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94C63710-EB06-40A7-AFA5-EACBC03C0D7C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D165" i="2" s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D178" i="2" s="1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HG194" i="2"/>
  <c r="FQ194" i="2"/>
  <c r="HI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ED200" i="2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19" i="2" l="1"/>
  <c r="AN100" i="2"/>
  <c r="AN200" i="2"/>
  <c r="AN184" i="2"/>
  <c r="AN64" i="2"/>
  <c r="AN88" i="2"/>
  <c r="AN185" i="2"/>
  <c r="AN6" i="2"/>
  <c r="AN78" i="2"/>
  <c r="AN137" i="2"/>
  <c r="AN195" i="2"/>
  <c r="AN79" i="2"/>
  <c r="AN14" i="2"/>
  <c r="AN65" i="2"/>
  <c r="AN3" i="2"/>
  <c r="C7" i="4" s="1"/>
  <c r="E7" i="4" s="1"/>
  <c r="F7" i="4" s="1"/>
  <c r="G7" i="4" s="1"/>
  <c r="L7" i="4" s="1"/>
  <c r="AN177" i="2"/>
  <c r="AN22" i="2"/>
  <c r="AN131" i="2"/>
  <c r="AN194" i="2"/>
  <c r="AN18" i="2"/>
  <c r="AN125" i="2"/>
  <c r="AN15" i="2"/>
  <c r="AN12" i="2"/>
  <c r="AN105" i="2"/>
  <c r="AN52" i="2"/>
  <c r="AN165" i="2"/>
  <c r="AN76" i="2"/>
  <c r="AN126" i="2"/>
  <c r="AN192" i="2"/>
  <c r="AN164" i="2"/>
  <c r="AN193" i="2"/>
  <c r="AN109" i="2"/>
  <c r="AN83" i="2"/>
  <c r="AN151" i="2"/>
  <c r="AN33" i="2"/>
  <c r="AN102" i="2"/>
  <c r="AN47" i="2"/>
  <c r="AN129" i="2"/>
  <c r="AN120" i="2"/>
  <c r="AN44" i="2"/>
  <c r="AN41" i="2"/>
  <c r="AN146" i="2"/>
  <c r="AN163" i="2"/>
  <c r="AN174" i="2"/>
  <c r="AN25" i="2"/>
  <c r="AN21" i="2"/>
  <c r="AN147" i="2"/>
  <c r="AN36" i="2"/>
  <c r="AN19" i="2"/>
  <c r="AN198" i="2"/>
  <c r="AN156" i="2"/>
  <c r="AN39" i="2"/>
  <c r="AN55" i="2"/>
  <c r="AN7" i="2"/>
  <c r="AN46" i="2"/>
  <c r="AN162" i="2"/>
  <c r="AN167" i="2"/>
  <c r="AN10" i="2"/>
  <c r="AN144" i="2"/>
  <c r="AN93" i="2"/>
  <c r="AN124" i="2"/>
  <c r="AN54" i="2"/>
  <c r="AN40" i="2"/>
  <c r="AN173" i="2"/>
  <c r="AN127" i="2"/>
  <c r="AN153" i="2"/>
  <c r="AN148" i="2"/>
  <c r="AN139" i="2"/>
  <c r="AN169" i="2"/>
  <c r="AN38" i="2"/>
  <c r="AN161" i="2"/>
  <c r="AN123" i="2"/>
  <c r="AN57" i="2"/>
  <c r="AN61" i="2"/>
  <c r="AN138" i="2"/>
  <c r="AN175" i="2"/>
  <c r="AN170" i="2"/>
  <c r="AN74" i="2"/>
  <c r="AN133" i="2"/>
  <c r="AN24" i="2"/>
  <c r="AN159" i="2"/>
  <c r="AN99" i="2"/>
  <c r="AN108" i="2"/>
  <c r="AN115" i="2"/>
  <c r="AN199" i="2"/>
  <c r="AN13" i="2"/>
  <c r="AN58" i="2"/>
  <c r="AN16" i="2"/>
  <c r="AN154" i="2"/>
  <c r="AN62" i="2"/>
  <c r="AN67" i="2"/>
  <c r="AN60" i="2"/>
  <c r="AN128" i="2"/>
  <c r="AN172" i="2"/>
  <c r="AN45" i="2"/>
  <c r="AN130" i="2"/>
  <c r="AN98" i="2"/>
  <c r="AN90" i="2"/>
  <c r="AN201" i="2"/>
  <c r="AN11" i="2"/>
  <c r="AN81" i="2"/>
  <c r="AN182" i="2"/>
  <c r="AN82" i="2"/>
  <c r="AN176" i="2"/>
  <c r="AN104" i="2"/>
  <c r="AN178" i="2"/>
  <c r="AN85" i="2"/>
  <c r="AN103" i="2"/>
  <c r="AN143" i="2"/>
  <c r="AN187" i="2"/>
  <c r="AN121" i="2"/>
  <c r="AN135" i="2"/>
  <c r="AN117" i="2"/>
  <c r="AN190" i="2"/>
  <c r="AN48" i="2"/>
  <c r="AN66" i="2"/>
  <c r="AN158" i="2"/>
  <c r="AN107" i="2"/>
  <c r="AN114" i="2"/>
  <c r="AN77" i="2"/>
  <c r="AN53" i="2"/>
  <c r="AN50" i="2"/>
  <c r="AN5" i="2"/>
  <c r="AN145" i="2"/>
  <c r="AN112" i="2"/>
  <c r="AN142" i="2"/>
  <c r="AN189" i="2"/>
  <c r="AN30" i="2"/>
  <c r="AN140" i="2"/>
  <c r="AN197" i="2"/>
  <c r="AN43" i="2"/>
  <c r="AN20" i="2"/>
  <c r="AN23" i="2"/>
  <c r="AN49" i="2"/>
  <c r="AN157" i="2"/>
  <c r="AN150" i="2"/>
  <c r="AN186" i="2"/>
  <c r="AN97" i="2"/>
  <c r="AN26" i="2"/>
  <c r="AN72" i="2"/>
  <c r="AN89" i="2"/>
  <c r="AN110" i="2"/>
  <c r="AN179" i="2"/>
  <c r="AN106" i="2"/>
  <c r="AN9" i="2"/>
  <c r="AN168" i="2"/>
  <c r="AN8" i="2"/>
  <c r="AN152" i="2"/>
  <c r="AN68" i="2"/>
  <c r="AN75" i="2"/>
  <c r="AN28" i="2"/>
  <c r="AN80" i="2"/>
  <c r="AN160" i="2"/>
  <c r="AN141" i="2"/>
  <c r="AN27" i="2"/>
  <c r="AN101" i="2"/>
  <c r="AN42" i="2"/>
  <c r="AN180" i="2"/>
  <c r="AN37" i="2"/>
  <c r="AN73" i="2"/>
  <c r="AN166" i="2"/>
  <c r="AN84" i="2"/>
  <c r="AN183" i="2"/>
  <c r="AN203" i="2"/>
  <c r="AN202" i="2"/>
  <c r="AN59" i="2"/>
  <c r="AN4" i="2"/>
  <c r="AN191" i="2"/>
  <c r="AN155" i="2"/>
  <c r="AN118" i="2"/>
  <c r="AN70" i="2"/>
  <c r="AN188" i="2"/>
  <c r="AN122" i="2"/>
  <c r="AN34" i="2"/>
  <c r="AN31" i="2"/>
  <c r="AN136" i="2"/>
  <c r="AN196" i="2"/>
  <c r="AN91" i="2"/>
  <c r="AN171" i="2"/>
  <c r="AN29" i="2"/>
  <c r="AN69" i="2"/>
  <c r="AN116" i="2"/>
  <c r="AN86" i="2"/>
  <c r="AN113" i="2"/>
  <c r="AN56" i="2"/>
  <c r="AN134" i="2"/>
  <c r="AN51" i="2"/>
  <c r="AN87" i="2"/>
  <c r="AN94" i="2"/>
  <c r="AN32" i="2"/>
  <c r="AN111" i="2"/>
  <c r="AN17" i="2"/>
  <c r="AN95" i="2"/>
  <c r="AN35" i="2"/>
  <c r="AN92" i="2"/>
  <c r="AN71" i="2"/>
  <c r="AN181" i="2"/>
  <c r="AN149" i="2"/>
  <c r="AN132" i="2"/>
  <c r="AN96" i="2"/>
  <c r="AN63" i="2"/>
  <c r="CY21" i="2"/>
  <c r="CY24" i="2"/>
  <c r="CY25" i="2"/>
  <c r="CY186" i="2"/>
  <c r="CY97" i="2"/>
  <c r="CY46" i="2"/>
  <c r="CY12" i="2"/>
  <c r="CY159" i="2"/>
  <c r="CY116" i="2"/>
  <c r="CY42" i="2"/>
  <c r="CY94" i="2"/>
  <c r="CY140" i="2"/>
  <c r="CY194" i="2"/>
  <c r="CY55" i="2"/>
  <c r="CY129" i="2"/>
  <c r="CY153" i="2"/>
  <c r="CY119" i="2"/>
  <c r="CY86" i="2"/>
  <c r="CY202" i="2"/>
  <c r="CY180" i="2"/>
  <c r="CY130" i="2"/>
  <c r="CY110" i="2"/>
  <c r="CY127" i="2"/>
  <c r="CY131" i="2"/>
  <c r="CY187" i="2"/>
  <c r="CY34" i="2"/>
  <c r="CY190" i="2"/>
  <c r="CY158" i="2"/>
  <c r="CY195" i="2"/>
  <c r="CY57" i="2"/>
  <c r="CY95" i="2"/>
  <c r="CY177" i="2"/>
  <c r="CY174" i="2"/>
  <c r="CY199" i="2"/>
  <c r="CY125" i="2"/>
  <c r="CY65" i="2"/>
  <c r="CY68" i="2"/>
  <c r="CY35" i="2"/>
  <c r="CY64" i="2"/>
  <c r="CY58" i="2"/>
  <c r="CY200" i="2"/>
  <c r="CY102" i="2"/>
  <c r="CY181" i="2"/>
  <c r="CY144" i="2"/>
  <c r="CY138" i="2"/>
  <c r="CY120" i="2"/>
  <c r="CY126" i="2"/>
  <c r="CY41" i="2"/>
  <c r="CY191" i="2"/>
  <c r="CY56" i="2"/>
  <c r="CY51" i="2"/>
  <c r="CY18" i="2"/>
  <c r="CY164" i="2"/>
  <c r="CY169" i="2"/>
  <c r="CY30" i="2"/>
  <c r="CY143" i="2"/>
  <c r="CY87" i="2"/>
  <c r="CY188" i="2"/>
  <c r="CY175" i="2"/>
  <c r="CY148" i="2"/>
  <c r="CY113" i="2"/>
  <c r="CY155" i="2"/>
  <c r="CY91" i="2"/>
  <c r="CY92" i="2"/>
  <c r="CY31" i="2"/>
  <c r="CY10" i="2"/>
  <c r="CY123" i="2"/>
  <c r="CY124" i="2"/>
  <c r="CY121" i="2"/>
  <c r="CY193" i="2"/>
  <c r="CY16" i="2"/>
  <c r="CY149" i="2"/>
  <c r="CY154" i="2"/>
  <c r="CY197" i="2"/>
  <c r="CY32" i="2"/>
  <c r="CY176" i="2"/>
  <c r="CY23" i="2"/>
  <c r="CY166" i="2"/>
  <c r="CY49" i="2"/>
  <c r="CY90" i="2"/>
  <c r="CY115" i="2"/>
  <c r="CY100" i="2"/>
  <c r="CY141" i="2"/>
  <c r="CY7" i="2"/>
  <c r="CY147" i="2"/>
  <c r="CY78" i="2"/>
  <c r="CY107" i="2"/>
  <c r="CY114" i="2"/>
  <c r="CY44" i="2"/>
  <c r="CY167" i="2"/>
  <c r="CY36" i="2"/>
  <c r="CY185" i="2"/>
  <c r="CY8" i="2"/>
  <c r="CY151" i="2"/>
  <c r="CY3" i="2"/>
  <c r="C10" i="4" s="1"/>
  <c r="E10" i="4" s="1"/>
  <c r="F10" i="4" s="1"/>
  <c r="G10" i="4" s="1"/>
  <c r="L10" i="4" s="1"/>
  <c r="CY29" i="2"/>
  <c r="CY63" i="2"/>
  <c r="CY168" i="2"/>
  <c r="CY161" i="2"/>
  <c r="CY128" i="2"/>
  <c r="CY117" i="2"/>
  <c r="CY183" i="2"/>
  <c r="CY182" i="2"/>
  <c r="CY22" i="2"/>
  <c r="CY118" i="2"/>
  <c r="CY28" i="2"/>
  <c r="CY48" i="2"/>
  <c r="CY133" i="2"/>
  <c r="CY45" i="2"/>
  <c r="CY80" i="2"/>
  <c r="CY103" i="2"/>
  <c r="CY172" i="2"/>
  <c r="CY137" i="2"/>
  <c r="CY179" i="2"/>
  <c r="CY201" i="2"/>
  <c r="CY73" i="2"/>
  <c r="CY66" i="2"/>
  <c r="CY54" i="2"/>
  <c r="CY122" i="2"/>
  <c r="CY93" i="2"/>
  <c r="CY88" i="2"/>
  <c r="CY82" i="2"/>
  <c r="CY38" i="2"/>
  <c r="CY62" i="2"/>
  <c r="CY142" i="2"/>
  <c r="CY71" i="2"/>
  <c r="CY171" i="2"/>
  <c r="CY70" i="2"/>
  <c r="CY9" i="2"/>
  <c r="CY170" i="2"/>
  <c r="CY37" i="2"/>
  <c r="CY14" i="2"/>
  <c r="CY135" i="2"/>
  <c r="CY27" i="2"/>
  <c r="CY108" i="2"/>
  <c r="CY61" i="2"/>
  <c r="CY112" i="2"/>
  <c r="CY52" i="2"/>
  <c r="CY83" i="2"/>
  <c r="CY33" i="2"/>
  <c r="CY50" i="2"/>
  <c r="CY198" i="2"/>
  <c r="CY81" i="2"/>
  <c r="CY85" i="2"/>
  <c r="CY89" i="2"/>
  <c r="CY106" i="2"/>
  <c r="CY192" i="2"/>
  <c r="CY136" i="2"/>
  <c r="CY98" i="2"/>
  <c r="CY53" i="2"/>
  <c r="CY105" i="2"/>
  <c r="CY101" i="2"/>
  <c r="CY72" i="2"/>
  <c r="CY79" i="2"/>
  <c r="CY99" i="2"/>
  <c r="CY96" i="2"/>
  <c r="CY19" i="2"/>
  <c r="CY43" i="2"/>
  <c r="CY77" i="2"/>
  <c r="CY13" i="2"/>
  <c r="CY76" i="2"/>
  <c r="CY146" i="2"/>
  <c r="CY104" i="2"/>
  <c r="CY162" i="2"/>
  <c r="CY39" i="2"/>
  <c r="CY111" i="2"/>
  <c r="CY4" i="2"/>
  <c r="CY109" i="2"/>
  <c r="CY203" i="2"/>
  <c r="CY156" i="2"/>
  <c r="CY60" i="2"/>
  <c r="CY69" i="2"/>
  <c r="CY165" i="2"/>
  <c r="CY15" i="2"/>
  <c r="CY75" i="2"/>
  <c r="CY59" i="2"/>
  <c r="CY189" i="2"/>
  <c r="CY173" i="2"/>
  <c r="CY74" i="2"/>
  <c r="CY132" i="2"/>
  <c r="CY150" i="2"/>
  <c r="CY139" i="2"/>
  <c r="CY178" i="2"/>
  <c r="CY17" i="2"/>
  <c r="CY145" i="2"/>
  <c r="CY160" i="2"/>
  <c r="CY47" i="2"/>
  <c r="CY11" i="2"/>
  <c r="CY40" i="2"/>
  <c r="CY196" i="2"/>
  <c r="CY184" i="2"/>
  <c r="CY20" i="2"/>
  <c r="CY163" i="2"/>
  <c r="CY157" i="2"/>
  <c r="CY6" i="2"/>
  <c r="CY5" i="2"/>
  <c r="CY152" i="2"/>
  <c r="CY67" i="2"/>
  <c r="CY84" i="2"/>
  <c r="CY134" i="2"/>
  <c r="CY26" i="2"/>
  <c r="DT154" i="2"/>
  <c r="DT18" i="2"/>
  <c r="DT50" i="2"/>
  <c r="DT9" i="2"/>
  <c r="DT105" i="2"/>
  <c r="DT35" i="2"/>
  <c r="DT179" i="2"/>
  <c r="DT159" i="2"/>
  <c r="DT192" i="2"/>
  <c r="DT169" i="2"/>
  <c r="DT203" i="2"/>
  <c r="DT178" i="2"/>
  <c r="DT201" i="2"/>
  <c r="DT61" i="2"/>
  <c r="DT15" i="2"/>
  <c r="DT41" i="2"/>
  <c r="DT143" i="2"/>
  <c r="DT64" i="2"/>
  <c r="DT40" i="2"/>
  <c r="DT56" i="2"/>
  <c r="DT164" i="2"/>
  <c r="DT68" i="2"/>
  <c r="DT32" i="2"/>
  <c r="DT185" i="2"/>
  <c r="DT99" i="2"/>
  <c r="DT137" i="2"/>
  <c r="DT147" i="2"/>
  <c r="DT184" i="2"/>
  <c r="DT86" i="2"/>
  <c r="DT138" i="2"/>
  <c r="DT63" i="2"/>
  <c r="DT4" i="2"/>
  <c r="DT7" i="2"/>
  <c r="DT78" i="2"/>
  <c r="DT6" i="2"/>
  <c r="DT52" i="2"/>
  <c r="DT39" i="2"/>
  <c r="DT171" i="2"/>
  <c r="DT62" i="2"/>
  <c r="DT30" i="2"/>
  <c r="DT175" i="2"/>
  <c r="DT198" i="2"/>
  <c r="DT113" i="2"/>
  <c r="DT74" i="2"/>
  <c r="DT166" i="2"/>
  <c r="DT141" i="2"/>
  <c r="DT142" i="2"/>
  <c r="DT102" i="2"/>
  <c r="DT53" i="2"/>
  <c r="DT124" i="2"/>
  <c r="DT73" i="2"/>
  <c r="DT200" i="2"/>
  <c r="DT118" i="2"/>
  <c r="DT122" i="2"/>
  <c r="DT197" i="2"/>
  <c r="DT119" i="2"/>
  <c r="DT71" i="2"/>
  <c r="DT42" i="2"/>
  <c r="DT38" i="2"/>
  <c r="DT43" i="2"/>
  <c r="DT194" i="2"/>
  <c r="DT168" i="2"/>
  <c r="DT79" i="2"/>
  <c r="DT70" i="2"/>
  <c r="DT90" i="2"/>
  <c r="DT60" i="2"/>
  <c r="DT125" i="2"/>
  <c r="DT176" i="2"/>
  <c r="DT174" i="2"/>
  <c r="DT34" i="2"/>
  <c r="DT106" i="2"/>
  <c r="DT188" i="2"/>
  <c r="DT101" i="2"/>
  <c r="DT89" i="2"/>
  <c r="DT16" i="2"/>
  <c r="DT151" i="2"/>
  <c r="DT117" i="2"/>
  <c r="DT135" i="2"/>
  <c r="DT27" i="2"/>
  <c r="DT140" i="2"/>
  <c r="DT92" i="2"/>
  <c r="DT193" i="2"/>
  <c r="DT148" i="2"/>
  <c r="DT153" i="2"/>
  <c r="DT160" i="2"/>
  <c r="DT177" i="2"/>
  <c r="DT121" i="2"/>
  <c r="DT186" i="2"/>
  <c r="DT123" i="2"/>
  <c r="DT57" i="2"/>
  <c r="DT136" i="2"/>
  <c r="DT31" i="2"/>
  <c r="DT158" i="2"/>
  <c r="DT95" i="2"/>
  <c r="DT93" i="2"/>
  <c r="DT139" i="2"/>
  <c r="DT128" i="2"/>
  <c r="DT144" i="2"/>
  <c r="DT150" i="2"/>
  <c r="DT162" i="2"/>
  <c r="DT182" i="2"/>
  <c r="DT183" i="2"/>
  <c r="DT112" i="2"/>
  <c r="DT82" i="2"/>
  <c r="DT111" i="2"/>
  <c r="DT17" i="2"/>
  <c r="DT49" i="2"/>
  <c r="DT77" i="2"/>
  <c r="DT36" i="2"/>
  <c r="DT156" i="2"/>
  <c r="DT20" i="2"/>
  <c r="DT161" i="2"/>
  <c r="DT170" i="2"/>
  <c r="DT72" i="2"/>
  <c r="DT103" i="2"/>
  <c r="DT127" i="2"/>
  <c r="DT10" i="2"/>
  <c r="DT146" i="2"/>
  <c r="DT165" i="2"/>
  <c r="DT94" i="2"/>
  <c r="DT76" i="2"/>
  <c r="DT84" i="2"/>
  <c r="DT157" i="2"/>
  <c r="DT110" i="2"/>
  <c r="DT26" i="2"/>
  <c r="DT131" i="2"/>
  <c r="DT3" i="2"/>
  <c r="C11" i="4" s="1"/>
  <c r="E11" i="4" s="1"/>
  <c r="F11" i="4" s="1"/>
  <c r="G11" i="4" s="1"/>
  <c r="L11" i="4" s="1"/>
  <c r="DT54" i="2"/>
  <c r="DT199" i="2"/>
  <c r="DT80" i="2"/>
  <c r="DT59" i="2"/>
  <c r="DT129" i="2"/>
  <c r="DT132" i="2"/>
  <c r="DT163" i="2"/>
  <c r="DT173" i="2"/>
  <c r="DT48" i="2"/>
  <c r="DT81" i="2"/>
  <c r="DT22" i="2"/>
  <c r="DT189" i="2"/>
  <c r="DT152" i="2"/>
  <c r="DT14" i="2"/>
  <c r="DT87" i="2"/>
  <c r="DT145" i="2"/>
  <c r="DT55" i="2"/>
  <c r="DT155" i="2"/>
  <c r="DT44" i="2"/>
  <c r="DT126" i="2"/>
  <c r="DT195" i="2"/>
  <c r="DT149" i="2"/>
  <c r="DT97" i="2"/>
  <c r="DT58" i="2"/>
  <c r="DT75" i="2"/>
  <c r="DT133" i="2"/>
  <c r="DT196" i="2"/>
  <c r="DT85" i="2"/>
  <c r="DT37" i="2"/>
  <c r="DT181" i="2"/>
  <c r="DT47" i="2"/>
  <c r="DT104" i="2"/>
  <c r="DT19" i="2"/>
  <c r="DT67" i="2"/>
  <c r="DT5" i="2"/>
  <c r="DT108" i="2"/>
  <c r="DT11" i="2"/>
  <c r="DT172" i="2"/>
  <c r="DT187" i="2"/>
  <c r="DT98" i="2"/>
  <c r="DT109" i="2"/>
  <c r="DT107" i="2"/>
  <c r="DT51" i="2"/>
  <c r="DT66" i="2"/>
  <c r="DT120" i="2"/>
  <c r="DT115" i="2"/>
  <c r="DT45" i="2"/>
  <c r="DT65" i="2"/>
  <c r="DT23" i="2"/>
  <c r="DT24" i="2"/>
  <c r="DT180" i="2"/>
  <c r="DT96" i="2"/>
  <c r="DT28" i="2"/>
  <c r="DT69" i="2"/>
  <c r="DT190" i="2"/>
  <c r="DT21" i="2"/>
  <c r="DT88" i="2"/>
  <c r="DT13" i="2"/>
  <c r="DT202" i="2"/>
  <c r="DT191" i="2"/>
  <c r="DT25" i="2"/>
  <c r="DT134" i="2"/>
  <c r="DT114" i="2"/>
  <c r="DT91" i="2"/>
  <c r="DT83" i="2"/>
  <c r="DT33" i="2"/>
  <c r="DT29" i="2"/>
  <c r="DT46" i="2"/>
  <c r="DT12" i="2"/>
  <c r="DT116" i="2"/>
  <c r="DT130" i="2"/>
  <c r="DT167" i="2"/>
  <c r="DT8" i="2"/>
  <c r="DT100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<sst xmlns="http://schemas.openxmlformats.org/spreadsheetml/2006/main" count="1181" uniqueCount="326">
  <si>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</si>
  <si>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</si>
  <si>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</si>
  <si>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</si>
  <si>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</si>
  <si>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</si>
  <si>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</si>
  <si>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</si>
  <si>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</si>
  <si>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</si>
  <si>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</si>
  <si>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</si>
  <si>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</si>
  <si>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</si>
  <si>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</si>
  <si>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</si>
  <si>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</si>
  <si>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</si>
  <si>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</si>
  <si>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</si>
  <si>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</si>
  <si>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</si>
  <si>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</si>
  <si>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</si>
  <si>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</si>
  <si>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</si>
  <si>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</si>
  <si>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</si>
  <si>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</si>
  <si>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</si>
  <si>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</si>
  <si>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</si>
  <si>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</si>
  <si>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</si>
  <si>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</si>
  <si>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</si>
  <si>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</si>
  <si>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</si>
  <si>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</si>
  <si>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</si>
  <si>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</si>
  <si>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</si>
  <si>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</si>
  <si>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</si>
  <si>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</si>
  <si>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</si>
  <si>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</si>
  <si>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</si>
  <si>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</si>
  <si>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</si>
  <si>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</si>
  <si>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</si>
  <si>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</si>
  <si>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</si>
  <si>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</si>
  <si>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</si>
  <si>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</si>
  <si>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</si>
  <si>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</si>
  <si>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</si>
  <si>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</si>
  <si>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</si>
  <si>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</si>
  <si>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</si>
  <si>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</si>
  <si>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</si>
  <si>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</si>
  <si>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</si>
  <si>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</si>
  <si>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</si>
  <si>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</si>
  <si>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</si>
  <si>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</si>
  <si>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</si>
  <si>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</si>
  <si>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</si>
  <si>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</si>
  <si>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</si>
  <si>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</si>
  <si>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</si>
  <si>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</si>
  <si>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</si>
  <si>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</si>
  <si>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</si>
  <si>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</si>
  <si>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</si>
  <si>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</si>
  <si>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</si>
  <si>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</si>
  <si>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</si>
  <si>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</si>
  <si>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</si>
  <si>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</si>
  <si>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</si>
  <si>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</si>
  <si>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</si>
  <si>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</si>
  <si>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</si>
  <si>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</si>
  <si>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</si>
  <si>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</si>
  <si>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</si>
  <si>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</si>
  <si>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</si>
  <si>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</si>
  <si>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</si>
  <si>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</si>
  <si>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</si>
  <si>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</si>
  <si>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</si>
  <si>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</si>
  <si>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</si>
  <si>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</si>
  <si>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</si>
  <si>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</si>
  <si>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</si>
  <si>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</si>
  <si>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</si>
  <si>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</si>
  <si>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</si>
  <si>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</si>
  <si>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</si>
  <si>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</si>
  <si>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</si>
  <si>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</si>
  <si>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</si>
  <si>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</si>
  <si>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</si>
  <si>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</si>
  <si>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</si>
  <si>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</si>
  <si>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</si>
  <si>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</si>
  <si>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</si>
  <si>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</si>
  <si>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</si>
  <si>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</si>
  <si>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</si>
  <si>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</si>
  <si>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</si>
  <si>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</si>
  <si>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</si>
  <si>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</si>
  <si>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</si>
  <si>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</si>
  <si>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</si>
  <si>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</si>
  <si>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</si>
  <si>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</si>
  <si>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</si>
  <si>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</si>
  <si>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</si>
  <si>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</si>
  <si>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</si>
  <si>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</si>
  <si>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</si>
  <si>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</si>
  <si>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</si>
  <si>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</si>
  <si>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</si>
  <si>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</si>
  <si>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</si>
  <si>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</si>
  <si>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</si>
  <si>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</si>
  <si>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</si>
  <si>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</si>
  <si>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</si>
  <si>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</si>
  <si>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</si>
  <si>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</si>
  <si>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</si>
  <si>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</si>
  <si>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</si>
  <si>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</si>
  <si>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</si>
  <si>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</si>
  <si>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</si>
  <si>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</si>
  <si>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</si>
  <si>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</si>
  <si>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</si>
  <si>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</si>
  <si>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</si>
  <si>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</si>
  <si>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</si>
  <si>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</si>
  <si>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</si>
  <si>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</si>
  <si>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</si>
  <si>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</si>
  <si>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</si>
  <si>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</si>
  <si>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</si>
  <si>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</si>
  <si>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</si>
  <si>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</si>
  <si>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</si>
  <si>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</si>
  <si>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</si>
  <si>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</si>
  <si>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</si>
  <si>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</si>
  <si>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</si>
  <si>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</si>
  <si>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</si>
  <si>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</si>
  <si>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</si>
  <si>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</si>
  <si>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</si>
  <si>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</si>
  <si>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</si>
  <si>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</si>
  <si>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</si>
  <si>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</si>
  <si>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</si>
  <si>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</si>
  <si>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</si>
  <si>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</si>
  <si>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</si>
  <si>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</si>
  <si>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</si>
  <si>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</si>
  <si>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</si>
  <si>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</si>
  <si>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</si>
  <si>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</si>
  <si>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</si>
  <si>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</si>
  <si>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</si>
  <si>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</si>
  <si>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</si>
  <si>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</si>
  <si>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</si>
  <si>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</si>
  <si>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</si>
  <si>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</si>
  <si>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</si>
  <si>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</si>
  <si>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</si>
  <si>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</si>
  <si>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</si>
  <si>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</si>
  <si>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</si>
  <si>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</si>
  <si>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</si>
  <si>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</si>
  <si>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</si>
  <si>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</si>
  <si>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</si>
  <si>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</si>
  <si>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</si>
  <si>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</si>
  <si>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</si>
  <si>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</si>
  <si>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</si>
  <si>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</si>
  <si>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</si>
  <si>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</si>
  <si>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</si>
  <si>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</si>
  <si>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</si>
  <si>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</si>
  <si>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</si>
  <si>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</si>
  <si>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</si>
  <si>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</si>
  <si>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</si>
  <si>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</si>
  <si>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</si>
  <si>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</si>
  <si>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</si>
  <si>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</si>
  <si>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</si>
  <si>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</si>
  <si>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</si>
  <si>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</si>
  <si>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</si>
  <si>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</si>
  <si>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</si>
  <si>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</si>
  <si>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</si>
  <si>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</si>
  <si>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</si>
  <si>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</si>
  <si>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</si>
  <si>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</si>
  <si>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</si>
  <si>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</si>
  <si>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</si>
  <si>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</si>
  <si>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</si>
  <si>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</si>
  <si>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</si>
  <si>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</si>
  <si>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</si>
  <si>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</si>
  <si>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</si>
  <si>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</si>
  <si>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</si>
  <si>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</si>
  <si>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</si>
  <si>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</si>
  <si>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</si>
  <si>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</si>
  <si>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</si>
  <si>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</si>
  <si>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</si>
  <si>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</si>
  <si>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</si>
  <si>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</si>
  <si>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</si>
  <si>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</si>
  <si>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</si>
  <si>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</si>
  <si>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</si>
  <si>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</si>
  <si>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</si>
  <si>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</si>
  <si>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</si>
  <si>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</si>
  <si>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</si>
  <si>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</si>
  <si>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</si>
  <si>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3/5</t>
  </si>
  <si>
    <t>Classe 4/5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</si>
</sst>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2.6545363919709568</c:v>
                </c:pt>
                <c:pt idx="2">
                  <c:v>3.0498680873009718</c:v>
                </c:pt>
                <c:pt idx="3">
                  <c:v>3.5042863496371583</c:v>
                </c:pt>
                <c:pt idx="4">
                  <c:v>4.0266521170071341</c:v>
                </c:pt>
                <c:pt idx="5">
                  <c:v>4.6271593579878081</c:v>
                </c:pt>
                <c:pt idx="6">
                  <c:v>5.3175362002175284</c:v>
                </c:pt>
                <c:pt idx="7">
                  <c:v>6.1112764876395573</c:v>
                </c:pt>
                <c:pt idx="8">
                  <c:v>7.0239063815190539</c:v>
                </c:pt>
                <c:pt idx="9">
                  <c:v>8.0732913218228504</c:v>
                </c:pt>
                <c:pt idx="10">
                  <c:v>9.279989473964255</c:v>
                </c:pt>
                <c:pt idx="11">
                  <c:v>10.667658717503109</c:v>
                </c:pt>
                <c:pt idx="12">
                  <c:v>12.263525306957353</c:v>
                </c:pt>
                <c:pt idx="13">
                  <c:v>14.098923572103821</c:v>
                </c:pt>
                <c:pt idx="14">
                  <c:v>16.209917451016164</c:v>
                </c:pt>
                <c:pt idx="15">
                  <c:v>18.638016292422606</c:v>
                </c:pt>
                <c:pt idx="16">
                  <c:v>21.430999257990951</c:v>
                </c:pt>
                <c:pt idx="17">
                  <c:v>24.643864838171552</c:v>
                </c:pt>
                <c:pt idx="18">
                  <c:v>28.339924511423959</c:v>
                </c:pt>
                <c:pt idx="19">
                  <c:v>32.592062476954119</c:v>
                </c:pt>
                <c:pt idx="20">
                  <c:v>37.484186734229688</c:v>
                </c:pt>
                <c:pt idx="21">
                  <c:v>43.112900636249549</c:v>
                </c:pt>
                <c:pt idx="22">
                  <c:v>49.589428485920998</c:v>
                </c:pt>
                <c:pt idx="23">
                  <c:v>57.041833866010933</c:v>
                </c:pt>
                <c:pt idx="24">
                  <c:v>65.617575296852564</c:v>
                </c:pt>
                <c:pt idx="25">
                  <c:v>75.486450622089208</c:v>
                </c:pt>
                <c:pt idx="26">
                  <c:v>86.84398936936627</c:v>
                </c:pt>
                <c:pt idx="27">
                  <c:v>99.915361379362025</c:v>
                </c:pt>
                <c:pt idx="28">
                  <c:v>114.95988042662457</c:v>
                </c:pt>
                <c:pt idx="29">
                  <c:v>132.2761935812849</c:v>
                </c:pt>
                <c:pt idx="30">
                  <c:v>152.20826092627306</c:v>
                </c:pt>
                <c:pt idx="31">
                  <c:v>168.03730180425939</c:v>
                </c:pt>
                <c:pt idx="32">
                  <c:v>183.83118038860502</c:v>
                </c:pt>
                <c:pt idx="33">
                  <c:v>199.59334438474278</c:v>
                </c:pt>
                <c:pt idx="34">
                  <c:v>215.32665177885363</c:v>
                </c:pt>
                <c:pt idx="35">
                  <c:v>231.03350838235292</c:v>
                </c:pt>
                <c:pt idx="36">
                  <c:v>246.71596592246559</c:v>
                </c:pt>
                <c:pt idx="37">
                  <c:v>262.37579383768139</c:v>
                </c:pt>
                <c:pt idx="38">
                  <c:v>278.01453300854564</c:v>
                </c:pt>
                <c:pt idx="39">
                  <c:v>293.63353675060915</c:v>
                </c:pt>
                <c:pt idx="40">
                  <c:v>309.23400262011683</c:v>
                </c:pt>
                <c:pt idx="41">
                  <c:v>324.81699746053465</c:v>
                </c:pt>
                <c:pt idx="42">
                  <c:v>340.38347738827719</c:v>
                </c:pt>
                <c:pt idx="43">
                  <c:v>275.96082819556159</c:v>
                </c:pt>
                <c:pt idx="44">
                  <c:v>295.25904257516885</c:v>
                </c:pt>
                <c:pt idx="45">
                  <c:v>314.52912768369208</c:v>
                </c:pt>
                <c:pt idx="46">
                  <c:v>333.77304874821488</c:v>
                </c:pt>
                <c:pt idx="47">
                  <c:v>352.99252590905752</c:v>
                </c:pt>
                <c:pt idx="48">
                  <c:v>372.1890767431392</c:v>
                </c:pt>
                <c:pt idx="49">
                  <c:v>391.36404955187089</c:v>
                </c:pt>
                <c:pt idx="50">
                  <c:v>410.51864978264933</c:v>
                </c:pt>
                <c:pt idx="51">
                  <c:v>361.45014461667375</c:v>
                </c:pt>
                <c:pt idx="52">
                  <c:v>380.96715653184043</c:v>
                </c:pt>
                <c:pt idx="53">
                  <c:v>400.46242842840928</c:v>
                </c:pt>
                <c:pt idx="54">
                  <c:v>419.93716698819981</c:v>
                </c:pt>
                <c:pt idx="55">
                  <c:v>439.39245789344562</c:v>
                </c:pt>
                <c:pt idx="56">
                  <c:v>458.82928289019873</c:v>
                </c:pt>
                <c:pt idx="57">
                  <c:v>478.24853381001611</c:v>
                </c:pt>
                <c:pt idx="58">
                  <c:v>497.65102419606643</c:v>
                </c:pt>
                <c:pt idx="59">
                  <c:v>430.12020919230275</c:v>
                </c:pt>
                <c:pt idx="60">
                  <c:v>448.85740375593576</c:v>
                </c:pt>
                <c:pt idx="61">
                  <c:v>467.57786705730337</c:v>
                </c:pt>
                <c:pt idx="62">
                  <c:v>486.28236284852915</c:v>
                </c:pt>
                <c:pt idx="63">
                  <c:v>504.9715913698567</c:v>
                </c:pt>
                <c:pt idx="64">
                  <c:v>523.64619683432079</c:v>
                </c:pt>
                <c:pt idx="65">
                  <c:v>542.30677378956045</c:v>
                </c:pt>
                <c:pt idx="66">
                  <c:v>560.95387255882304</c:v>
                </c:pt>
                <c:pt idx="67">
                  <c:v>483.12287301095034</c:v>
                </c:pt>
                <c:pt idx="68">
                  <c:v>500.88040156064579</c:v>
                </c:pt>
                <c:pt idx="69">
                  <c:v>518.62460988083035</c:v>
                </c:pt>
                <c:pt idx="70">
                  <c:v>536.3560175939424</c:v>
                </c:pt>
                <c:pt idx="71">
                  <c:v>554.07510718571075</c:v>
                </c:pt>
                <c:pt idx="72">
                  <c:v>571.78232778630161</c:v>
                </c:pt>
                <c:pt idx="73">
                  <c:v>589.47809845895836</c:v>
                </c:pt>
                <c:pt idx="74">
                  <c:v>607.16281107343025</c:v>
                </c:pt>
                <c:pt idx="75">
                  <c:v>534.0652770890016</c:v>
                </c:pt>
                <c:pt idx="76">
                  <c:v>551.57651198639223</c:v>
                </c:pt>
                <c:pt idx="77">
                  <c:v>569.07609690520076</c:v>
                </c:pt>
                <c:pt idx="78">
                  <c:v>586.56444029427121</c:v>
                </c:pt>
                <c:pt idx="79">
                  <c:v>604.04192427781663</c:v>
                </c:pt>
                <c:pt idx="80">
                  <c:v>621.50890708020677</c:v>
                </c:pt>
                <c:pt idx="81">
                  <c:v>638.96572516416973</c:v>
                </c:pt>
                <c:pt idx="82">
                  <c:v>656.41269512333827</c:v>
                </c:pt>
                <c:pt idx="83">
                  <c:v>673.85011536326908</c:v>
                </c:pt>
                <c:pt idx="84">
                  <c:v>691.27826759955076</c:v>
                </c:pt>
                <c:pt idx="85">
                  <c:v>590.57338819665517</c:v>
                </c:pt>
                <c:pt idx="86">
                  <c:v>607.09028048942207</c:v>
                </c:pt>
                <c:pt idx="87">
                  <c:v>623.59784585855948</c:v>
                </c:pt>
                <c:pt idx="88">
                  <c:v>640.09636580371409</c:v>
                </c:pt>
                <c:pt idx="89">
                  <c:v>656.5861061405127</c:v>
                </c:pt>
                <c:pt idx="90">
                  <c:v>673.06731825443057</c:v>
                </c:pt>
                <c:pt idx="91">
                  <c:v>689.54024022555211</c:v>
                </c:pt>
                <c:pt idx="92">
                  <c:v>706.00509784034432</c:v>
                </c:pt>
                <c:pt idx="93">
                  <c:v>722.46210550421847</c:v>
                </c:pt>
                <c:pt idx="94">
                  <c:v>738.91146706668644</c:v>
                </c:pt>
                <c:pt idx="95">
                  <c:v>637.13716485658085</c:v>
                </c:pt>
                <c:pt idx="96">
                  <c:v>653.1348585090218</c:v>
                </c:pt>
                <c:pt idx="97">
                  <c:v>669.12447855411801</c:v>
                </c:pt>
                <c:pt idx="98">
                  <c:v>685.10624495595687</c:v>
                </c:pt>
                <c:pt idx="99">
                  <c:v>701.08036658735728</c:v>
                </c:pt>
                <c:pt idx="100">
                  <c:v>717.04704203428025</c:v>
                </c:pt>
                <c:pt idx="101">
                  <c:v>733.0064603249217</c:v>
                </c:pt>
                <c:pt idx="102">
                  <c:v>748.95880159206502</c:v>
                </c:pt>
                <c:pt idx="103">
                  <c:v>764.90423767611367</c:v>
                </c:pt>
                <c:pt idx="104">
                  <c:v>780.84293267527482</c:v>
                </c:pt>
                <c:pt idx="105">
                  <c:v>682.09216311170474</c:v>
                </c:pt>
                <c:pt idx="106">
                  <c:v>697.80696994124844</c:v>
                </c:pt>
                <c:pt idx="107">
                  <c:v>713.51453313820082</c:v>
                </c:pt>
                <c:pt idx="108">
                  <c:v>729.21503450467515</c:v>
                </c:pt>
                <c:pt idx="109">
                  <c:v>744.90864738226776</c:v>
                </c:pt>
                <c:pt idx="110">
                  <c:v>760.59553721938767</c:v>
                </c:pt>
                <c:pt idx="111">
                  <c:v>776.27586208939147</c:v>
                </c:pt>
                <c:pt idx="112">
                  <c:v>791.94977316471579</c:v>
                </c:pt>
                <c:pt idx="113">
                  <c:v>807.61741515155848</c:v>
                </c:pt>
                <c:pt idx="114">
                  <c:v>823.27892668911011</c:v>
                </c:pt>
                <c:pt idx="115">
                  <c:v>732.63189896797348</c:v>
                </c:pt>
                <c:pt idx="116">
                  <c:v>748.47987654126098</c:v>
                </c:pt>
                <c:pt idx="117">
                  <c:v>764.321034175568</c:v>
                </c:pt>
                <c:pt idx="118">
                  <c:v>780.15553300760382</c:v>
                </c:pt>
                <c:pt idx="119">
                  <c:v>795.98352710569088</c:v>
                </c:pt>
                <c:pt idx="120">
                  <c:v>811.80516391708795</c:v>
                </c:pt>
                <c:pt idx="121">
                  <c:v>827.62058467865961</c:v>
                </c:pt>
                <c:pt idx="122">
                  <c:v>843.42992479455927</c:v>
                </c:pt>
                <c:pt idx="123">
                  <c:v>859.23331418414864</c:v>
                </c:pt>
                <c:pt idx="124">
                  <c:v>875.03087760301878</c:v>
                </c:pt>
                <c:pt idx="125">
                  <c:v>791.52264552872691</c:v>
                </c:pt>
                <c:pt idx="126">
                  <c:v>807.64587889820859</c:v>
                </c:pt>
                <c:pt idx="127">
                  <c:v>823.76262040347035</c:v>
                </c:pt>
                <c:pt idx="128">
                  <c:v>839.87301482361215</c:v>
                </c:pt>
                <c:pt idx="129">
                  <c:v>855.97720093628323</c:v>
                </c:pt>
                <c:pt idx="130">
                  <c:v>872.07531187698567</c:v>
                </c:pt>
                <c:pt idx="131">
                  <c:v>888.16747547050124</c:v>
                </c:pt>
                <c:pt idx="132">
                  <c:v>904.25381453707325</c:v>
                </c:pt>
                <c:pt idx="133">
                  <c:v>920.33444717569864</c:v>
                </c:pt>
                <c:pt idx="134">
                  <c:v>936.40948702660933</c:v>
                </c:pt>
                <c:pt idx="135">
                  <c:v>848.55809489614876</c:v>
                </c:pt>
                <c:pt idx="136">
                  <c:v>864.78405734065075</c:v>
                </c:pt>
                <c:pt idx="137">
                  <c:v>881.00392150254174</c:v>
                </c:pt>
                <c:pt idx="138">
                  <c:v>897.21781535067532</c:v>
                </c:pt>
                <c:pt idx="139">
                  <c:v>913.4258618568432</c:v>
                </c:pt>
                <c:pt idx="140">
                  <c:v>929.62817927791514</c:v>
                </c:pt>
                <c:pt idx="141">
                  <c:v>945.82488141730835</c:v>
                </c:pt>
                <c:pt idx="142">
                  <c:v>962.01607786763998</c:v>
                </c:pt>
                <c:pt idx="143">
                  <c:v>978.20187423621553</c:v>
                </c:pt>
                <c:pt idx="144">
                  <c:v>994.38237235483382</c:v>
                </c:pt>
                <c:pt idx="145">
                  <c:v>905.00354968761405</c:v>
                </c:pt>
                <c:pt idx="146">
                  <c:v>921.57788263141322</c:v>
                </c:pt>
                <c:pt idx="147">
                  <c:v>938.14628296732155</c:v>
                </c:pt>
                <c:pt idx="148">
                  <c:v>954.70887010616536</c:v>
                </c:pt>
                <c:pt idx="149">
                  <c:v>971.26575898286592</c:v>
                </c:pt>
                <c:pt idx="150">
                  <c:v>987.81706029919644</c:v>
                </c:pt>
                <c:pt idx="151">
                  <c:v>1004.3628807494425</c:v>
                </c:pt>
                <c:pt idx="152">
                  <c:v>1020.9033232304419</c:v>
                </c:pt>
                <c:pt idx="153">
                  <c:v>1037.4384870373203</c:v>
                </c:pt>
                <c:pt idx="154">
                  <c:v>1053.9684680461196</c:v>
                </c:pt>
                <c:pt idx="155">
                  <c:v>966.62601140514414</c:v>
                </c:pt>
                <c:pt idx="156">
                  <c:v>983.44348696843338</c:v>
                </c:pt>
                <c:pt idx="157">
                  <c:v>1000.2552762703218</c:v>
                </c:pt>
                <c:pt idx="158">
                  <c:v>1017.0614882239994</c:v>
                </c:pt>
                <c:pt idx="159">
                  <c:v>1033.8622278544997</c:v>
                </c:pt>
                <c:pt idx="160">
                  <c:v>1050.6575964997107</c:v>
                </c:pt>
                <c:pt idx="161">
                  <c:v>1067.4476919978817</c:v>
                </c:pt>
                <c:pt idx="162">
                  <c:v>1084.2326088627349</c:v>
                </c:pt>
                <c:pt idx="163">
                  <c:v>1101.0124384471885</c:v>
                </c:pt>
                <c:pt idx="164">
                  <c:v>1117.7872690965926</c:v>
                </c:pt>
                <c:pt idx="165">
                  <c:v>1022.3009702525984</c:v>
                </c:pt>
                <c:pt idx="166">
                  <c:v>1039.2548467740485</c:v>
                </c:pt>
                <c:pt idx="167">
                  <c:v>1056.2032852046932</c:v>
                </c:pt>
                <c:pt idx="168">
                  <c:v>1073.1463849816832</c:v>
                </c:pt>
                <c:pt idx="169">
                  <c:v>1090.0842421506763</c:v>
                </c:pt>
                <c:pt idx="170">
                  <c:v>1107.0169495334719</c:v>
                </c:pt>
                <c:pt idx="171">
                  <c:v>1123.9445968848709</c:v>
                </c:pt>
                <c:pt idx="172">
                  <c:v>1140.8672710396083</c:v>
                </c:pt>
                <c:pt idx="173">
                  <c:v>1157.7850560501302</c:v>
                </c:pt>
                <c:pt idx="174">
                  <c:v>1174.6980333159111</c:v>
                </c:pt>
                <c:pt idx="175">
                  <c:v>764.28114044668121</c:v>
                </c:pt>
                <c:pt idx="176">
                  <c:v>759.96856868640737</c:v>
                </c:pt>
                <c:pt idx="177">
                  <c:v>755.65550007785362</c:v>
                </c:pt>
                <c:pt idx="178">
                  <c:v>534.6528133258779</c:v>
                </c:pt>
                <c:pt idx="179">
                  <c:v>533.25571791442655</c:v>
                </c:pt>
                <c:pt idx="180">
                  <c:v>531.85854549909379</c:v>
                </c:pt>
                <c:pt idx="181">
                  <c:v>381.0876374622872</c:v>
                </c:pt>
                <c:pt idx="182">
                  <c:v>379.56469744116322</c:v>
                </c:pt>
                <c:pt idx="183">
                  <c:v>378.04162441819039</c:v>
                </c:pt>
                <c:pt idx="184">
                  <c:v>45.359988241527674</c:v>
                </c:pt>
                <c:pt idx="185">
                  <c:v>45.359988241527674</c:v>
                </c:pt>
                <c:pt idx="186">
                  <c:v>45.359988241527674</c:v>
                </c:pt>
                <c:pt idx="187">
                  <c:v>45.359988241527674</c:v>
                </c:pt>
                <c:pt idx="188">
                  <c:v>45.359988241527674</c:v>
                </c:pt>
                <c:pt idx="189">
                  <c:v>45.359988241527674</c:v>
                </c:pt>
                <c:pt idx="190">
                  <c:v>45.359988241527674</c:v>
                </c:pt>
                <c:pt idx="191">
                  <c:v>45.359988241527674</c:v>
                </c:pt>
                <c:pt idx="192">
                  <c:v>45.359988241527674</c:v>
                </c:pt>
                <c:pt idx="193">
                  <c:v>45.359988241527674</c:v>
                </c:pt>
                <c:pt idx="194">
                  <c:v>45.359988241527674</c:v>
                </c:pt>
                <c:pt idx="195">
                  <c:v>45.359988241527674</c:v>
                </c:pt>
                <c:pt idx="196">
                  <c:v>45.359988241527674</c:v>
                </c:pt>
                <c:pt idx="197">
                  <c:v>45.359988241527674</c:v>
                </c:pt>
                <c:pt idx="198">
                  <c:v>45.359988241527674</c:v>
                </c:pt>
                <c:pt idx="199">
                  <c:v>45.359988241527674</c:v>
                </c:pt>
                <c:pt idx="200">
                  <c:v>45.359988241527674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56.52447903948589</c:v>
                </c:pt>
                <c:pt idx="17">
                  <c:v>75.417287743586172</c:v>
                </c:pt>
                <c:pt idx="18">
                  <c:v>94.18861383711068</c:v>
                </c:pt>
                <c:pt idx="19">
                  <c:v>112.86626694477626</c:v>
                </c:pt>
                <c:pt idx="20">
                  <c:v>131.46799611812642</c:v>
                </c:pt>
                <c:pt idx="21">
                  <c:v>106.75681222125495</c:v>
                </c:pt>
                <c:pt idx="22">
                  <c:v>126.98414944146755</c:v>
                </c:pt>
                <c:pt idx="23">
                  <c:v>147.13326273728035</c:v>
                </c:pt>
                <c:pt idx="24">
                  <c:v>167.2163927003555</c:v>
                </c:pt>
                <c:pt idx="25">
                  <c:v>187.24258760716546</c:v>
                </c:pt>
                <c:pt idx="26">
                  <c:v>161.4845145207187</c:v>
                </c:pt>
                <c:pt idx="27">
                  <c:v>180.25531254791363</c:v>
                </c:pt>
                <c:pt idx="28">
                  <c:v>198.98032494703705</c:v>
                </c:pt>
                <c:pt idx="29">
                  <c:v>217.6644679358476</c:v>
                </c:pt>
                <c:pt idx="30">
                  <c:v>236.31174371498548</c:v>
                </c:pt>
                <c:pt idx="31">
                  <c:v>209.11889593919315</c:v>
                </c:pt>
                <c:pt idx="32">
                  <c:v>226.20232842131611</c:v>
                </c:pt>
                <c:pt idx="33">
                  <c:v>243.2562184477562</c:v>
                </c:pt>
                <c:pt idx="34">
                  <c:v>260.28292868621458</c:v>
                </c:pt>
                <c:pt idx="35">
                  <c:v>277.28448730625314</c:v>
                </c:pt>
                <c:pt idx="36">
                  <c:v>248.30390605743386</c:v>
                </c:pt>
                <c:pt idx="37">
                  <c:v>263.43320731240294</c:v>
                </c:pt>
                <c:pt idx="38">
                  <c:v>278.54291135662532</c:v>
                </c:pt>
                <c:pt idx="39">
                  <c:v>293.63423101263402</c:v>
                </c:pt>
                <c:pt idx="40">
                  <c:v>308.70824422691641</c:v>
                </c:pt>
                <c:pt idx="41">
                  <c:v>277.59910531675143</c:v>
                </c:pt>
                <c:pt idx="42">
                  <c:v>290.49166725088827</c:v>
                </c:pt>
                <c:pt idx="43">
                  <c:v>303.37144778612083</c:v>
                </c:pt>
                <c:pt idx="44">
                  <c:v>316.23906615147223</c:v>
                </c:pt>
                <c:pt idx="45">
                  <c:v>329.09508705409189</c:v>
                </c:pt>
                <c:pt idx="46">
                  <c:v>305.88313923039249</c:v>
                </c:pt>
                <c:pt idx="47">
                  <c:v>317.1801373243116</c:v>
                </c:pt>
                <c:pt idx="48">
                  <c:v>328.46822517413659</c:v>
                </c:pt>
                <c:pt idx="49">
                  <c:v>339.74775226555511</c:v>
                </c:pt>
                <c:pt idx="50">
                  <c:v>351.01904297525942</c:v>
                </c:pt>
                <c:pt idx="51">
                  <c:v>333.79571492319059</c:v>
                </c:pt>
                <c:pt idx="52">
                  <c:v>343.1926172490393</c:v>
                </c:pt>
                <c:pt idx="53">
                  <c:v>352.58386588275084</c:v>
                </c:pt>
                <c:pt idx="54">
                  <c:v>361.96963273404782</c:v>
                </c:pt>
                <c:pt idx="55">
                  <c:v>371.35008006494354</c:v>
                </c:pt>
                <c:pt idx="56">
                  <c:v>359.15446843311406</c:v>
                </c:pt>
                <c:pt idx="57">
                  <c:v>367.28586264352111</c:v>
                </c:pt>
                <c:pt idx="58">
                  <c:v>375.41332750586366</c:v>
                </c:pt>
                <c:pt idx="59">
                  <c:v>383.53696014432609</c:v>
                </c:pt>
                <c:pt idx="60">
                  <c:v>391.65685323028885</c:v>
                </c:pt>
                <c:pt idx="61">
                  <c:v>379.78806142237414</c:v>
                </c:pt>
                <c:pt idx="62">
                  <c:v>386.66043357385661</c:v>
                </c:pt>
                <c:pt idx="63">
                  <c:v>393.53015307860801</c:v>
                </c:pt>
                <c:pt idx="64">
                  <c:v>400.39727281265851</c:v>
                </c:pt>
                <c:pt idx="65">
                  <c:v>407.26184368889852</c:v>
                </c:pt>
                <c:pt idx="66">
                  <c:v>396.02758560852732</c:v>
                </c:pt>
                <c:pt idx="67">
                  <c:v>401.95762458122334</c:v>
                </c:pt>
                <c:pt idx="68">
                  <c:v>407.88577090657145</c:v>
                </c:pt>
                <c:pt idx="69">
                  <c:v>413.81205599750388</c:v>
                </c:pt>
                <c:pt idx="70">
                  <c:v>419.73651029301612</c:v>
                </c:pt>
                <c:pt idx="71">
                  <c:v>409.44549880731046</c:v>
                </c:pt>
                <c:pt idx="72">
                  <c:v>414.74761709639341</c:v>
                </c:pt>
                <c:pt idx="73">
                  <c:v>420.04827352578349</c:v>
                </c:pt>
                <c:pt idx="74">
                  <c:v>425.34748916314447</c:v>
                </c:pt>
                <c:pt idx="75">
                  <c:v>430.64528450788202</c:v>
                </c:pt>
                <c:pt idx="76">
                  <c:v>420.98353332932419</c:v>
                </c:pt>
                <c:pt idx="77">
                  <c:v>425.34748916314447</c:v>
                </c:pt>
                <c:pt idx="78">
                  <c:v>429.71048176345192</c:v>
                </c:pt>
                <c:pt idx="79">
                  <c:v>434.07252230054763</c:v>
                </c:pt>
                <c:pt idx="80">
                  <c:v>438.43362170168325</c:v>
                </c:pt>
                <c:pt idx="81">
                  <c:v>425.9708325305989</c:v>
                </c:pt>
                <c:pt idx="82">
                  <c:v>425.9708325305989</c:v>
                </c:pt>
                <c:pt idx="83">
                  <c:v>425.9708325305989</c:v>
                </c:pt>
                <c:pt idx="84">
                  <c:v>425.9708325305989</c:v>
                </c:pt>
                <c:pt idx="85">
                  <c:v>425.9708325305989</c:v>
                </c:pt>
                <c:pt idx="86">
                  <c:v>425.9708325305989</c:v>
                </c:pt>
                <c:pt idx="87">
                  <c:v>425.9708325305989</c:v>
                </c:pt>
                <c:pt idx="88">
                  <c:v>425.9708325305989</c:v>
                </c:pt>
                <c:pt idx="89">
                  <c:v>425.9708325305989</c:v>
                </c:pt>
                <c:pt idx="90">
                  <c:v>425.9708325305989</c:v>
                </c:pt>
                <c:pt idx="91">
                  <c:v>425.9708325305989</c:v>
                </c:pt>
                <c:pt idx="92">
                  <c:v>425.9708325305989</c:v>
                </c:pt>
                <c:pt idx="93">
                  <c:v>425.9708325305989</c:v>
                </c:pt>
                <c:pt idx="94">
                  <c:v>425.9708325305989</c:v>
                </c:pt>
                <c:pt idx="95">
                  <c:v>425.9708325305989</c:v>
                </c:pt>
                <c:pt idx="96">
                  <c:v>425.9708325305989</c:v>
                </c:pt>
                <c:pt idx="97">
                  <c:v>425.9708325305989</c:v>
                </c:pt>
                <c:pt idx="98">
                  <c:v>425.9708325305989</c:v>
                </c:pt>
                <c:pt idx="99">
                  <c:v>425.9708325305989</c:v>
                </c:pt>
                <c:pt idx="100">
                  <c:v>425.9708325305989</c:v>
                </c:pt>
                <c:pt idx="101">
                  <c:v>425.9708325305989</c:v>
                </c:pt>
                <c:pt idx="102">
                  <c:v>425.9708325305989</c:v>
                </c:pt>
                <c:pt idx="103">
                  <c:v>425.9708325305989</c:v>
                </c:pt>
                <c:pt idx="104">
                  <c:v>425.9708325305989</c:v>
                </c:pt>
                <c:pt idx="105">
                  <c:v>425.9708325305989</c:v>
                </c:pt>
                <c:pt idx="106">
                  <c:v>425.9708325305989</c:v>
                </c:pt>
                <c:pt idx="107">
                  <c:v>425.9708325305989</c:v>
                </c:pt>
                <c:pt idx="108">
                  <c:v>425.9708325305989</c:v>
                </c:pt>
                <c:pt idx="109">
                  <c:v>425.9708325305989</c:v>
                </c:pt>
                <c:pt idx="110">
                  <c:v>425.9708325305989</c:v>
                </c:pt>
                <c:pt idx="111">
                  <c:v>425.9708325305989</c:v>
                </c:pt>
                <c:pt idx="112">
                  <c:v>425.9708325305989</c:v>
                </c:pt>
                <c:pt idx="113">
                  <c:v>425.9708325305989</c:v>
                </c:pt>
                <c:pt idx="114">
                  <c:v>425.9708325305989</c:v>
                </c:pt>
                <c:pt idx="115">
                  <c:v>425.9708325305989</c:v>
                </c:pt>
                <c:pt idx="116">
                  <c:v>425.9708325305989</c:v>
                </c:pt>
                <c:pt idx="117">
                  <c:v>425.9708325305989</c:v>
                </c:pt>
                <c:pt idx="118">
                  <c:v>425.9708325305989</c:v>
                </c:pt>
                <c:pt idx="119">
                  <c:v>425.9708325305989</c:v>
                </c:pt>
                <c:pt idx="120">
                  <c:v>425.9708325305989</c:v>
                </c:pt>
                <c:pt idx="121">
                  <c:v>425.9708325305989</c:v>
                </c:pt>
                <c:pt idx="122">
                  <c:v>425.9708325305989</c:v>
                </c:pt>
                <c:pt idx="123">
                  <c:v>425.9708325305989</c:v>
                </c:pt>
                <c:pt idx="124">
                  <c:v>425.9708325305989</c:v>
                </c:pt>
                <c:pt idx="125">
                  <c:v>425.9708325305989</c:v>
                </c:pt>
                <c:pt idx="126">
                  <c:v>425.9708325305989</c:v>
                </c:pt>
                <c:pt idx="127">
                  <c:v>425.9708325305989</c:v>
                </c:pt>
                <c:pt idx="128">
                  <c:v>425.9708325305989</c:v>
                </c:pt>
                <c:pt idx="129">
                  <c:v>425.9708325305989</c:v>
                </c:pt>
                <c:pt idx="130">
                  <c:v>425.9708325305989</c:v>
                </c:pt>
                <c:pt idx="131">
                  <c:v>425.9708325305989</c:v>
                </c:pt>
                <c:pt idx="132">
                  <c:v>425.9708325305989</c:v>
                </c:pt>
                <c:pt idx="133">
                  <c:v>425.9708325305989</c:v>
                </c:pt>
                <c:pt idx="134">
                  <c:v>425.9708325305989</c:v>
                </c:pt>
                <c:pt idx="135">
                  <c:v>425.9708325305989</c:v>
                </c:pt>
                <c:pt idx="136">
                  <c:v>425.9708325305989</c:v>
                </c:pt>
                <c:pt idx="137">
                  <c:v>425.9708325305989</c:v>
                </c:pt>
                <c:pt idx="138">
                  <c:v>425.9708325305989</c:v>
                </c:pt>
                <c:pt idx="139">
                  <c:v>425.9708325305989</c:v>
                </c:pt>
                <c:pt idx="140">
                  <c:v>425.9708325305989</c:v>
                </c:pt>
                <c:pt idx="141">
                  <c:v>425.9708325305989</c:v>
                </c:pt>
                <c:pt idx="142">
                  <c:v>425.9708325305989</c:v>
                </c:pt>
                <c:pt idx="143">
                  <c:v>425.9708325305989</c:v>
                </c:pt>
                <c:pt idx="144">
                  <c:v>425.9708325305989</c:v>
                </c:pt>
                <c:pt idx="145">
                  <c:v>425.9708325305989</c:v>
                </c:pt>
                <c:pt idx="146">
                  <c:v>425.9708325305989</c:v>
                </c:pt>
                <c:pt idx="147">
                  <c:v>425.9708325305989</c:v>
                </c:pt>
                <c:pt idx="148">
                  <c:v>425.9708325305989</c:v>
                </c:pt>
                <c:pt idx="149">
                  <c:v>425.9708325305989</c:v>
                </c:pt>
                <c:pt idx="150">
                  <c:v>425.9708325305989</c:v>
                </c:pt>
                <c:pt idx="151">
                  <c:v>425.9708325305989</c:v>
                </c:pt>
                <c:pt idx="152">
                  <c:v>425.9708325305989</c:v>
                </c:pt>
                <c:pt idx="153">
                  <c:v>425.9708325305989</c:v>
                </c:pt>
                <c:pt idx="154">
                  <c:v>425.9708325305989</c:v>
                </c:pt>
                <c:pt idx="155">
                  <c:v>425.9708325305989</c:v>
                </c:pt>
                <c:pt idx="156">
                  <c:v>425.9708325305989</c:v>
                </c:pt>
                <c:pt idx="157">
                  <c:v>425.9708325305989</c:v>
                </c:pt>
                <c:pt idx="158">
                  <c:v>425.9708325305989</c:v>
                </c:pt>
                <c:pt idx="159">
                  <c:v>425.9708325305989</c:v>
                </c:pt>
                <c:pt idx="160">
                  <c:v>425.9708325305989</c:v>
                </c:pt>
                <c:pt idx="161">
                  <c:v>425.9708325305989</c:v>
                </c:pt>
                <c:pt idx="162">
                  <c:v>425.9708325305989</c:v>
                </c:pt>
                <c:pt idx="163">
                  <c:v>425.9708325305989</c:v>
                </c:pt>
                <c:pt idx="164">
                  <c:v>425.9708325305989</c:v>
                </c:pt>
                <c:pt idx="165">
                  <c:v>425.9708325305989</c:v>
                </c:pt>
                <c:pt idx="166">
                  <c:v>425.9708325305989</c:v>
                </c:pt>
                <c:pt idx="167">
                  <c:v>425.9708325305989</c:v>
                </c:pt>
                <c:pt idx="168">
                  <c:v>425.9708325305989</c:v>
                </c:pt>
                <c:pt idx="169">
                  <c:v>425.9708325305989</c:v>
                </c:pt>
                <c:pt idx="170">
                  <c:v>425.9708325305989</c:v>
                </c:pt>
                <c:pt idx="171">
                  <c:v>425.9708325305989</c:v>
                </c:pt>
                <c:pt idx="172">
                  <c:v>425.9708325305989</c:v>
                </c:pt>
                <c:pt idx="173">
                  <c:v>425.9708325305989</c:v>
                </c:pt>
                <c:pt idx="174">
                  <c:v>425.9708325305989</c:v>
                </c:pt>
                <c:pt idx="175">
                  <c:v>425.9708325305989</c:v>
                </c:pt>
                <c:pt idx="176">
                  <c:v>425.9708325305989</c:v>
                </c:pt>
                <c:pt idx="177">
                  <c:v>425.9708325305989</c:v>
                </c:pt>
                <c:pt idx="178">
                  <c:v>425.9708325305989</c:v>
                </c:pt>
                <c:pt idx="179">
                  <c:v>425.9708325305989</c:v>
                </c:pt>
                <c:pt idx="180">
                  <c:v>425.9708325305989</c:v>
                </c:pt>
                <c:pt idx="181">
                  <c:v>425.9708325305989</c:v>
                </c:pt>
                <c:pt idx="182">
                  <c:v>425.9708325305989</c:v>
                </c:pt>
                <c:pt idx="183">
                  <c:v>425.9708325305989</c:v>
                </c:pt>
                <c:pt idx="184">
                  <c:v>425.9708325305989</c:v>
                </c:pt>
                <c:pt idx="185">
                  <c:v>425.9708325305989</c:v>
                </c:pt>
                <c:pt idx="186">
                  <c:v>425.9708325305989</c:v>
                </c:pt>
                <c:pt idx="187">
                  <c:v>425.9708325305989</c:v>
                </c:pt>
                <c:pt idx="188">
                  <c:v>425.9708325305989</c:v>
                </c:pt>
                <c:pt idx="189">
                  <c:v>425.9708325305989</c:v>
                </c:pt>
                <c:pt idx="190">
                  <c:v>425.9708325305989</c:v>
                </c:pt>
                <c:pt idx="191">
                  <c:v>425.9708325305989</c:v>
                </c:pt>
                <c:pt idx="192">
                  <c:v>425.9708325305989</c:v>
                </c:pt>
                <c:pt idx="193">
                  <c:v>425.9708325305989</c:v>
                </c:pt>
                <c:pt idx="194">
                  <c:v>425.9708325305989</c:v>
                </c:pt>
                <c:pt idx="195">
                  <c:v>425.9708325305989</c:v>
                </c:pt>
                <c:pt idx="196">
                  <c:v>425.9708325305989</c:v>
                </c:pt>
                <c:pt idx="197">
                  <c:v>425.9708325305989</c:v>
                </c:pt>
                <c:pt idx="198">
                  <c:v>425.9708325305989</c:v>
                </c:pt>
                <c:pt idx="199">
                  <c:v>425.9708325305989</c:v>
                </c:pt>
                <c:pt idx="200">
                  <c:v>425.9708325305989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90.973218596700079</c:v>
                </c:pt>
                <c:pt idx="22">
                  <c:v>110.17174748207316</c:v>
                </c:pt>
                <c:pt idx="23">
                  <c:v>129.28787235572034</c:v>
                </c:pt>
                <c:pt idx="24">
                  <c:v>148.33552588657844</c:v>
                </c:pt>
                <c:pt idx="25">
                  <c:v>167.32475178414452</c:v>
                </c:pt>
                <c:pt idx="26">
                  <c:v>146.05306344957884</c:v>
                </c:pt>
                <c:pt idx="27">
                  <c:v>164.6694744129513</c:v>
                </c:pt>
                <c:pt idx="28">
                  <c:v>183.23613938898782</c:v>
                </c:pt>
                <c:pt idx="29">
                  <c:v>201.75881092692782</c:v>
                </c:pt>
                <c:pt idx="30">
                  <c:v>220.24209728386407</c:v>
                </c:pt>
                <c:pt idx="31">
                  <c:v>196.84864368888995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245.45815924548182</c:v>
                </c:pt>
                <c:pt idx="35">
                  <c:v>261.61017170872896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266.11362550427401</c:v>
                </c:pt>
                <c:pt idx="42">
                  <c:v>278.11452603753787</c:v>
                </c:pt>
                <c:pt idx="43">
                  <c:v>290.10380901652701</c:v>
                </c:pt>
                <c:pt idx="44">
                  <c:v>302.08202241270902</c:v>
                </c:pt>
                <c:pt idx="45">
                  <c:v>314.04966717357325</c:v>
                </c:pt>
                <c:pt idx="46">
                  <c:v>290.85276623666175</c:v>
                </c:pt>
                <c:pt idx="47">
                  <c:v>301.33369868276128</c:v>
                </c:pt>
                <c:pt idx="48">
                  <c:v>311.8065171359209</c:v>
                </c:pt>
                <c:pt idx="49">
                  <c:v>322.27153269112586</c:v>
                </c:pt>
                <c:pt idx="50">
                  <c:v>332.72903457884451</c:v>
                </c:pt>
                <c:pt idx="51">
                  <c:v>317.41372695991259</c:v>
                </c:pt>
                <c:pt idx="52">
                  <c:v>326.38071774395229</c:v>
                </c:pt>
                <c:pt idx="53">
                  <c:v>335.34226803283235</c:v>
                </c:pt>
                <c:pt idx="54">
                  <c:v>344.29854381894557</c:v>
                </c:pt>
                <c:pt idx="55">
                  <c:v>353.24970174806896</c:v>
                </c:pt>
                <c:pt idx="56">
                  <c:v>340.19422861744891</c:v>
                </c:pt>
                <c:pt idx="57">
                  <c:v>347.65581965898076</c:v>
                </c:pt>
                <c:pt idx="58">
                  <c:v>355.11389600890442</c:v>
                </c:pt>
                <c:pt idx="59">
                  <c:v>362.56854195764794</c:v>
                </c:pt>
                <c:pt idx="60">
                  <c:v>370.01983804377869</c:v>
                </c:pt>
                <c:pt idx="61">
                  <c:v>359.58708999068591</c:v>
                </c:pt>
                <c:pt idx="62">
                  <c:v>365.92203505591783</c:v>
                </c:pt>
                <c:pt idx="63">
                  <c:v>372.25458524998089</c:v>
                </c:pt>
                <c:pt idx="64">
                  <c:v>378.58478709988793</c:v>
                </c:pt>
                <c:pt idx="65">
                  <c:v>384.91268544829819</c:v>
                </c:pt>
                <c:pt idx="66">
                  <c:v>375.60615822359978</c:v>
                </c:pt>
                <c:pt idx="67">
                  <c:v>381.19066877305704</c:v>
                </c:pt>
                <c:pt idx="68">
                  <c:v>386.77339997206712</c:v>
                </c:pt>
                <c:pt idx="69">
                  <c:v>392.3543811541972</c:v>
                </c:pt>
                <c:pt idx="70">
                  <c:v>397.93364074958504</c:v>
                </c:pt>
                <c:pt idx="71">
                  <c:v>387.88973528733283</c:v>
                </c:pt>
                <c:pt idx="72">
                  <c:v>392.72638504489879</c:v>
                </c:pt>
                <c:pt idx="73">
                  <c:v>397.56174311317318</c:v>
                </c:pt>
                <c:pt idx="74">
                  <c:v>402.39582743654279</c:v>
                </c:pt>
                <c:pt idx="75">
                  <c:v>407.22865549260911</c:v>
                </c:pt>
                <c:pt idx="76">
                  <c:v>398.67741344442726</c:v>
                </c:pt>
                <c:pt idx="77">
                  <c:v>403.13942078264904</c:v>
                </c:pt>
                <c:pt idx="78">
                  <c:v>407.60035995338376</c:v>
                </c:pt>
                <c:pt idx="79">
                  <c:v>412.06024430985258</c:v>
                </c:pt>
                <c:pt idx="80">
                  <c:v>416.51908689232141</c:v>
                </c:pt>
                <c:pt idx="81">
                  <c:v>405.37002304691242</c:v>
                </c:pt>
                <c:pt idx="82">
                  <c:v>405.37002304691242</c:v>
                </c:pt>
                <c:pt idx="83">
                  <c:v>405.37002304691242</c:v>
                </c:pt>
                <c:pt idx="84">
                  <c:v>405.37002304691242</c:v>
                </c:pt>
                <c:pt idx="85">
                  <c:v>405.37002304691242</c:v>
                </c:pt>
                <c:pt idx="86">
                  <c:v>405.37002304691242</c:v>
                </c:pt>
                <c:pt idx="87">
                  <c:v>405.37002304691242</c:v>
                </c:pt>
                <c:pt idx="88">
                  <c:v>405.37002304691242</c:v>
                </c:pt>
                <c:pt idx="89">
                  <c:v>405.37002304691242</c:v>
                </c:pt>
                <c:pt idx="90">
                  <c:v>405.37002304691242</c:v>
                </c:pt>
                <c:pt idx="91">
                  <c:v>405.37002304691242</c:v>
                </c:pt>
                <c:pt idx="92">
                  <c:v>405.37002304691242</c:v>
                </c:pt>
                <c:pt idx="93">
                  <c:v>405.37002304691242</c:v>
                </c:pt>
                <c:pt idx="94">
                  <c:v>405.37002304691242</c:v>
                </c:pt>
                <c:pt idx="95">
                  <c:v>405.37002304691242</c:v>
                </c:pt>
                <c:pt idx="96">
                  <c:v>405.37002304691242</c:v>
                </c:pt>
                <c:pt idx="97">
                  <c:v>405.37002304691242</c:v>
                </c:pt>
                <c:pt idx="98">
                  <c:v>405.37002304691242</c:v>
                </c:pt>
                <c:pt idx="99">
                  <c:v>405.37002304691242</c:v>
                </c:pt>
                <c:pt idx="100">
                  <c:v>405.37002304691242</c:v>
                </c:pt>
                <c:pt idx="101">
                  <c:v>405.37002304691242</c:v>
                </c:pt>
                <c:pt idx="102">
                  <c:v>405.37002304691242</c:v>
                </c:pt>
                <c:pt idx="103">
                  <c:v>405.37002304691242</c:v>
                </c:pt>
                <c:pt idx="104">
                  <c:v>405.37002304691242</c:v>
                </c:pt>
                <c:pt idx="105">
                  <c:v>405.37002304691242</c:v>
                </c:pt>
                <c:pt idx="106">
                  <c:v>405.37002304691242</c:v>
                </c:pt>
                <c:pt idx="107">
                  <c:v>405.37002304691242</c:v>
                </c:pt>
                <c:pt idx="108">
                  <c:v>405.37002304691242</c:v>
                </c:pt>
                <c:pt idx="109">
                  <c:v>405.37002304691242</c:v>
                </c:pt>
                <c:pt idx="110">
                  <c:v>405.37002304691242</c:v>
                </c:pt>
                <c:pt idx="111">
                  <c:v>405.37002304691242</c:v>
                </c:pt>
                <c:pt idx="112">
                  <c:v>405.37002304691242</c:v>
                </c:pt>
                <c:pt idx="113">
                  <c:v>405.37002304691242</c:v>
                </c:pt>
                <c:pt idx="114">
                  <c:v>405.37002304691242</c:v>
                </c:pt>
                <c:pt idx="115">
                  <c:v>405.37002304691242</c:v>
                </c:pt>
                <c:pt idx="116">
                  <c:v>405.37002304691242</c:v>
                </c:pt>
                <c:pt idx="117">
                  <c:v>405.37002304691242</c:v>
                </c:pt>
                <c:pt idx="118">
                  <c:v>405.37002304691242</c:v>
                </c:pt>
                <c:pt idx="119">
                  <c:v>405.37002304691242</c:v>
                </c:pt>
                <c:pt idx="120">
                  <c:v>405.37002304691242</c:v>
                </c:pt>
                <c:pt idx="121">
                  <c:v>405.37002304691242</c:v>
                </c:pt>
                <c:pt idx="122">
                  <c:v>405.37002304691242</c:v>
                </c:pt>
                <c:pt idx="123">
                  <c:v>405.37002304691242</c:v>
                </c:pt>
                <c:pt idx="124">
                  <c:v>405.37002304691242</c:v>
                </c:pt>
                <c:pt idx="125">
                  <c:v>405.37002304691242</c:v>
                </c:pt>
                <c:pt idx="126">
                  <c:v>405.37002304691242</c:v>
                </c:pt>
                <c:pt idx="127">
                  <c:v>405.37002304691242</c:v>
                </c:pt>
                <c:pt idx="128">
                  <c:v>405.37002304691242</c:v>
                </c:pt>
                <c:pt idx="129">
                  <c:v>405.37002304691242</c:v>
                </c:pt>
                <c:pt idx="130">
                  <c:v>405.37002304691242</c:v>
                </c:pt>
                <c:pt idx="131">
                  <c:v>405.37002304691242</c:v>
                </c:pt>
                <c:pt idx="132">
                  <c:v>405.37002304691242</c:v>
                </c:pt>
                <c:pt idx="133">
                  <c:v>405.37002304691242</c:v>
                </c:pt>
                <c:pt idx="134">
                  <c:v>405.37002304691242</c:v>
                </c:pt>
                <c:pt idx="135">
                  <c:v>405.37002304691242</c:v>
                </c:pt>
                <c:pt idx="136">
                  <c:v>405.37002304691242</c:v>
                </c:pt>
                <c:pt idx="137">
                  <c:v>405.37002304691242</c:v>
                </c:pt>
                <c:pt idx="138">
                  <c:v>405.37002304691242</c:v>
                </c:pt>
                <c:pt idx="139">
                  <c:v>405.37002304691242</c:v>
                </c:pt>
                <c:pt idx="140">
                  <c:v>405.37002304691242</c:v>
                </c:pt>
                <c:pt idx="141">
                  <c:v>405.37002304691242</c:v>
                </c:pt>
                <c:pt idx="142">
                  <c:v>405.37002304691242</c:v>
                </c:pt>
                <c:pt idx="143">
                  <c:v>405.37002304691242</c:v>
                </c:pt>
                <c:pt idx="144">
                  <c:v>405.37002304691242</c:v>
                </c:pt>
                <c:pt idx="145">
                  <c:v>405.37002304691242</c:v>
                </c:pt>
                <c:pt idx="146">
                  <c:v>405.37002304691242</c:v>
                </c:pt>
                <c:pt idx="147">
                  <c:v>405.37002304691242</c:v>
                </c:pt>
                <c:pt idx="148">
                  <c:v>405.37002304691242</c:v>
                </c:pt>
                <c:pt idx="149">
                  <c:v>405.37002304691242</c:v>
                </c:pt>
                <c:pt idx="150">
                  <c:v>405.37002304691242</c:v>
                </c:pt>
                <c:pt idx="151">
                  <c:v>405.37002304691242</c:v>
                </c:pt>
                <c:pt idx="152">
                  <c:v>405.37002304691242</c:v>
                </c:pt>
                <c:pt idx="153">
                  <c:v>405.37002304691242</c:v>
                </c:pt>
                <c:pt idx="154">
                  <c:v>405.37002304691242</c:v>
                </c:pt>
                <c:pt idx="155">
                  <c:v>405.37002304691242</c:v>
                </c:pt>
                <c:pt idx="156">
                  <c:v>405.37002304691242</c:v>
                </c:pt>
                <c:pt idx="157">
                  <c:v>405.37002304691242</c:v>
                </c:pt>
                <c:pt idx="158">
                  <c:v>405.37002304691242</c:v>
                </c:pt>
                <c:pt idx="159">
                  <c:v>405.37002304691242</c:v>
                </c:pt>
                <c:pt idx="160">
                  <c:v>405.37002304691242</c:v>
                </c:pt>
                <c:pt idx="161">
                  <c:v>405.37002304691242</c:v>
                </c:pt>
                <c:pt idx="162">
                  <c:v>405.37002304691242</c:v>
                </c:pt>
                <c:pt idx="163">
                  <c:v>405.37002304691242</c:v>
                </c:pt>
                <c:pt idx="164">
                  <c:v>405.37002304691242</c:v>
                </c:pt>
                <c:pt idx="165">
                  <c:v>405.37002304691242</c:v>
                </c:pt>
                <c:pt idx="166">
                  <c:v>405.37002304691242</c:v>
                </c:pt>
                <c:pt idx="167">
                  <c:v>405.37002304691242</c:v>
                </c:pt>
                <c:pt idx="168">
                  <c:v>405.37002304691242</c:v>
                </c:pt>
                <c:pt idx="169">
                  <c:v>405.37002304691242</c:v>
                </c:pt>
                <c:pt idx="170">
                  <c:v>405.37002304691242</c:v>
                </c:pt>
                <c:pt idx="171">
                  <c:v>405.37002304691242</c:v>
                </c:pt>
                <c:pt idx="172">
                  <c:v>405.37002304691242</c:v>
                </c:pt>
                <c:pt idx="173">
                  <c:v>405.37002304691242</c:v>
                </c:pt>
                <c:pt idx="174">
                  <c:v>405.37002304691242</c:v>
                </c:pt>
                <c:pt idx="175">
                  <c:v>405.37002304691242</c:v>
                </c:pt>
                <c:pt idx="176">
                  <c:v>405.37002304691242</c:v>
                </c:pt>
                <c:pt idx="177">
                  <c:v>405.37002304691242</c:v>
                </c:pt>
                <c:pt idx="178">
                  <c:v>405.37002304691242</c:v>
                </c:pt>
                <c:pt idx="179">
                  <c:v>405.37002304691242</c:v>
                </c:pt>
                <c:pt idx="180">
                  <c:v>405.37002304691242</c:v>
                </c:pt>
                <c:pt idx="181">
                  <c:v>405.37002304691242</c:v>
                </c:pt>
                <c:pt idx="182">
                  <c:v>405.37002304691242</c:v>
                </c:pt>
                <c:pt idx="183">
                  <c:v>405.37002304691242</c:v>
                </c:pt>
                <c:pt idx="184">
                  <c:v>405.37002304691242</c:v>
                </c:pt>
                <c:pt idx="185">
                  <c:v>405.37002304691242</c:v>
                </c:pt>
                <c:pt idx="186">
                  <c:v>405.37002304691242</c:v>
                </c:pt>
                <c:pt idx="187">
                  <c:v>405.37002304691242</c:v>
                </c:pt>
                <c:pt idx="188">
                  <c:v>405.37002304691242</c:v>
                </c:pt>
                <c:pt idx="189">
                  <c:v>405.37002304691242</c:v>
                </c:pt>
                <c:pt idx="190">
                  <c:v>405.37002304691242</c:v>
                </c:pt>
                <c:pt idx="191">
                  <c:v>405.37002304691242</c:v>
                </c:pt>
                <c:pt idx="192">
                  <c:v>405.37002304691242</c:v>
                </c:pt>
                <c:pt idx="193">
                  <c:v>405.37002304691242</c:v>
                </c:pt>
                <c:pt idx="194">
                  <c:v>405.37002304691242</c:v>
                </c:pt>
                <c:pt idx="195">
                  <c:v>405.37002304691242</c:v>
                </c:pt>
                <c:pt idx="196">
                  <c:v>405.37002304691242</c:v>
                </c:pt>
                <c:pt idx="197">
                  <c:v>405.37002304691242</c:v>
                </c:pt>
                <c:pt idx="198">
                  <c:v>405.37002304691242</c:v>
                </c:pt>
                <c:pt idx="199">
                  <c:v>405.37002304691242</c:v>
                </c:pt>
                <c:pt idx="200">
                  <c:v>405.37002304691242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3.1381168233456047</c:v>
                </c:pt>
                <c:pt idx="2">
                  <c:v>3.6057282391432199</c:v>
                </c:pt>
                <c:pt idx="3">
                  <c:v>4.1432661590344848</c:v>
                </c:pt>
                <c:pt idx="4">
                  <c:v>4.7612223379844592</c:v>
                </c:pt>
                <c:pt idx="5">
                  <c:v>5.4716676297000673</c:v>
                </c:pt>
                <c:pt idx="6">
                  <c:v>6.2884903441189861</c:v>
                </c:pt>
                <c:pt idx="7">
                  <c:v>7.2276706802303643</c:v>
                </c:pt>
                <c:pt idx="8">
                  <c:v>8.3075967076525981</c:v>
                </c:pt>
                <c:pt idx="9">
                  <c:v>9.5494282027004065</c:v>
                </c:pt>
                <c:pt idx="10">
                  <c:v>10.977515603802821</c:v>
                </c:pt>
                <c:pt idx="11">
                  <c:v>12.619882456445579</c:v>
                </c:pt>
                <c:pt idx="12">
                  <c:v>14.508780991626708</c:v>
                </c:pt>
                <c:pt idx="13">
                  <c:v>16.681331949867033</c:v>
                </c:pt>
                <c:pt idx="14">
                  <c:v>19.180261454779565</c:v>
                </c:pt>
                <c:pt idx="15">
                  <c:v>22.05474969028359</c:v>
                </c:pt>
                <c:pt idx="16">
                  <c:v>25.3614083831981</c:v>
                </c:pt>
                <c:pt idx="17">
                  <c:v>29.165406683647642</c:v>
                </c:pt>
                <c:pt idx="18">
                  <c:v>33.541768021910656</c:v>
                </c:pt>
                <c:pt idx="19">
                  <c:v>38.576863962512014</c:v>
                </c:pt>
                <c:pt idx="20">
                  <c:v>44.370135044248663</c:v>
                </c:pt>
                <c:pt idx="21">
                  <c:v>51.036073168861606</c:v>
                </c:pt>
                <c:pt idx="22">
                  <c:v>58.706505373971176</c:v>
                </c:pt>
                <c:pt idx="23">
                  <c:v>67.533224904629563</c:v>
                </c:pt>
                <c:pt idx="24">
                  <c:v>77.691022505758426</c:v>
                </c:pt>
                <c:pt idx="25">
                  <c:v>89.381178937081089</c:v>
                </c:pt>
                <c:pt idx="26">
                  <c:v>102.83548902698512</c:v>
                </c:pt>
                <c:pt idx="27">
                  <c:v>118.32089832127586</c:v>
                </c:pt>
                <c:pt idx="28">
                  <c:v>136.14484576523509</c:v>
                </c:pt>
                <c:pt idx="29">
                  <c:v>156.66142013447902</c:v>
                </c:pt>
                <c:pt idx="30">
                  <c:v>180.27845439213661</c:v>
                </c:pt>
                <c:pt idx="31">
                  <c:v>199.03476459487877</c:v>
                </c:pt>
                <c:pt idx="32">
                  <c:v>217.75008089379773</c:v>
                </c:pt>
                <c:pt idx="33">
                  <c:v>236.42842279076027</c:v>
                </c:pt>
                <c:pt idx="34">
                  <c:v>255.07312226438592</c:v>
                </c:pt>
                <c:pt idx="35">
                  <c:v>273.68698412606687</c:v>
                </c:pt>
                <c:pt idx="36">
                  <c:v>292.27240037870791</c:v>
                </c:pt>
                <c:pt idx="37">
                  <c:v>310.83143391934351</c:v>
                </c:pt>
                <c:pt idx="38">
                  <c:v>329.36588118109358</c:v>
                </c:pt>
                <c:pt idx="39">
                  <c:v>347.87731992472976</c:v>
                </c:pt>
                <c:pt idx="40">
                  <c:v>366.36714631928515</c:v>
                </c:pt>
                <c:pt idx="41">
                  <c:v>384.83660414250897</c:v>
                </c:pt>
                <c:pt idx="42">
                  <c:v>403.28680808119458</c:v>
                </c:pt>
                <c:pt idx="43">
                  <c:v>326.9318849625634</c:v>
                </c:pt>
                <c:pt idx="44">
                  <c:v>349.80386913058601</c:v>
                </c:pt>
                <c:pt idx="45">
                  <c:v>372.6430588328887</c:v>
                </c:pt>
                <c:pt idx="46">
                  <c:v>395.45174522632482</c:v>
                </c:pt>
                <c:pt idx="47">
                  <c:v>418.23193373373664</c:v>
                </c:pt>
                <c:pt idx="48">
                  <c:v>440.985393619749</c:v>
                </c:pt>
                <c:pt idx="49">
                  <c:v>463.71369679940614</c:v>
                </c:pt>
                <c:pt idx="50">
                  <c:v>486.41824864162862</c:v>
                </c:pt>
                <c:pt idx="51">
                  <c:v>428.25660256369184</c:v>
                </c:pt>
                <c:pt idx="52">
                  <c:v>451.39009612744911</c:v>
                </c:pt>
                <c:pt idx="53">
                  <c:v>474.4982441252821</c:v>
                </c:pt>
                <c:pt idx="54">
                  <c:v>497.58245336526102</c:v>
                </c:pt>
                <c:pt idx="55">
                  <c:v>520.64398958828224</c:v>
                </c:pt>
                <c:pt idx="56">
                  <c:v>543.68399736141066</c:v>
                </c:pt>
                <c:pt idx="57">
                  <c:v>566.7035164250409</c:v>
                </c:pt>
                <c:pt idx="58">
                  <c:v>589.70349524717597</c:v>
                </c:pt>
                <c:pt idx="59">
                  <c:v>509.65298479152597</c:v>
                </c:pt>
                <c:pt idx="60">
                  <c:v>531.86349546670522</c:v>
                </c:pt>
                <c:pt idx="61">
                  <c:v>554.05450002652253</c:v>
                </c:pt>
                <c:pt idx="62">
                  <c:v>576.22688889017024</c:v>
                </c:pt>
                <c:pt idx="63">
                  <c:v>598.38147843161619</c:v>
                </c:pt>
                <c:pt idx="64">
                  <c:v>620.51901970559743</c:v>
                </c:pt>
                <c:pt idx="65">
                  <c:v>642.64020586452818</c:v>
                </c:pt>
                <c:pt idx="66">
                  <c:v>664.7456785018868</c:v>
                </c:pt>
                <c:pt idx="67">
                  <c:v>572.48159487627265</c:v>
                </c:pt>
                <c:pt idx="68">
                  <c:v>593.53167437788386</c:v>
                </c:pt>
                <c:pt idx="69">
                  <c:v>614.56622451121598</c:v>
                </c:pt>
                <c:pt idx="70">
                  <c:v>635.58585107725833</c:v>
                </c:pt>
                <c:pt idx="71">
                  <c:v>656.59111658122663</c:v>
                </c:pt>
                <c:pt idx="72">
                  <c:v>677.58254464080699</c:v>
                </c:pt>
                <c:pt idx="73">
                  <c:v>698.56062382021128</c:v>
                </c:pt>
                <c:pt idx="74">
                  <c:v>719.52581098016083</c:v>
                </c:pt>
                <c:pt idx="75">
                  <c:v>632.87028810424647</c:v>
                </c:pt>
                <c:pt idx="76">
                  <c:v>653.62911852792888</c:v>
                </c:pt>
                <c:pt idx="77">
                  <c:v>674.37436684270722</c:v>
                </c:pt>
                <c:pt idx="78">
                  <c:v>695.1065092380137</c:v>
                </c:pt>
                <c:pt idx="79">
                  <c:v>715.82599121275098</c:v>
                </c:pt>
                <c:pt idx="80">
                  <c:v>736.53323040222756</c:v>
                </c:pt>
                <c:pt idx="81">
                  <c:v>757.22861907097752</c:v>
                </c:pt>
                <c:pt idx="82">
                  <c:v>777.91252631918087</c:v>
                </c:pt>
                <c:pt idx="83">
                  <c:v>798.5853000424795</c:v>
                </c:pt>
                <c:pt idx="84">
                  <c:v>819.24726867854099</c:v>
                </c:pt>
                <c:pt idx="85">
                  <c:v>699.85908111517517</c:v>
                </c:pt>
                <c:pt idx="86">
                  <c:v>719.43982570149421</c:v>
                </c:pt>
                <c:pt idx="87">
                  <c:v>739.009696508812</c:v>
                </c:pt>
                <c:pt idx="88">
                  <c:v>758.56902172304137</c:v>
                </c:pt>
                <c:pt idx="89">
                  <c:v>778.11811124490589</c:v>
                </c:pt>
                <c:pt idx="90">
                  <c:v>797.65725815175983</c:v>
                </c:pt>
                <c:pt idx="91">
                  <c:v>817.18674000888905</c:v>
                </c:pt>
                <c:pt idx="92">
                  <c:v>836.7068200490852</c:v>
                </c:pt>
                <c:pt idx="93">
                  <c:v>856.2177482365538</c:v>
                </c:pt>
                <c:pt idx="94">
                  <c:v>875.71976222892329</c:v>
                </c:pt>
                <c:pt idx="95">
                  <c:v>755.06081698307344</c:v>
                </c:pt>
                <c:pt idx="96">
                  <c:v>774.02653798479662</c:v>
                </c:pt>
                <c:pt idx="97">
                  <c:v>792.98284638430562</c:v>
                </c:pt>
                <c:pt idx="98">
                  <c:v>811.92999862637942</c:v>
                </c:pt>
                <c:pt idx="99">
                  <c:v>830.86823822506005</c:v>
                </c:pt>
                <c:pt idx="100">
                  <c:v>849.79779670147252</c:v>
                </c:pt>
                <c:pt idx="101">
                  <c:v>868.71889443383736</c:v>
                </c:pt>
                <c:pt idx="102">
                  <c:v>887.63174142967148</c:v>
                </c:pt>
                <c:pt idx="103">
                  <c:v>906.53653802883491</c:v>
                </c:pt>
                <c:pt idx="104">
                  <c:v>925.43347554495983</c:v>
                </c:pt>
                <c:pt idx="105">
                  <c:v>808.35664807995545</c:v>
                </c:pt>
                <c:pt idx="106">
                  <c:v>826.98742622051213</c:v>
                </c:pt>
                <c:pt idx="107">
                  <c:v>845.60975938359331</c:v>
                </c:pt>
                <c:pt idx="108">
                  <c:v>864.22385952290153</c:v>
                </c:pt>
                <c:pt idx="109">
                  <c:v>882.82992872846137</c:v>
                </c:pt>
                <c:pt idx="110">
                  <c:v>901.42815988803477</c:v>
                </c:pt>
                <c:pt idx="111">
                  <c:v>920.01873729119154</c:v>
                </c:pt>
                <c:pt idx="112">
                  <c:v>938.60183718207566</c:v>
                </c:pt>
                <c:pt idx="113">
                  <c:v>957.17762826617707</c:v>
                </c:pt>
                <c:pt idx="114">
                  <c:v>975.74627217577336</c:v>
                </c:pt>
                <c:pt idx="115">
                  <c:v>868.27482199540691</c:v>
                </c:pt>
                <c:pt idx="116">
                  <c:v>887.0639333579993</c:v>
                </c:pt>
                <c:pt idx="117">
                  <c:v>905.84509370563546</c:v>
                </c:pt>
                <c:pt idx="118">
                  <c:v>924.6184908992899</c:v>
                </c:pt>
                <c:pt idx="119">
                  <c:v>943.38430455926971</c:v>
                </c:pt>
                <c:pt idx="120">
                  <c:v>962.14270658672592</c:v>
                </c:pt>
                <c:pt idx="121">
                  <c:v>980.89386164243194</c:v>
                </c:pt>
                <c:pt idx="122">
                  <c:v>999.63792758710269</c:v>
                </c:pt>
                <c:pt idx="123">
                  <c:v>1018.3750558870189</c:v>
                </c:pt>
                <c:pt idx="124">
                  <c:v>1037.1053919882866</c:v>
                </c:pt>
                <c:pt idx="125">
                  <c:v>938.0954299793915</c:v>
                </c:pt>
                <c:pt idx="126">
                  <c:v>957.21137542177837</c:v>
                </c:pt>
                <c:pt idx="127">
                  <c:v>976.31975233464357</c:v>
                </c:pt>
                <c:pt idx="128">
                  <c:v>995.42072950846989</c:v>
                </c:pt>
                <c:pt idx="129">
                  <c:v>1014.514468736957</c:v>
                </c:pt>
                <c:pt idx="130">
                  <c:v>1033.6011252359178</c:v>
                </c:pt>
                <c:pt idx="131">
                  <c:v>1052.6808480296688</c:v>
                </c:pt>
                <c:pt idx="132">
                  <c:v>1071.7537803079961</c:v>
                </c:pt>
                <c:pt idx="133">
                  <c:v>1090.8200597564246</c:v>
                </c:pt>
                <c:pt idx="134">
                  <c:v>1109.8798188622377</c:v>
                </c:pt>
                <c:pt idx="135">
                  <c:v>1005.7180776557155</c:v>
                </c:pt>
                <c:pt idx="136">
                  <c:v>1024.9562656911119</c:v>
                </c:pt>
                <c:pt idx="137">
                  <c:v>1044.1873440534757</c:v>
                </c:pt>
                <c:pt idx="138">
                  <c:v>1063.4114619350912</c:v>
                </c:pt>
                <c:pt idx="139">
                  <c:v>1082.6287627024246</c:v>
                </c:pt>
                <c:pt idx="140">
                  <c:v>1101.8393842250587</c:v>
                </c:pt>
                <c:pt idx="141">
                  <c:v>1121.0434591805254</c:v>
                </c:pt>
                <c:pt idx="142">
                  <c:v>1140.2411153372022</c:v>
                </c:pt>
                <c:pt idx="143">
                  <c:v>1159.4324758171972</c:v>
                </c:pt>
                <c:pt idx="144">
                  <c:v>1178.6176593409511</c:v>
                </c:pt>
                <c:pt idx="145">
                  <c:v>1072.6427142254163</c:v>
                </c:pt>
                <c:pt idx="146">
                  <c:v>1092.2943650974476</c:v>
                </c:pt>
                <c:pt idx="147">
                  <c:v>1111.9390994480541</c:v>
                </c:pt>
                <c:pt idx="148">
                  <c:v>1131.577056492157</c:v>
                </c:pt>
                <c:pt idx="149">
                  <c:v>1151.2083702264511</c:v>
                </c:pt>
                <c:pt idx="150">
                  <c:v>1170.8331697124211</c:v>
                </c:pt>
                <c:pt idx="151">
                  <c:v>1190.4515793394294</c:v>
                </c:pt>
                <c:pt idx="152">
                  <c:v>1210.06371906959</c:v>
                </c:pt>
                <c:pt idx="153">
                  <c:v>1229.6697046659656</c:v>
                </c:pt>
                <c:pt idx="154">
                  <c:v>1249.2696479054882</c:v>
                </c:pt>
                <c:pt idx="155">
                  <c:v>1145.7070633271585</c:v>
                </c:pt>
                <c:pt idx="156">
                  <c:v>1165.6474338927731</c:v>
                </c:pt>
                <c:pt idx="157">
                  <c:v>1185.5811751396257</c:v>
                </c:pt>
                <c:pt idx="158">
                  <c:v>1205.5084140439828</c:v>
                </c:pt>
                <c:pt idx="159">
                  <c:v>1225.4292730491134</c:v>
                </c:pt>
                <c:pt idx="160">
                  <c:v>1245.3438702996311</c:v>
                </c:pt>
                <c:pt idx="161">
                  <c:v>1265.2523198601036</c:v>
                </c:pt>
                <c:pt idx="162">
                  <c:v>1285.154731919202</c:v>
                </c:pt>
                <c:pt idx="163">
                  <c:v>1305.0512129805804</c:v>
                </c:pt>
                <c:pt idx="164">
                  <c:v>1324.9418660415231</c:v>
                </c:pt>
                <c:pt idx="165">
                  <c:v>1211.7209255582895</c:v>
                </c:pt>
                <c:pt idx="166">
                  <c:v>1231.823395286254</c:v>
                </c:pt>
                <c:pt idx="167">
                  <c:v>1251.9195250247478</c:v>
                </c:pt>
                <c:pt idx="168">
                  <c:v>1272.0094307024135</c:v>
                </c:pt>
                <c:pt idx="169">
                  <c:v>1292.0932242939282</c:v>
                </c:pt>
                <c:pt idx="170">
                  <c:v>1312.171014015438</c:v>
                </c:pt>
                <c:pt idx="171">
                  <c:v>1332.2429045074334</c:v>
                </c:pt>
                <c:pt idx="172">
                  <c:v>1352.3089970060523</c:v>
                </c:pt>
                <c:pt idx="173">
                  <c:v>1372.3693895037052</c:v>
                </c:pt>
                <c:pt idx="174">
                  <c:v>1392.4241768998374</c:v>
                </c:pt>
                <c:pt idx="175">
                  <c:v>905.79779582668687</c:v>
                </c:pt>
                <c:pt idx="176">
                  <c:v>900.68482930055779</c:v>
                </c:pt>
                <c:pt idx="177">
                  <c:v>895.571283524656</c:v>
                </c:pt>
                <c:pt idx="178">
                  <c:v>633.56678374116962</c:v>
                </c:pt>
                <c:pt idx="179">
                  <c:v>631.9105955083138</c:v>
                </c:pt>
                <c:pt idx="180">
                  <c:v>630.25431750060591</c:v>
                </c:pt>
                <c:pt idx="181">
                  <c:v>451.53290338624066</c:v>
                </c:pt>
                <c:pt idx="182">
                  <c:v>449.72774844808959</c:v>
                </c:pt>
                <c:pt idx="183">
                  <c:v>447.92243844994533</c:v>
                </c:pt>
                <c:pt idx="184">
                  <c:v>53.69734513623203</c:v>
                </c:pt>
                <c:pt idx="185">
                  <c:v>53.69734513623203</c:v>
                </c:pt>
                <c:pt idx="186">
                  <c:v>53.69734513623203</c:v>
                </c:pt>
                <c:pt idx="187">
                  <c:v>53.69734513623203</c:v>
                </c:pt>
                <c:pt idx="188">
                  <c:v>53.69734513623203</c:v>
                </c:pt>
                <c:pt idx="189">
                  <c:v>53.69734513623203</c:v>
                </c:pt>
                <c:pt idx="190">
                  <c:v>53.69734513623203</c:v>
                </c:pt>
                <c:pt idx="191">
                  <c:v>53.69734513623203</c:v>
                </c:pt>
                <c:pt idx="192">
                  <c:v>53.69734513623203</c:v>
                </c:pt>
                <c:pt idx="193">
                  <c:v>53.69734513623203</c:v>
                </c:pt>
                <c:pt idx="194">
                  <c:v>53.69734513623203</c:v>
                </c:pt>
                <c:pt idx="195">
                  <c:v>53.69734513623203</c:v>
                </c:pt>
                <c:pt idx="196">
                  <c:v>53.69734513623203</c:v>
                </c:pt>
                <c:pt idx="197">
                  <c:v>53.69734513623203</c:v>
                </c:pt>
                <c:pt idx="198">
                  <c:v>53.69734513623203</c:v>
                </c:pt>
                <c:pt idx="199">
                  <c:v>53.69734513623203</c:v>
                </c:pt>
                <c:pt idx="200">
                  <c:v>53.69734513623203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2.7867032327331853</c:v>
                </c:pt>
                <c:pt idx="2">
                  <c:v>3.2017857634856668</c:v>
                </c:pt>
                <c:pt idx="3">
                  <c:v>3.6789163915487246</c:v>
                </c:pt>
                <c:pt idx="4">
                  <c:v>4.2274015269501595</c:v>
                </c:pt>
                <c:pt idx="5">
                  <c:v>4.8579478153128859</c:v>
                </c:pt>
                <c:pt idx="6">
                  <c:v>5.5828734326945169</c:v>
                </c:pt>
                <c:pt idx="7">
                  <c:v>6.4163513509010022</c:v>
                </c:pt>
                <c:pt idx="8">
                  <c:v>7.3746894226600324</c:v>
                </c:pt>
                <c:pt idx="9">
                  <c:v>8.4766528732812745</c:v>
                </c:pt>
                <c:pt idx="10">
                  <c:v>9.7438356349847108</c:v>
                </c:pt>
                <c:pt idx="11">
                  <c:v>11.201087939087543</c:v>
                </c:pt>
                <c:pt idx="12">
                  <c:v>12.87700870946709</c:v>
                </c:pt>
                <c:pt idx="13">
                  <c:v>14.804512600946547</c:v>
                </c:pt>
                <c:pt idx="14">
                  <c:v>17.021483024752712</c:v>
                </c:pt>
                <c:pt idx="15">
                  <c:v>19.571524230257339</c:v>
                </c:pt>
                <c:pt idx="16">
                  <c:v>22.504827502760673</c:v>
                </c:pt>
                <c:pt idx="17">
                  <c:v>25.879168831372866</c:v>
                </c:pt>
                <c:pt idx="18">
                  <c:v>29.761058045528703</c:v>
                </c:pt>
                <c:pt idx="19">
                  <c:v>34.227062466870414</c:v>
                </c:pt>
                <c:pt idx="20">
                  <c:v>39.365331636891675</c:v>
                </c:pt>
                <c:pt idx="21">
                  <c:v>45.277353731043483</c:v>
                </c:pt>
                <c:pt idx="22">
                  <c:v>52.079978939056673</c:v>
                </c:pt>
                <c:pt idx="23">
                  <c:v>59.907750473712277</c:v>
                </c:pt>
                <c:pt idx="24">
                  <c:v>68.915590075370019</c:v>
                </c:pt>
                <c:pt idx="25">
                  <c:v>79.281892033161512</c:v>
                </c:pt>
                <c:pt idx="26">
                  <c:v>91.21208799108463</c:v>
                </c:pt>
                <c:pt idx="27">
                  <c:v>104.94275431577547</c:v>
                </c:pt>
                <c:pt idx="28">
                  <c:v>120.74634476564098</c:v>
                </c:pt>
                <c:pt idx="29">
                  <c:v>138.9366438410932</c:v>
                </c:pt>
                <c:pt idx="30">
                  <c:v>159.87505076977902</c:v>
                </c:pt>
                <c:pt idx="31">
                  <c:v>176.5034967211302</c:v>
                </c:pt>
                <c:pt idx="32">
                  <c:v>193.09517808786177</c:v>
                </c:pt>
                <c:pt idx="33">
                  <c:v>209.6536996819755</c:v>
                </c:pt>
                <c:pt idx="34">
                  <c:v>226.18204972363321</c:v>
                </c:pt>
                <c:pt idx="35">
                  <c:v>242.68274365333079</c:v>
                </c:pt>
                <c:pt idx="36">
                  <c:v>259.15792669230871</c:v>
                </c:pt>
                <c:pt idx="37">
                  <c:v>275.60944890961423</c:v>
                </c:pt>
                <c:pt idx="38">
                  <c:v>292.03892140131967</c:v>
                </c:pt>
                <c:pt idx="39">
                  <c:v>308.44775915145914</c:v>
                </c:pt>
                <c:pt idx="40">
                  <c:v>324.83721428705093</c:v>
                </c:pt>
                <c:pt idx="41">
                  <c:v>341.20840226595675</c:v>
                </c:pt>
                <c:pt idx="42">
                  <c:v>357.56232277332794</c:v>
                </c:pt>
                <c:pt idx="43">
                  <c:v>289.88137043365134</c:v>
                </c:pt>
                <c:pt idx="44">
                  <c:v>310.1554702529707</c:v>
                </c:pt>
                <c:pt idx="45">
                  <c:v>330.40015899411554</c:v>
                </c:pt>
                <c:pt idx="46">
                  <c:v>350.61749143650815</c:v>
                </c:pt>
                <c:pt idx="47">
                  <c:v>370.80926610458528</c:v>
                </c:pt>
                <c:pt idx="48">
                  <c:v>390.97706972888363</c:v>
                </c:pt>
                <c:pt idx="49">
                  <c:v>411.12231205081048</c:v>
                </c:pt>
                <c:pt idx="50">
                  <c:v>431.24625344812353</c:v>
                </c:pt>
                <c:pt idx="51">
                  <c:v>379.69478570283377</c:v>
                </c:pt>
                <c:pt idx="52">
                  <c:v>400.19931453365422</c:v>
                </c:pt>
                <c:pt idx="53">
                  <c:v>420.68111268707526</c:v>
                </c:pt>
                <c:pt idx="54">
                  <c:v>441.14144183152825</c:v>
                </c:pt>
                <c:pt idx="55">
                  <c:v>461.58143712209585</c:v>
                </c:pt>
                <c:pt idx="56">
                  <c:v>482.00212504146936</c:v>
                </c:pt>
                <c:pt idx="57">
                  <c:v>502.40443806058096</c:v>
                </c:pt>
                <c:pt idx="58">
                  <c:v>522.78922679449545</c:v>
                </c:pt>
                <c:pt idx="59">
                  <c:v>451.83987363269057</c:v>
                </c:pt>
                <c:pt idx="60">
                  <c:v>471.52547298509126</c:v>
                </c:pt>
                <c:pt idx="61">
                  <c:v>491.19357865765318</c:v>
                </c:pt>
                <c:pt idx="62">
                  <c:v>510.84498920549476</c:v>
                </c:pt>
                <c:pt idx="63">
                  <c:v>530.48043677771761</c:v>
                </c:pt>
                <c:pt idx="64">
                  <c:v>550.10059494314157</c:v>
                </c:pt>
                <c:pt idx="65">
                  <c:v>569.70608534201574</c:v>
                </c:pt>
                <c:pt idx="66">
                  <c:v>589.29748337496153</c:v>
                </c:pt>
                <c:pt idx="67">
                  <c:v>507.52554473940489</c:v>
                </c:pt>
                <c:pt idx="68">
                  <c:v>526.18210722263063</c:v>
                </c:pt>
                <c:pt idx="69">
                  <c:v>544.82474249422387</c:v>
                </c:pt>
                <c:pt idx="70">
                  <c:v>563.45399385500889</c:v>
                </c:pt>
                <c:pt idx="71">
                  <c:v>582.070365776838</c:v>
                </c:pt>
                <c:pt idx="72">
                  <c:v>600.67432785603978</c:v>
                </c:pt>
                <c:pt idx="73">
                  <c:v>619.26631825191726</c:v>
                </c:pt>
                <c:pt idx="74">
                  <c:v>637.84674669111394</c:v>
                </c:pt>
                <c:pt idx="75">
                  <c:v>561.04725635732086</c:v>
                </c:pt>
                <c:pt idx="76">
                  <c:v>579.4452397637549</c:v>
                </c:pt>
                <c:pt idx="77">
                  <c:v>597.83104232022004</c:v>
                </c:pt>
                <c:pt idx="78">
                  <c:v>616.20509108793794</c:v>
                </c:pt>
                <c:pt idx="79">
                  <c:v>634.56778560392775</c:v>
                </c:pt>
                <c:pt idx="80">
                  <c:v>652.91950041628559</c:v>
                </c:pt>
                <c:pt idx="81">
                  <c:v>671.26058731982255</c:v>
                </c:pt>
                <c:pt idx="82">
                  <c:v>689.59137733484988</c:v>
                </c:pt>
                <c:pt idx="83">
                  <c:v>707.91218246480173</c:v>
                </c:pt>
                <c:pt idx="84">
                  <c:v>726.22329726260625</c:v>
                </c:pt>
                <c:pt idx="85">
                  <c:v>620.41708188206758</c:v>
                </c:pt>
                <c:pt idx="86">
                  <c:v>637.77054238181074</c:v>
                </c:pt>
                <c:pt idx="87">
                  <c:v>655.11425094453546</c:v>
                </c:pt>
                <c:pt idx="88">
                  <c:v>672.44850189738861</c:v>
                </c:pt>
                <c:pt idx="89">
                  <c:v>689.77357316880159</c:v>
                </c:pt>
                <c:pt idx="90">
                  <c:v>707.08972759949404</c:v>
                </c:pt>
                <c:pt idx="91">
                  <c:v>724.39721411848916</c:v>
                </c:pt>
                <c:pt idx="92">
                  <c:v>741.69626880099247</c:v>
                </c:pt>
                <c:pt idx="93">
                  <c:v>758.98711582253543</c:v>
                </c:pt>
                <c:pt idx="94">
                  <c:v>776.26996832173484</c:v>
                </c:pt>
                <c:pt idx="95">
                  <c:v>669.33939957367147</c:v>
                </c:pt>
                <c:pt idx="96">
                  <c:v>686.14748992644957</c:v>
                </c:pt>
                <c:pt idx="97">
                  <c:v>702.94713877016591</c:v>
                </c:pt>
                <c:pt idx="98">
                  <c:v>719.73857609232846</c:v>
                </c:pt>
                <c:pt idx="99">
                  <c:v>736.52202028376553</c:v>
                </c:pt>
                <c:pt idx="100">
                  <c:v>753.29767897969066</c:v>
                </c:pt>
                <c:pt idx="101">
                  <c:v>770.0657498220213</c:v>
                </c:pt>
                <c:pt idx="102">
                  <c:v>786.82642115191038</c:v>
                </c:pt>
                <c:pt idx="103">
                  <c:v>803.57987264026167</c:v>
                </c:pt>
                <c:pt idx="104">
                  <c:v>820.32627586298202</c:v>
                </c:pt>
                <c:pt idx="105">
                  <c:v>716.57179131854343</c:v>
                </c:pt>
                <c:pt idx="106">
                  <c:v>733.08277516601174</c:v>
                </c:pt>
                <c:pt idx="107">
                  <c:v>749.58618529982857</c:v>
                </c:pt>
                <c:pt idx="108">
                  <c:v>766.08221180654664</c:v>
                </c:pt>
                <c:pt idx="109">
                  <c:v>782.57103592666908</c:v>
                </c:pt>
                <c:pt idx="110">
                  <c:v>799.05283064783123</c:v>
                </c:pt>
                <c:pt idx="111">
                  <c:v>815.52776124654645</c:v>
                </c:pt>
                <c:pt idx="112">
                  <c:v>831.99598578394352</c:v>
                </c:pt>
                <c:pt idx="113">
                  <c:v>848.45765556025719</c:v>
                </c:pt>
                <c:pt idx="114">
                  <c:v>864.91291553224971</c:v>
                </c:pt>
                <c:pt idx="115">
                  <c:v>769.67220928607628</c:v>
                </c:pt>
                <c:pt idx="116">
                  <c:v>786.32322770283429</c:v>
                </c:pt>
                <c:pt idx="117">
                  <c:v>802.96711540661033</c:v>
                </c:pt>
                <c:pt idx="118">
                  <c:v>819.60404087686209</c:v>
                </c:pt>
                <c:pt idx="119">
                  <c:v>836.23416520256615</c:v>
                </c:pt>
                <c:pt idx="120">
                  <c:v>852.85764254992284</c:v>
                </c:pt>
                <c:pt idx="121">
                  <c:v>869.47462059174131</c:v>
                </c:pt>
                <c:pt idx="122">
                  <c:v>886.08524090233095</c:v>
                </c:pt>
                <c:pt idx="123">
                  <c:v>902.68963932127645</c:v>
                </c:pt>
                <c:pt idx="124">
                  <c:v>919.28794628908747</c:v>
                </c:pt>
                <c:pt idx="125">
                  <c:v>831.5472119910911</c:v>
                </c:pt>
                <c:pt idx="126">
                  <c:v>848.48756186322589</c:v>
                </c:pt>
                <c:pt idx="127">
                  <c:v>865.42112404699549</c:v>
                </c:pt>
                <c:pt idx="128">
                  <c:v>882.34804991885801</c:v>
                </c:pt>
                <c:pt idx="129">
                  <c:v>899.26848458034283</c:v>
                </c:pt>
                <c:pt idx="130">
                  <c:v>916.18256723373122</c:v>
                </c:pt>
                <c:pt idx="131">
                  <c:v>933.09043152857976</c:v>
                </c:pt>
                <c:pt idx="132">
                  <c:v>949.99220588186074</c:v>
                </c:pt>
                <c:pt idx="133">
                  <c:v>966.88801377415712</c:v>
                </c:pt>
                <c:pt idx="134">
                  <c:v>983.77797402410977</c:v>
                </c:pt>
                <c:pt idx="135">
                  <c:v>891.4733336198093</c:v>
                </c:pt>
                <c:pt idx="136">
                  <c:v>908.52173400484946</c:v>
                </c:pt>
                <c:pt idx="137">
                  <c:v>925.56375821803397</c:v>
                </c:pt>
                <c:pt idx="138">
                  <c:v>942.59954005955797</c:v>
                </c:pt>
                <c:pt idx="139">
                  <c:v>959.6292081048465</c:v>
                </c:pt>
                <c:pt idx="140">
                  <c:v>976.65288599955056</c:v>
                </c:pt>
                <c:pt idx="141">
                  <c:v>993.67069273293157</c:v>
                </c:pt>
                <c:pt idx="142">
                  <c:v>1010.6827428915725</c:v>
                </c:pt>
                <c:pt idx="143">
                  <c:v>1027.6891468951385</c:v>
                </c:pt>
                <c:pt idx="144">
                  <c:v>1044.6900112157455</c:v>
                </c:pt>
                <c:pt idx="145">
                  <c:v>950.77994669920588</c:v>
                </c:pt>
                <c:pt idx="146">
                  <c:v>968.19448388490548</c:v>
                </c:pt>
                <c:pt idx="147">
                  <c:v>985.60281812300855</c:v>
                </c:pt>
                <c:pt idx="148">
                  <c:v>1003.0050742657073</c:v>
                </c:pt>
                <c:pt idx="149">
                  <c:v>1020.4013724853284</c:v>
                </c:pt>
                <c:pt idx="150">
                  <c:v>1037.7918285281519</c:v>
                </c:pt>
                <c:pt idx="151">
                  <c:v>1055.1765539503567</c:v>
                </c:pt>
                <c:pt idx="152">
                  <c:v>1072.555656337629</c:v>
                </c:pt>
                <c:pt idx="153">
                  <c:v>1089.9292395098182</c:v>
                </c:pt>
                <c:pt idx="154">
                  <c:v>1107.2974037118893</c:v>
                </c:pt>
                <c:pt idx="155">
                  <c:v>1015.5263937745381</c:v>
                </c:pt>
                <c:pt idx="156">
                  <c:v>1033.1965112822061</c:v>
                </c:pt>
                <c:pt idx="157">
                  <c:v>1050.8606834143941</c:v>
                </c:pt>
                <c:pt idx="158">
                  <c:v>1068.5190240472964</c:v>
                </c:pt>
                <c:pt idx="159">
                  <c:v>1086.1716429917735</c:v>
                </c:pt>
                <c:pt idx="160">
                  <c:v>1103.8186462035235</c:v>
                </c:pt>
                <c:pt idx="161">
                  <c:v>1121.4601359791325</c:v>
                </c:pt>
                <c:pt idx="162">
                  <c:v>1139.0962111391655</c:v>
                </c:pt>
                <c:pt idx="163">
                  <c:v>1156.7269671993515</c:v>
                </c:pt>
                <c:pt idx="164">
                  <c:v>1174.3524965308004</c:v>
                </c:pt>
                <c:pt idx="165">
                  <c:v>1074.0241703384111</c:v>
                </c:pt>
                <c:pt idx="166">
                  <c:v>1091.8376998256288</c:v>
                </c:pt>
                <c:pt idx="167">
                  <c:v>1109.6455434167087</c:v>
                </c:pt>
                <c:pt idx="168">
                  <c:v>1127.4478050799985</c:v>
                </c:pt>
                <c:pt idx="169">
                  <c:v>1145.2445852378071</c:v>
                </c:pt>
                <c:pt idx="170">
                  <c:v>1163.0359809416784</c:v>
                </c:pt>
                <c:pt idx="171">
                  <c:v>1180.8220860363999</c:v>
                </c:pt>
                <c:pt idx="172">
                  <c:v>1198.6029913136304</c:v>
                </c:pt>
                <c:pt idx="173">
                  <c:v>1216.3787846559553</c:v>
                </c:pt>
                <c:pt idx="174">
                  <c:v>1234.1495511720962</c:v>
                </c:pt>
                <c:pt idx="175">
                  <c:v>802.92520007182975</c:v>
                </c:pt>
                <c:pt idx="176">
                  <c:v>798.39409096554948</c:v>
                </c:pt>
                <c:pt idx="177">
                  <c:v>793.86246237038677</c:v>
                </c:pt>
                <c:pt idx="178">
                  <c:v>561.66454376335207</c:v>
                </c:pt>
                <c:pt idx="179">
                  <c:v>560.19670351444768</c:v>
                </c:pt>
                <c:pt idx="180">
                  <c:v>558.72878275271478</c:v>
                </c:pt>
                <c:pt idx="181">
                  <c:v>400.32589187460462</c:v>
                </c:pt>
                <c:pt idx="182">
                  <c:v>398.72589044229511</c:v>
                </c:pt>
                <c:pt idx="183">
                  <c:v>397.12574994744926</c:v>
                </c:pt>
                <c:pt idx="184">
                  <c:v>47.637570428156316</c:v>
                </c:pt>
                <c:pt idx="185">
                  <c:v>47.637570428156316</c:v>
                </c:pt>
                <c:pt idx="186">
                  <c:v>47.637570428156316</c:v>
                </c:pt>
                <c:pt idx="187">
                  <c:v>47.637570428156316</c:v>
                </c:pt>
                <c:pt idx="188">
                  <c:v>47.637570428156316</c:v>
                </c:pt>
                <c:pt idx="189">
                  <c:v>47.637570428156316</c:v>
                </c:pt>
                <c:pt idx="190">
                  <c:v>47.637570428156316</c:v>
                </c:pt>
                <c:pt idx="191">
                  <c:v>47.637570428156316</c:v>
                </c:pt>
                <c:pt idx="192">
                  <c:v>47.637570428156316</c:v>
                </c:pt>
                <c:pt idx="193">
                  <c:v>47.637570428156316</c:v>
                </c:pt>
                <c:pt idx="194">
                  <c:v>47.637570428156316</c:v>
                </c:pt>
                <c:pt idx="195">
                  <c:v>47.637570428156316</c:v>
                </c:pt>
                <c:pt idx="196">
                  <c:v>47.637570428156316</c:v>
                </c:pt>
                <c:pt idx="197">
                  <c:v>47.637570428156316</c:v>
                </c:pt>
                <c:pt idx="198">
                  <c:v>47.637570428156316</c:v>
                </c:pt>
                <c:pt idx="199">
                  <c:v>47.637570428156316</c:v>
                </c:pt>
                <c:pt idx="200">
                  <c:v>47.637570428156316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9" zoomScaleNormal="100" workbookViewId="0">
      <selection activeCell="E21" sqref="E21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9.74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36</v>
      </c>
      <c r="C9" s="264">
        <v>0.74948999999999999</v>
      </c>
      <c r="D9" s="33">
        <f t="shared" ref="D9:D18" si="0">C9*$C$5</f>
        <v>7.3000325999999998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14</v>
      </c>
      <c r="C10" s="264">
        <v>0.16632</v>
      </c>
      <c r="D10" s="33">
        <f t="shared" si="0"/>
        <v>1.6199568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 t="s">
        <v>8</v>
      </c>
      <c r="C11" s="264">
        <v>2.053E-2</v>
      </c>
      <c r="D11" s="33">
        <f t="shared" si="0"/>
        <v>0.19996220000000001</v>
      </c>
      <c r="E11" s="265">
        <v>80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 t="s">
        <v>21</v>
      </c>
      <c r="C12" s="264">
        <v>2.053E-2</v>
      </c>
      <c r="D12" s="33">
        <f t="shared" si="0"/>
        <v>0.19996220000000001</v>
      </c>
      <c r="E12" s="265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52</v>
      </c>
      <c r="C13" s="32">
        <v>2.053E-2</v>
      </c>
      <c r="D13" s="33">
        <f t="shared" si="0"/>
        <v>0.19996220000000001</v>
      </c>
      <c r="E13" s="34">
        <v>183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325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 t="s">
        <v>6</v>
      </c>
      <c r="C14" s="32">
        <v>2.2589999999999999E-2</v>
      </c>
      <c r="D14" s="33">
        <f t="shared" si="0"/>
        <v>0.22002659999999999</v>
      </c>
      <c r="E14" s="34">
        <v>183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324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0.99999000000000016</v>
      </c>
      <c r="D19" s="38">
        <f>SUM(D9:D18)</f>
        <v>9.7399026000000006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 sessile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30</v>
      </c>
      <c r="B62" s="261">
        <v>75.346153849999993</v>
      </c>
      <c r="C62" s="261"/>
      <c r="D62" s="261"/>
      <c r="E62" s="260"/>
      <c r="F62" s="260"/>
      <c r="G62" s="260"/>
      <c r="H62" s="260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Châtaignier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>
        <v>15</v>
      </c>
      <c r="B88" s="261">
        <v>37</v>
      </c>
      <c r="C88" s="261">
        <v>1</v>
      </c>
      <c r="D88" s="261">
        <v>15</v>
      </c>
      <c r="E88" s="260"/>
      <c r="F88" s="260"/>
      <c r="G88" s="260"/>
      <c r="H88" s="260">
        <v>1</v>
      </c>
      <c r="I88" s="53">
        <f>IFERROR(B88/A88,"")</f>
        <v>2.4666666666666668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>
        <v>20</v>
      </c>
      <c r="B89" s="261">
        <v>80</v>
      </c>
      <c r="C89" s="261">
        <v>2</v>
      </c>
      <c r="D89" s="261">
        <v>28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11.6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>
        <v>25</v>
      </c>
      <c r="B90" s="261">
        <v>115</v>
      </c>
      <c r="C90" s="261">
        <v>3</v>
      </c>
      <c r="D90" s="261">
        <v>28</v>
      </c>
      <c r="E90" s="260"/>
      <c r="F90" s="260"/>
      <c r="G90" s="260"/>
      <c r="H90" s="260">
        <v>1</v>
      </c>
      <c r="I90" s="53">
        <f t="shared" si="3"/>
        <v>12.6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>
        <v>30</v>
      </c>
      <c r="B91" s="261">
        <v>146</v>
      </c>
      <c r="C91" s="261">
        <v>4</v>
      </c>
      <c r="D91" s="261">
        <v>28</v>
      </c>
      <c r="E91" s="260"/>
      <c r="F91" s="260"/>
      <c r="G91" s="260"/>
      <c r="H91" s="260">
        <v>1</v>
      </c>
      <c r="I91" s="53">
        <f t="shared" si="3"/>
        <v>11.8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>
        <v>35</v>
      </c>
      <c r="B92" s="261">
        <v>172</v>
      </c>
      <c r="C92" s="261">
        <v>5</v>
      </c>
      <c r="D92" s="261">
        <v>28</v>
      </c>
      <c r="E92" s="260">
        <v>1</v>
      </c>
      <c r="F92" s="260"/>
      <c r="G92" s="260"/>
      <c r="H92" s="260"/>
      <c r="I92" s="53">
        <f t="shared" si="3"/>
        <v>10.8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>
        <v>40</v>
      </c>
      <c r="B93" s="261">
        <v>192</v>
      </c>
      <c r="C93" s="261">
        <v>6</v>
      </c>
      <c r="D93" s="261">
        <v>28</v>
      </c>
      <c r="E93" s="260">
        <v>1</v>
      </c>
      <c r="F93" s="260"/>
      <c r="G93" s="260"/>
      <c r="H93" s="260"/>
      <c r="I93" s="53">
        <f t="shared" si="3"/>
        <v>9.6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>
        <v>45</v>
      </c>
      <c r="B94" s="261">
        <v>205</v>
      </c>
      <c r="C94" s="261">
        <v>7</v>
      </c>
      <c r="D94" s="261">
        <v>22</v>
      </c>
      <c r="E94" s="260">
        <v>1</v>
      </c>
      <c r="F94" s="260"/>
      <c r="G94" s="260"/>
      <c r="H94" s="260"/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>
        <v>50</v>
      </c>
      <c r="B95" s="261">
        <v>219</v>
      </c>
      <c r="C95" s="261">
        <v>8</v>
      </c>
      <c r="D95" s="261">
        <v>17</v>
      </c>
      <c r="E95" s="260">
        <v>1</v>
      </c>
      <c r="F95" s="260"/>
      <c r="G95" s="260"/>
      <c r="H95" s="260"/>
      <c r="I95" s="53">
        <f t="shared" si="3"/>
        <v>7.2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>
        <v>55</v>
      </c>
      <c r="B96" s="261">
        <v>232</v>
      </c>
      <c r="C96" s="261">
        <v>9</v>
      </c>
      <c r="D96" s="261">
        <v>13</v>
      </c>
      <c r="E96" s="260">
        <v>1</v>
      </c>
      <c r="F96" s="260"/>
      <c r="G96" s="260"/>
      <c r="H96" s="260"/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>
        <v>60</v>
      </c>
      <c r="B97" s="261">
        <v>245</v>
      </c>
      <c r="C97" s="261">
        <v>10</v>
      </c>
      <c r="D97" s="261">
        <v>12</v>
      </c>
      <c r="E97" s="260">
        <v>1</v>
      </c>
      <c r="F97" s="260"/>
      <c r="G97" s="260"/>
      <c r="H97" s="260"/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>
        <v>65</v>
      </c>
      <c r="B98" s="261">
        <v>255</v>
      </c>
      <c r="C98" s="261">
        <v>11</v>
      </c>
      <c r="D98" s="261">
        <v>11</v>
      </c>
      <c r="E98" s="260">
        <v>1</v>
      </c>
      <c r="F98" s="260"/>
      <c r="G98" s="260"/>
      <c r="H98" s="260"/>
      <c r="I98" s="53">
        <f t="shared" si="3"/>
        <v>4.4000000000000004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>
        <v>70</v>
      </c>
      <c r="B99" s="261">
        <v>263</v>
      </c>
      <c r="C99" s="261">
        <v>12</v>
      </c>
      <c r="D99" s="261">
        <v>10</v>
      </c>
      <c r="E99" s="260">
        <v>1</v>
      </c>
      <c r="F99" s="260"/>
      <c r="G99" s="260"/>
      <c r="H99" s="260"/>
      <c r="I99" s="53">
        <f t="shared" si="3"/>
        <v>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>
        <v>75</v>
      </c>
      <c r="B100" s="261">
        <v>270</v>
      </c>
      <c r="C100" s="261">
        <v>13</v>
      </c>
      <c r="D100" s="261">
        <v>9</v>
      </c>
      <c r="E100" s="260">
        <v>1</v>
      </c>
      <c r="F100" s="260"/>
      <c r="G100" s="260"/>
      <c r="H100" s="260"/>
      <c r="I100" s="53">
        <f t="shared" si="3"/>
        <v>3.4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>
        <v>80</v>
      </c>
      <c r="B101" s="261">
        <v>275</v>
      </c>
      <c r="C101" s="261">
        <v>14</v>
      </c>
      <c r="D101" s="261">
        <v>8</v>
      </c>
      <c r="E101" s="260">
        <v>1</v>
      </c>
      <c r="F101" s="260"/>
      <c r="G101" s="260"/>
      <c r="H101" s="260"/>
      <c r="I101" s="53">
        <f t="shared" si="3"/>
        <v>2.8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Erable champêtre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>
        <v>15</v>
      </c>
      <c r="B114" s="261">
        <v>9</v>
      </c>
      <c r="C114" s="261"/>
      <c r="D114" s="261">
        <v>0</v>
      </c>
      <c r="E114" s="260"/>
      <c r="F114" s="260"/>
      <c r="G114" s="260"/>
      <c r="H114" s="260">
        <v>1</v>
      </c>
      <c r="I114" s="53">
        <f>IFERROR(B114/A114,"")</f>
        <v>0.6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>
        <v>20</v>
      </c>
      <c r="B115" s="261">
        <v>57</v>
      </c>
      <c r="C115" s="261">
        <v>1</v>
      </c>
      <c r="D115" s="261">
        <v>21</v>
      </c>
      <c r="E115" s="260"/>
      <c r="F115" s="260"/>
      <c r="G115" s="260"/>
      <c r="H115" s="260">
        <v>1</v>
      </c>
      <c r="I115" s="53">
        <f t="shared" ref="I115:I133" si="4">IF(A115&lt;&gt;0,(B115-(B114-D114))/(A115-A114),"")</f>
        <v>9.6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>
        <v>25</v>
      </c>
      <c r="B116" s="261">
        <v>86</v>
      </c>
      <c r="C116" s="261">
        <v>2</v>
      </c>
      <c r="D116" s="261">
        <v>21</v>
      </c>
      <c r="E116" s="260"/>
      <c r="F116" s="260"/>
      <c r="G116" s="260"/>
      <c r="H116" s="260">
        <v>1</v>
      </c>
      <c r="I116" s="53">
        <f t="shared" si="4"/>
        <v>10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>
        <v>30</v>
      </c>
      <c r="B117" s="261">
        <v>114</v>
      </c>
      <c r="C117" s="261">
        <v>3</v>
      </c>
      <c r="D117" s="261">
        <v>21</v>
      </c>
      <c r="E117" s="260"/>
      <c r="F117" s="260"/>
      <c r="G117" s="260"/>
      <c r="H117" s="260">
        <v>1</v>
      </c>
      <c r="I117" s="53">
        <f t="shared" si="4"/>
        <v>9.8000000000000007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>
        <v>35</v>
      </c>
      <c r="B118" s="261">
        <v>136</v>
      </c>
      <c r="C118" s="261">
        <v>4</v>
      </c>
      <c r="D118" s="261">
        <v>21</v>
      </c>
      <c r="E118" s="260">
        <v>1</v>
      </c>
      <c r="F118" s="260"/>
      <c r="G118" s="260"/>
      <c r="H118" s="260"/>
      <c r="I118" s="53">
        <f t="shared" si="4"/>
        <v>8.6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>
        <v>40</v>
      </c>
      <c r="B119" s="261">
        <v>153</v>
      </c>
      <c r="C119" s="261">
        <v>5</v>
      </c>
      <c r="D119" s="261">
        <v>21</v>
      </c>
      <c r="E119" s="260">
        <v>1</v>
      </c>
      <c r="F119" s="260"/>
      <c r="G119" s="260"/>
      <c r="H119" s="260"/>
      <c r="I119" s="53">
        <f t="shared" si="4"/>
        <v>7.6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>
        <v>45</v>
      </c>
      <c r="B120" s="261">
        <v>164</v>
      </c>
      <c r="C120" s="261">
        <v>6</v>
      </c>
      <c r="D120" s="261">
        <v>18</v>
      </c>
      <c r="E120" s="260">
        <v>1</v>
      </c>
      <c r="F120" s="260"/>
      <c r="G120" s="260"/>
      <c r="H120" s="260"/>
      <c r="I120" s="53">
        <f t="shared" si="4"/>
        <v>6.4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>
        <v>50</v>
      </c>
      <c r="B121" s="261">
        <v>174</v>
      </c>
      <c r="C121" s="261">
        <v>7</v>
      </c>
      <c r="D121" s="261">
        <v>13</v>
      </c>
      <c r="E121" s="260">
        <v>1</v>
      </c>
      <c r="F121" s="260"/>
      <c r="G121" s="260"/>
      <c r="H121" s="260"/>
      <c r="I121" s="53">
        <f t="shared" si="4"/>
        <v>5.6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>
        <v>55</v>
      </c>
      <c r="B122" s="261">
        <v>185</v>
      </c>
      <c r="C122" s="261">
        <v>8</v>
      </c>
      <c r="D122" s="261">
        <v>11</v>
      </c>
      <c r="E122" s="260">
        <v>1</v>
      </c>
      <c r="F122" s="260"/>
      <c r="G122" s="260"/>
      <c r="H122" s="260"/>
      <c r="I122" s="53">
        <f t="shared" si="4"/>
        <v>4.8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>
        <v>60</v>
      </c>
      <c r="B123" s="261">
        <v>194</v>
      </c>
      <c r="C123" s="261">
        <v>9</v>
      </c>
      <c r="D123" s="261">
        <v>9</v>
      </c>
      <c r="E123" s="260">
        <v>1</v>
      </c>
      <c r="F123" s="260"/>
      <c r="G123" s="260"/>
      <c r="H123" s="260"/>
      <c r="I123" s="53">
        <f t="shared" si="4"/>
        <v>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>
        <v>65</v>
      </c>
      <c r="B124" s="261">
        <v>202</v>
      </c>
      <c r="C124" s="261">
        <v>10</v>
      </c>
      <c r="D124" s="261">
        <v>8</v>
      </c>
      <c r="E124" s="260">
        <v>1</v>
      </c>
      <c r="F124" s="260"/>
      <c r="G124" s="260"/>
      <c r="H124" s="260"/>
      <c r="I124" s="53">
        <f t="shared" si="4"/>
        <v>3.4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>
        <v>70</v>
      </c>
      <c r="B125" s="261">
        <v>209</v>
      </c>
      <c r="C125" s="261">
        <v>11</v>
      </c>
      <c r="D125" s="261">
        <v>8</v>
      </c>
      <c r="E125" s="260">
        <v>1</v>
      </c>
      <c r="F125" s="260"/>
      <c r="G125" s="260"/>
      <c r="H125" s="260"/>
      <c r="I125" s="53">
        <f t="shared" si="4"/>
        <v>3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>
        <v>75</v>
      </c>
      <c r="B126" s="261">
        <v>214</v>
      </c>
      <c r="C126" s="261">
        <v>12</v>
      </c>
      <c r="D126" s="261">
        <v>7</v>
      </c>
      <c r="E126" s="260">
        <v>1</v>
      </c>
      <c r="F126" s="260"/>
      <c r="G126" s="260"/>
      <c r="H126" s="260"/>
      <c r="I126" s="53">
        <f t="shared" si="4"/>
        <v>2.6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>
        <v>80</v>
      </c>
      <c r="B127" s="261">
        <v>219</v>
      </c>
      <c r="C127" s="261">
        <v>13</v>
      </c>
      <c r="D127" s="261">
        <v>6</v>
      </c>
      <c r="E127" s="260">
        <v>1</v>
      </c>
      <c r="F127" s="260"/>
      <c r="G127" s="260"/>
      <c r="H127" s="260"/>
      <c r="I127" s="53">
        <f t="shared" si="4"/>
        <v>2.4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Cormier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30</v>
      </c>
      <c r="B140" s="60">
        <v>75.346153849999993</v>
      </c>
      <c r="C140" s="50"/>
      <c r="D140" s="60"/>
      <c r="E140" s="51"/>
      <c r="F140" s="51"/>
      <c r="G140" s="51"/>
      <c r="H140" s="51"/>
      <c r="I140" s="57">
        <f>IFERROR(B140/A140,"")</f>
        <v>2.5115384616666665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42</v>
      </c>
      <c r="B141" s="60">
        <v>171.96</v>
      </c>
      <c r="C141" s="50">
        <v>1</v>
      </c>
      <c r="D141" s="60">
        <v>43.21</v>
      </c>
      <c r="E141" s="51">
        <v>1</v>
      </c>
      <c r="F141" s="51"/>
      <c r="G141" s="51"/>
      <c r="H141" s="51"/>
      <c r="I141" s="57">
        <f t="shared" ref="I141:I159" si="5">IF(A141&lt;&gt;0,(B141-(B140-D140))/(A141-A140),"")</f>
        <v>8.0511538458333352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50</v>
      </c>
      <c r="B142" s="60">
        <v>208.33</v>
      </c>
      <c r="C142" s="50">
        <v>2</v>
      </c>
      <c r="D142" s="60">
        <v>35.58</v>
      </c>
      <c r="E142" s="51">
        <v>1</v>
      </c>
      <c r="F142" s="51"/>
      <c r="G142" s="51"/>
      <c r="H142" s="51"/>
      <c r="I142" s="57">
        <f t="shared" si="5"/>
        <v>9.9475000000000016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58</v>
      </c>
      <c r="B143" s="60">
        <v>253.7</v>
      </c>
      <c r="C143" s="50">
        <v>3</v>
      </c>
      <c r="D143" s="60">
        <v>44.93</v>
      </c>
      <c r="E143" s="51">
        <v>1</v>
      </c>
      <c r="F143" s="51"/>
      <c r="G143" s="51"/>
      <c r="H143" s="51"/>
      <c r="I143" s="57">
        <f t="shared" si="5"/>
        <v>10.118749999999999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66</v>
      </c>
      <c r="B144" s="60">
        <v>286.77</v>
      </c>
      <c r="C144" s="50">
        <v>4</v>
      </c>
      <c r="D144" s="60">
        <v>49.91</v>
      </c>
      <c r="E144" s="51">
        <v>1</v>
      </c>
      <c r="F144" s="51"/>
      <c r="G144" s="51"/>
      <c r="H144" s="51"/>
      <c r="I144" s="57">
        <f t="shared" si="5"/>
        <v>9.75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74</v>
      </c>
      <c r="B145" s="60">
        <v>310.95999999999998</v>
      </c>
      <c r="C145" s="50">
        <v>5</v>
      </c>
      <c r="D145" s="60">
        <v>47.4</v>
      </c>
      <c r="E145" s="51">
        <v>1</v>
      </c>
      <c r="F145" s="51"/>
      <c r="G145" s="51"/>
      <c r="H145" s="51"/>
      <c r="I145" s="57">
        <f t="shared" si="5"/>
        <v>9.2624999999999993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84</v>
      </c>
      <c r="B146" s="60">
        <v>355.09</v>
      </c>
      <c r="C146" s="50">
        <v>6</v>
      </c>
      <c r="D146" s="60">
        <v>61.47</v>
      </c>
      <c r="E146" s="51">
        <v>1</v>
      </c>
      <c r="F146" s="51"/>
      <c r="G146" s="51"/>
      <c r="H146" s="51"/>
      <c r="I146" s="57">
        <f t="shared" si="5"/>
        <v>9.1529999999999969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94</v>
      </c>
      <c r="B147" s="60">
        <v>380.13</v>
      </c>
      <c r="C147" s="50">
        <v>7</v>
      </c>
      <c r="D147" s="60">
        <v>61.85</v>
      </c>
      <c r="E147" s="51">
        <v>1</v>
      </c>
      <c r="F147" s="51"/>
      <c r="G147" s="51"/>
      <c r="H147" s="51"/>
      <c r="I147" s="57">
        <f>IF(A147&lt;&gt;0,(B147-(B146-D146))/(A147-A146),"")</f>
        <v>8.6509999999999998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104</v>
      </c>
      <c r="B148" s="60">
        <v>402.2</v>
      </c>
      <c r="C148" s="50">
        <v>8</v>
      </c>
      <c r="D148" s="60">
        <v>60.19</v>
      </c>
      <c r="E148" s="51">
        <v>1</v>
      </c>
      <c r="F148" s="51"/>
      <c r="G148" s="51"/>
      <c r="H148" s="51"/>
      <c r="I148" s="57">
        <f t="shared" si="5"/>
        <v>8.3920000000000012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114</v>
      </c>
      <c r="B149" s="60">
        <v>424.56</v>
      </c>
      <c r="C149" s="50">
        <v>9</v>
      </c>
      <c r="D149" s="60">
        <v>56.07</v>
      </c>
      <c r="E149" s="51">
        <v>1</v>
      </c>
      <c r="F149" s="51"/>
      <c r="G149" s="51"/>
      <c r="H149" s="51"/>
      <c r="I149" s="57">
        <f t="shared" si="5"/>
        <v>8.2550000000000008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124</v>
      </c>
      <c r="B150" s="60">
        <v>451.86</v>
      </c>
      <c r="C150" s="50">
        <v>10</v>
      </c>
      <c r="D150" s="60">
        <v>52.53</v>
      </c>
      <c r="E150" s="51">
        <v>1</v>
      </c>
      <c r="F150" s="51"/>
      <c r="G150" s="51"/>
      <c r="H150" s="51"/>
      <c r="I150" s="57">
        <f t="shared" si="5"/>
        <v>8.3369999999999997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134</v>
      </c>
      <c r="B151" s="60">
        <v>484.28</v>
      </c>
      <c r="C151" s="50">
        <v>11</v>
      </c>
      <c r="D151" s="60">
        <v>54.95</v>
      </c>
      <c r="E151" s="51">
        <v>1</v>
      </c>
      <c r="F151" s="51"/>
      <c r="G151" s="51"/>
      <c r="H151" s="51"/>
      <c r="I151" s="57">
        <f t="shared" si="5"/>
        <v>8.4949999999999939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144</v>
      </c>
      <c r="B152" s="60">
        <v>514.94000000000005</v>
      </c>
      <c r="C152" s="50">
        <v>12</v>
      </c>
      <c r="D152" s="60">
        <v>56.01</v>
      </c>
      <c r="E152" s="54">
        <v>1</v>
      </c>
      <c r="F152" s="54"/>
      <c r="G152" s="54"/>
      <c r="H152" s="54"/>
      <c r="I152" s="57">
        <f t="shared" si="5"/>
        <v>8.561000000000007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154</v>
      </c>
      <c r="B153" s="60">
        <v>546.49</v>
      </c>
      <c r="C153" s="50">
        <v>13</v>
      </c>
      <c r="D153" s="60">
        <v>55.13</v>
      </c>
      <c r="E153" s="54">
        <v>1</v>
      </c>
      <c r="F153" s="54"/>
      <c r="G153" s="54"/>
      <c r="H153" s="54"/>
      <c r="I153" s="57">
        <f t="shared" si="5"/>
        <v>8.7559999999999949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164</v>
      </c>
      <c r="B154" s="56">
        <v>580.32000000000005</v>
      </c>
      <c r="C154" s="50">
        <v>14</v>
      </c>
      <c r="D154" s="50">
        <v>59.58</v>
      </c>
      <c r="E154" s="54">
        <v>1</v>
      </c>
      <c r="F154" s="54"/>
      <c r="G154" s="54"/>
      <c r="H154" s="54"/>
      <c r="I154" s="57">
        <f t="shared" si="5"/>
        <v>8.8960000000000043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>
        <v>174</v>
      </c>
      <c r="B155" s="56">
        <v>610.52</v>
      </c>
      <c r="C155" s="50">
        <v>15</v>
      </c>
      <c r="D155" s="50">
        <v>214.77</v>
      </c>
      <c r="E155" s="54">
        <v>1</v>
      </c>
      <c r="F155" s="54"/>
      <c r="G155" s="54"/>
      <c r="H155" s="54"/>
      <c r="I155" s="57">
        <f t="shared" si="5"/>
        <v>8.977999999999998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>
        <v>177</v>
      </c>
      <c r="B156" s="56">
        <v>388.94</v>
      </c>
      <c r="C156" s="50">
        <v>16</v>
      </c>
      <c r="D156" s="50">
        <v>115.19</v>
      </c>
      <c r="E156" s="54">
        <v>1</v>
      </c>
      <c r="F156" s="54"/>
      <c r="G156" s="54"/>
      <c r="H156" s="54"/>
      <c r="I156" s="57">
        <f t="shared" si="5"/>
        <v>-2.2700000000000009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>
        <v>180</v>
      </c>
      <c r="B157" s="56">
        <v>271.56</v>
      </c>
      <c r="C157" s="50">
        <v>17</v>
      </c>
      <c r="D157" s="50">
        <v>77.72</v>
      </c>
      <c r="E157" s="54">
        <v>1</v>
      </c>
      <c r="F157" s="54"/>
      <c r="G157" s="54"/>
      <c r="H157" s="54"/>
      <c r="I157" s="57">
        <f t="shared" si="5"/>
        <v>-0.72999999999999921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>
        <v>183</v>
      </c>
      <c r="B158" s="56">
        <v>191.47</v>
      </c>
      <c r="C158" s="50">
        <v>18</v>
      </c>
      <c r="D158" s="50">
        <v>169.76</v>
      </c>
      <c r="E158" s="54">
        <v>1</v>
      </c>
      <c r="F158" s="54"/>
      <c r="G158" s="54"/>
      <c r="H158" s="54"/>
      <c r="I158" s="57">
        <f t="shared" si="5"/>
        <v>-0.79000000000000148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>Charme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30</v>
      </c>
      <c r="B166" s="60">
        <v>75.346153849999993</v>
      </c>
      <c r="C166" s="60"/>
      <c r="D166" s="60"/>
      <c r="E166" s="51"/>
      <c r="F166" s="51"/>
      <c r="G166" s="51"/>
      <c r="H166" s="51"/>
      <c r="I166" s="49">
        <f>IFERROR(B166/A166,"")</f>
        <v>2.5115384616666665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42</v>
      </c>
      <c r="B167" s="60">
        <v>171.96</v>
      </c>
      <c r="C167" s="60">
        <v>1</v>
      </c>
      <c r="D167" s="60">
        <v>43.21</v>
      </c>
      <c r="E167" s="51">
        <v>1</v>
      </c>
      <c r="F167" s="51"/>
      <c r="G167" s="51"/>
      <c r="H167" s="51"/>
      <c r="I167" s="49">
        <f t="shared" ref="I167:I185" si="6">IF(A167&lt;&gt;0,(B167-(B166-D166))/(A167-A166),"")</f>
        <v>8.0511538458333352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50</v>
      </c>
      <c r="B168" s="60">
        <v>208.33</v>
      </c>
      <c r="C168" s="60">
        <v>2</v>
      </c>
      <c r="D168" s="60">
        <v>35.58</v>
      </c>
      <c r="E168" s="51">
        <v>1</v>
      </c>
      <c r="F168" s="51"/>
      <c r="G168" s="51"/>
      <c r="H168" s="51"/>
      <c r="I168" s="49">
        <f t="shared" si="6"/>
        <v>9.9475000000000016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58</v>
      </c>
      <c r="B169" s="60">
        <v>253.7</v>
      </c>
      <c r="C169" s="60">
        <v>3</v>
      </c>
      <c r="D169" s="60">
        <v>44.93</v>
      </c>
      <c r="E169" s="51">
        <v>1</v>
      </c>
      <c r="F169" s="51"/>
      <c r="G169" s="51"/>
      <c r="H169" s="51"/>
      <c r="I169" s="49">
        <f t="shared" si="6"/>
        <v>10.118749999999999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66</v>
      </c>
      <c r="B170" s="60">
        <v>286.77</v>
      </c>
      <c r="C170" s="60">
        <v>4</v>
      </c>
      <c r="D170" s="60">
        <v>49.91</v>
      </c>
      <c r="E170" s="51">
        <v>1</v>
      </c>
      <c r="F170" s="51"/>
      <c r="G170" s="51"/>
      <c r="H170" s="51"/>
      <c r="I170" s="49">
        <f t="shared" si="6"/>
        <v>9.75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74</v>
      </c>
      <c r="B171" s="60">
        <v>310.95999999999998</v>
      </c>
      <c r="C171" s="60">
        <v>5</v>
      </c>
      <c r="D171" s="60">
        <v>47.4</v>
      </c>
      <c r="E171" s="51">
        <v>1</v>
      </c>
      <c r="F171" s="51"/>
      <c r="G171" s="51"/>
      <c r="H171" s="51"/>
      <c r="I171" s="49">
        <f t="shared" si="6"/>
        <v>9.2624999999999993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84</v>
      </c>
      <c r="B172" s="60">
        <v>355.09</v>
      </c>
      <c r="C172" s="60">
        <v>6</v>
      </c>
      <c r="D172" s="60">
        <v>61.47</v>
      </c>
      <c r="E172" s="51">
        <v>1</v>
      </c>
      <c r="F172" s="51"/>
      <c r="G172" s="51"/>
      <c r="H172" s="51"/>
      <c r="I172" s="49">
        <f t="shared" si="6"/>
        <v>9.1529999999999969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94</v>
      </c>
      <c r="B173" s="50">
        <v>380.13</v>
      </c>
      <c r="C173" s="50">
        <v>7</v>
      </c>
      <c r="D173" s="50">
        <v>61.85</v>
      </c>
      <c r="E173" s="51">
        <v>1</v>
      </c>
      <c r="F173" s="51"/>
      <c r="G173" s="51"/>
      <c r="H173" s="51"/>
      <c r="I173" s="49">
        <f t="shared" si="6"/>
        <v>8.6509999999999998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104</v>
      </c>
      <c r="B174" s="50">
        <v>402.2</v>
      </c>
      <c r="C174" s="50">
        <v>8</v>
      </c>
      <c r="D174" s="50">
        <v>60.19</v>
      </c>
      <c r="E174" s="51">
        <v>1</v>
      </c>
      <c r="F174" s="51"/>
      <c r="G174" s="51"/>
      <c r="H174" s="51"/>
      <c r="I174" s="49">
        <f t="shared" si="6"/>
        <v>8.3920000000000012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114</v>
      </c>
      <c r="B175" s="50">
        <v>424.56</v>
      </c>
      <c r="C175" s="50">
        <v>9</v>
      </c>
      <c r="D175" s="50">
        <v>56.07</v>
      </c>
      <c r="E175" s="51">
        <v>1</v>
      </c>
      <c r="F175" s="51"/>
      <c r="G175" s="51"/>
      <c r="H175" s="51"/>
      <c r="I175" s="49">
        <f t="shared" si="6"/>
        <v>8.2550000000000008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124</v>
      </c>
      <c r="B176" s="50">
        <v>451.86</v>
      </c>
      <c r="C176" s="50">
        <v>10</v>
      </c>
      <c r="D176" s="50">
        <v>52.53</v>
      </c>
      <c r="E176" s="51">
        <v>1</v>
      </c>
      <c r="F176" s="51"/>
      <c r="G176" s="51"/>
      <c r="H176" s="51"/>
      <c r="I176" s="49">
        <f t="shared" si="6"/>
        <v>8.3369999999999997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134</v>
      </c>
      <c r="B177" s="50">
        <v>484.28</v>
      </c>
      <c r="C177" s="50">
        <v>11</v>
      </c>
      <c r="D177" s="50">
        <v>54.95</v>
      </c>
      <c r="E177" s="51">
        <v>1</v>
      </c>
      <c r="F177" s="51"/>
      <c r="G177" s="51"/>
      <c r="H177" s="51"/>
      <c r="I177" s="49">
        <f t="shared" si="6"/>
        <v>8.4949999999999939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144</v>
      </c>
      <c r="B178" s="50">
        <v>514.94000000000005</v>
      </c>
      <c r="C178" s="50">
        <v>12</v>
      </c>
      <c r="D178" s="50">
        <v>56.01</v>
      </c>
      <c r="E178" s="51">
        <v>1</v>
      </c>
      <c r="F178" s="51"/>
      <c r="G178" s="51"/>
      <c r="H178" s="51"/>
      <c r="I178" s="49">
        <f t="shared" si="6"/>
        <v>8.561000000000007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154</v>
      </c>
      <c r="B179" s="50">
        <v>546.49</v>
      </c>
      <c r="C179" s="50">
        <v>13</v>
      </c>
      <c r="D179" s="50">
        <v>55.13</v>
      </c>
      <c r="E179" s="51">
        <v>1</v>
      </c>
      <c r="F179" s="51"/>
      <c r="G179" s="51"/>
      <c r="H179" s="51"/>
      <c r="I179" s="49">
        <f t="shared" si="6"/>
        <v>8.7559999999999949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>
        <v>164</v>
      </c>
      <c r="B180" s="50">
        <v>580.32000000000005</v>
      </c>
      <c r="C180" s="50">
        <v>14</v>
      </c>
      <c r="D180" s="50">
        <v>59.58</v>
      </c>
      <c r="E180" s="51">
        <v>1</v>
      </c>
      <c r="F180" s="51"/>
      <c r="G180" s="51"/>
      <c r="H180" s="51"/>
      <c r="I180" s="49">
        <f t="shared" si="6"/>
        <v>8.8960000000000043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>
        <v>174</v>
      </c>
      <c r="B181" s="50">
        <v>610.52</v>
      </c>
      <c r="C181" s="50">
        <v>15</v>
      </c>
      <c r="D181" s="50">
        <v>214.77</v>
      </c>
      <c r="E181" s="51">
        <v>1</v>
      </c>
      <c r="F181" s="51"/>
      <c r="G181" s="51"/>
      <c r="H181" s="51"/>
      <c r="I181" s="49">
        <f t="shared" si="6"/>
        <v>8.977999999999998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>
        <v>177</v>
      </c>
      <c r="B182" s="50">
        <v>388.94</v>
      </c>
      <c r="C182" s="50">
        <v>16</v>
      </c>
      <c r="D182" s="50">
        <v>115.19</v>
      </c>
      <c r="E182" s="51">
        <v>1</v>
      </c>
      <c r="F182" s="51"/>
      <c r="G182" s="51"/>
      <c r="H182" s="51"/>
      <c r="I182" s="49">
        <f t="shared" si="6"/>
        <v>-2.2700000000000009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>
        <v>180</v>
      </c>
      <c r="B183" s="50">
        <v>271.56</v>
      </c>
      <c r="C183" s="50">
        <v>17</v>
      </c>
      <c r="D183" s="50">
        <v>77.72</v>
      </c>
      <c r="E183" s="51">
        <v>1</v>
      </c>
      <c r="F183" s="51"/>
      <c r="G183" s="51"/>
      <c r="H183" s="51"/>
      <c r="I183" s="49">
        <f t="shared" si="6"/>
        <v>-0.72999999999999921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>
        <v>183</v>
      </c>
      <c r="B184" s="50">
        <v>191.47</v>
      </c>
      <c r="C184" s="50">
        <v>18</v>
      </c>
      <c r="D184" s="50">
        <v>169.76</v>
      </c>
      <c r="E184" s="51">
        <v>1</v>
      </c>
      <c r="F184" s="51"/>
      <c r="G184" s="51"/>
      <c r="H184" s="51"/>
      <c r="I184" s="49">
        <f t="shared" si="6"/>
        <v>-0.79000000000000148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B17" sqref="B17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sessile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Châtaignier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Erable champêtre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Cormier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Charme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6">
        <f>(B3+E3+F3)*44/12+(C3+D3)*0.475*44/12</f>
        <v>183.33333333333334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189.76714074331781</v>
      </c>
      <c r="T3" s="59">
        <f>IF('Données projet'!E9&gt;30,$R$33-$H$33,LOOKUP('Données projet'!$E$9,$A$3:$A$203,R3:R203)-LOOKUP('Données projet'!$E$9,$A$3:$A$203,$H$3:$H$203))</f>
        <v>458.38901659119472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667.48048469355444</v>
      </c>
      <c r="AO3" s="59">
        <f>IF('Données projet'!E10&gt;30,$AM$33-$H$33,LOOKUP('Données projet'!$E$10,$A$3:$A$203,AM3:AM203)-LOOKUP('Données projet'!$E$10,$A$3:$A$203,$H$3:$H$203))</f>
        <v>207.98235252598172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302.36110224755532</v>
      </c>
      <c r="BJ3" s="59">
        <f>IF('Données projet'!E11&gt;30,$BH$33-$H$33,LOOKUP('Données projet'!$E$11,$A$3:$A$203,BH3:BH203)-LOOKUP('Données projet'!$E$11,$A$3:$A$203,$H$3:$H$203))</f>
        <v>292.08583531469412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285.8437404763045</v>
      </c>
      <c r="CE3" s="59">
        <f>IF('Données projet'!E12&gt;30,$CC$33-$H$33,LOOKUP('Données projet'!$E$12,$A$3:$A$203,CC3:CC203)-LOOKUP('Données projet'!$E$12,$A$3:$A$203,$H$3:$H$203))</f>
        <v>276.01618888357268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776.36907931144958</v>
      </c>
      <c r="CZ3" s="59">
        <f>IF('Données projet'!E13&gt;30,$CX$33-$H$33,LOOKUP('Données projet'!$E$13,$A$3:$A$203,CX3:CX203)-LOOKUP('Données projet'!$E$13,$A$3:$A$203,$H$3:$H$203))</f>
        <v>236.05254599184528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697.21496579331188</v>
      </c>
      <c r="DU3" s="59">
        <f>IF('Données projet'!E14&gt;30,$DS$33-$H$33,LOOKUP('Données projet'!$E$14,$A$3:$A$203,DS3:DS203)-LOOKUP('Données projet'!$E$14,$A$3:$A$203,$H$3:$H$203))</f>
        <v>215.64914236948769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6">
        <f t="shared" ref="H4:H67" si="1">(B4+E4+F4)*44/12+(C4+D4)*0.475*44/12</f>
        <v>183.33333333333334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170.09557353603046</v>
      </c>
      <c r="S4" s="59">
        <f ca="1">AVERAGE(OFFSET($R$3,0,0,'Données projet'!$E$9+1,1))-AVERAGE(OFFSET($H$3,0,0,'Données projet'!$E$9+1,1))</f>
        <v>189.76714074331781</v>
      </c>
      <c r="T4" s="59">
        <f>$T$3</f>
        <v>458.38901659119472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1.0450120416762774</v>
      </c>
      <c r="AK4" s="13">
        <f>EXP(-1.0587+0.8836*LN(AJ4)+0.284)</f>
        <v>0.4791236857711621</v>
      </c>
      <c r="AL4" s="20">
        <f t="shared" ref="AL4:AL67" si="4">(AJ4+AK4)*0.475*44/12</f>
        <v>2.6545363919709568</v>
      </c>
      <c r="AM4" s="59">
        <f t="shared" ref="AM4:AM67" si="5">AL4+(AD4+AE4)*44/12</f>
        <v>170.4669703448948</v>
      </c>
      <c r="AN4" s="59">
        <f ca="1">AVERAGE(OFFSET($AM$3,0,0,'Données projet'!$E$10+1,1))-AVERAGE(OFFSET($H$3,0,0,'Données projet'!$E$10+1,1))</f>
        <v>667.48048469355444</v>
      </c>
      <c r="AO4" s="59">
        <f>$AO$3</f>
        <v>207.98235252598172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2.4666666666666668</v>
      </c>
      <c r="BD4" s="12">
        <f>IF('Données projet'!$A$88&gt;35,BD3+BC4-BL3,IF(A4&lt;'Données projet'!$A$88,$BA$205^A4,IF(A4='Données projet'!$A$88,'Données projet'!$B$88,BD3+BC4-BL3)))</f>
        <v>1.2721747796233518</v>
      </c>
      <c r="BE4" s="13">
        <f>BD4*VLOOKUP('Données projet'!$B$11,Paramètres!$A$1:$I$89,3,0)*VLOOKUP('Données projet'!$B$11,Paramètres!$A$1:$I$89,5,0)</f>
        <v>0.9327585484198414</v>
      </c>
      <c r="BF4" s="13">
        <f>EXP(-1.0587+0.8836*LN(BE4)+0.284)</f>
        <v>0.43335135961225768</v>
      </c>
      <c r="BG4" s="20">
        <f t="shared" ref="BG4:BG67" si="7">(BE4+BF4)*0.475*44/12</f>
        <v>2.3793080898225729</v>
      </c>
      <c r="BH4" s="59">
        <f t="shared" ref="BH4:BH67" si="8">BG4+(AY4+AZ4)*44/12</f>
        <v>170.19174204274643</v>
      </c>
      <c r="BI4" s="59">
        <f ca="1">AVERAGE(OFFSET($BH$3,0,0,'Données projet'!$E$11+1,1))-AVERAGE(OFFSET($H$3,0,0,'Données projet'!$E$11+1,1))</f>
        <v>302.36110224755532</v>
      </c>
      <c r="BJ4" s="59">
        <f>$BJ$3</f>
        <v>292.08583531469412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0.6</v>
      </c>
      <c r="BY4" s="12">
        <f>IF('Données projet'!$A$114&gt;35,BY3+BX4-CG3,IF(A4&lt;'Données projet'!$A$114,$BV$205^A4,IF(A4='Données projet'!$A$114,'Données projet'!$B$114,BY3+BX4-CG3)))</f>
        <v>1.1577536725165907</v>
      </c>
      <c r="BZ4" s="13">
        <f>BY4*VLOOKUP('Données projet'!$B$12,Paramètres!$A$1:$I$89,3,0)*VLOOKUP('Données projet'!$B$12,Paramètres!$A$1:$I$89,5,0)</f>
        <v>1.0114136083104937</v>
      </c>
      <c r="CA4" s="13">
        <f>EXP(-1.0587+0.8836*LN(BZ4)+0.284)</f>
        <v>0.46548655994988658</v>
      </c>
      <c r="CB4" s="20">
        <f t="shared" ref="CB4:CB67" si="10">(BZ4+CA4)*0.475*44/12</f>
        <v>2.5722677930534954</v>
      </c>
      <c r="CC4" s="59">
        <f t="shared" ref="CC4:CC67" si="11">CB4+(BT4+BU4)*44/12</f>
        <v>170.38470174597734</v>
      </c>
      <c r="CD4" s="59">
        <f ca="1">AVERAGE(OFFSET($CC$3,0,0,'Données projet'!$E$12+1,1))-AVERAGE(OFFSET($H$3,0,0,'Données projet'!$E$12+1,1))</f>
        <v>285.8437404763045</v>
      </c>
      <c r="CE4" s="59">
        <f>$CE$3</f>
        <v>276.01618888357268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2.5115384616666665</v>
      </c>
      <c r="CT4" s="12">
        <f>IF('Données projet'!$A$140&gt;35,CT3+CS4-DB3,IF(A4&lt;'Données projet'!$A$140,$CQ$205^A4,IF(A4='Données projet'!$A$140,'Données projet'!$B$140,CT3+CS4-DB3)))</f>
        <v>1.1549646791293957</v>
      </c>
      <c r="CU4" s="17">
        <f>CT4*VLOOKUP('Données projet'!$B$13,Paramètres!$A$1:$I$89,3,0)*VLOOKUP('Données projet'!$B$13,Paramètres!$A$1:$I$89,5,0)</f>
        <v>1.2432039806148814</v>
      </c>
      <c r="CV4" s="13">
        <f>EXP(-1.0587+0.8836*LN(CU4)+0.284)</f>
        <v>0.55858558302852834</v>
      </c>
      <c r="CW4" s="20">
        <f t="shared" ref="CW4:CW67" si="13">(CU4+CV4)*0.475*44/12</f>
        <v>3.1381168233456047</v>
      </c>
      <c r="CX4" s="59">
        <f t="shared" ref="CX4:CX67" si="14">CW4+(CO4+CP4)*44/12</f>
        <v>170.95055077626944</v>
      </c>
      <c r="CY4" s="59">
        <f ca="1">AVERAGE(OFFSET($CX$3,0,0,'Données projet'!$E$13+1,1))-AVERAGE(OFFSET($H$3,0,0,'Données projet'!$E$13+1,1))</f>
        <v>776.36907931144958</v>
      </c>
      <c r="CZ4" s="59">
        <f>$CZ$3</f>
        <v>236.05254599184528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2.5115384616666665</v>
      </c>
      <c r="DO4" s="12">
        <f>IF('Données projet'!$A$166&gt;35,DO3+DN4-DW3,IF(A4&lt;'Données projet'!$A$166,$DL$205^A4,IF(A4='Données projet'!$A$166,'Données projet'!$B$166,DO3+DN4-DW3)))</f>
        <v>1.1549646791293957</v>
      </c>
      <c r="DP4" s="17">
        <f>DO4*VLOOKUP('Données projet'!$B$14,Paramètres!$A$1:$I$89,3,0)*VLOOKUP('Données projet'!$B$14,Paramètres!$A$1:$I$89,5,0)</f>
        <v>1.099064388659533</v>
      </c>
      <c r="DQ4" s="13">
        <f>EXP(-1.0587+0.8836*LN(DP4)+0.284)</f>
        <v>0.50095660621119575</v>
      </c>
      <c r="DR4" s="20">
        <f t="shared" ref="DR4:DR67" si="16">(DP4+DQ4)*0.475*44/12</f>
        <v>2.7867032327331853</v>
      </c>
      <c r="DS4" s="59">
        <f t="shared" ref="DS4:DS67" si="17">DR4+(DJ4+DK4)*44/12</f>
        <v>170.59913718565701</v>
      </c>
      <c r="DT4" s="59">
        <f ca="1">AVERAGE(OFFSET($DS$3,0,0,'Données projet'!$E$14+1,1))-AVERAGE(OFFSET($H$3,0,0,'Données projet'!$E$14+1,1))</f>
        <v>697.21496579331188</v>
      </c>
      <c r="DU4" s="59">
        <f>$DU$3</f>
        <v>215.64914236948769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6">
        <f t="shared" si="1"/>
        <v>183.33333333333334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173.95955280063649</v>
      </c>
      <c r="S5" s="59">
        <f ca="1">AVERAGE(OFFSET($R$3,0,0,'Données projet'!$E$9+1,1))-AVERAGE(OFFSET($H$3,0,0,'Données projet'!$E$9+1,1))</f>
        <v>189.76714074331781</v>
      </c>
      <c r="T5" s="59">
        <f t="shared" ref="T5:T68" si="34">$T$3</f>
        <v>458.38901659119472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1.2069519974009961</v>
      </c>
      <c r="AK5" s="13">
        <f t="shared" ref="AK5:AK68" si="35">EXP(-1.0587+0.8836*LN(AJ5)+0.284)</f>
        <v>0.54416843549908334</v>
      </c>
      <c r="AL5" s="20">
        <f t="shared" si="4"/>
        <v>3.0498680873009718</v>
      </c>
      <c r="AM5" s="59">
        <f t="shared" si="5"/>
        <v>173.64714937480181</v>
      </c>
      <c r="AN5" s="59">
        <f ca="1">AVERAGE(OFFSET($AM$3,0,0,'Données projet'!$E$10+1,1))-AVERAGE(OFFSET($H$3,0,0,'Données projet'!$E$10+1,1))</f>
        <v>667.48048469355444</v>
      </c>
      <c r="AO5" s="59">
        <f t="shared" ref="AO5:AO68" si="36">$AO$3</f>
        <v>207.98235252598172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2.4666666666666668</v>
      </c>
      <c r="BD5" s="12">
        <f>IF('Données projet'!$A$88&gt;35,BD4+BC5-BL4,IF(A5&lt;'Données projet'!$A$88,$BA$205^A5,IF(A5='Données projet'!$A$88,'Données projet'!$B$88,BD4+BC5-BL4)))</f>
        <v>1.6184286699097237</v>
      </c>
      <c r="BE5" s="13">
        <f>BD5*VLOOKUP('Données projet'!$B$11,Paramètres!$A$1:$I$89,3,0)*VLOOKUP('Données projet'!$B$11,Paramètres!$A$1:$I$89,5,0)</f>
        <v>1.1866319007778094</v>
      </c>
      <c r="BF5" s="13">
        <f t="shared" ref="BF5:BF68" si="37">EXP(-1.0587+0.8836*LN(BE5)+0.284)</f>
        <v>0.53606530474621483</v>
      </c>
      <c r="BG5" s="20">
        <f t="shared" si="7"/>
        <v>3.0003642996210083</v>
      </c>
      <c r="BH5" s="59">
        <f t="shared" si="8"/>
        <v>173.59764558712183</v>
      </c>
      <c r="BI5" s="59">
        <f ca="1">AVERAGE(OFFSET($BH$3,0,0,'Données projet'!$E$11+1,1))-AVERAGE(OFFSET($H$3,0,0,'Données projet'!$E$11+1,1))</f>
        <v>302.36110224755532</v>
      </c>
      <c r="BJ5" s="59">
        <f t="shared" ref="BJ5:BJ68" si="38">$BJ$3</f>
        <v>292.08583531469412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0.6</v>
      </c>
      <c r="BY5" s="12">
        <f>IF('Données projet'!$A$114&gt;35,BY4+BX5-CG4,IF(A5&lt;'Données projet'!$A$114,$BV$205^A5,IF(A5='Données projet'!$A$114,'Données projet'!$B$114,BY4+BX5-CG4)))</f>
        <v>1.340393566225653</v>
      </c>
      <c r="BZ5" s="13">
        <f>BY5*VLOOKUP('Données projet'!$B$12,Paramètres!$A$1:$I$89,3,0)*VLOOKUP('Données projet'!$B$12,Paramètres!$A$1:$I$89,5,0)</f>
        <v>1.1709678194547306</v>
      </c>
      <c r="CA5" s="13">
        <f t="shared" ref="CA5:CA68" si="39">EXP(-1.0587+0.8836*LN(BZ5)+0.284)</f>
        <v>0.52980785325350399</v>
      </c>
      <c r="CB5" s="20">
        <f t="shared" si="10"/>
        <v>2.9621842966335081</v>
      </c>
      <c r="CC5" s="59">
        <f t="shared" si="11"/>
        <v>173.55946558413433</v>
      </c>
      <c r="CD5" s="59">
        <f ca="1">AVERAGE(OFFSET($CC$3,0,0,'Données projet'!$E$12+1,1))-AVERAGE(OFFSET($H$3,0,0,'Données projet'!$E$12+1,1))</f>
        <v>285.8437404763045</v>
      </c>
      <c r="CE5" s="59">
        <f t="shared" ref="CE5:CE68" si="40">$CE$3</f>
        <v>276.01618888357268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2.5115384616666665</v>
      </c>
      <c r="CT5" s="12">
        <f>IF('Données projet'!$A$140&gt;35,CT4+CS5-DB4,IF(A5&lt;'Données projet'!$A$140,$CQ$205^A5,IF(A5='Données projet'!$A$140,'Données projet'!$B$140,CT4+CS5-DB4)))</f>
        <v>1.333943410036468</v>
      </c>
      <c r="CU5" s="17">
        <f>CT5*VLOOKUP('Données projet'!$B$13,Paramètres!$A$1:$I$89,3,0)*VLOOKUP('Données projet'!$B$13,Paramètres!$A$1:$I$89,5,0)</f>
        <v>1.435856686563254</v>
      </c>
      <c r="CV5" s="13">
        <f t="shared" ref="CV5:CV68" si="41">EXP(-1.0587+0.8836*LN(CU5)+0.284)</f>
        <v>0.63441790050462377</v>
      </c>
      <c r="CW5" s="20">
        <f t="shared" si="13"/>
        <v>3.6057282391432199</v>
      </c>
      <c r="CX5" s="59">
        <f t="shared" si="14"/>
        <v>174.20300952664405</v>
      </c>
      <c r="CY5" s="59">
        <f ca="1">AVERAGE(OFFSET($CX$3,0,0,'Données projet'!$E$13+1,1))-AVERAGE(OFFSET($H$3,0,0,'Données projet'!$E$13+1,1))</f>
        <v>776.36907931144958</v>
      </c>
      <c r="CZ5" s="59">
        <f t="shared" ref="CZ5:CZ68" si="42">$CZ$3</f>
        <v>236.05254599184528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2.5115384616666665</v>
      </c>
      <c r="DO5" s="12">
        <f>IF('Données projet'!$A$166&gt;35,DO4+DN5-DW4,IF(A5&lt;'Données projet'!$A$166,$DL$205^A5,IF(A5='Données projet'!$A$166,'Données projet'!$B$166,DO4+DN5-DW4)))</f>
        <v>1.333943410036468</v>
      </c>
      <c r="DP5" s="17">
        <f>DO5*VLOOKUP('Données projet'!$B$14,Paramètres!$A$1:$I$89,3,0)*VLOOKUP('Données projet'!$B$14,Paramètres!$A$1:$I$89,5,0)</f>
        <v>1.2693805489907029</v>
      </c>
      <c r="DQ5" s="13">
        <f t="shared" ref="DQ5:DQ68" si="43">EXP(-1.0587+0.8836*LN(DP5)+0.284)</f>
        <v>0.56896534391972775</v>
      </c>
      <c r="DR5" s="20">
        <f t="shared" si="16"/>
        <v>3.2017857634856668</v>
      </c>
      <c r="DS5" s="59">
        <f t="shared" si="17"/>
        <v>173.79906705098651</v>
      </c>
      <c r="DT5" s="59">
        <f ca="1">AVERAGE(OFFSET($DS$3,0,0,'Données projet'!$E$14+1,1))-AVERAGE(OFFSET($H$3,0,0,'Données projet'!$E$14+1,1))</f>
        <v>697.21496579331188</v>
      </c>
      <c r="DU5" s="59">
        <f t="shared" ref="DU5:DU68" si="44">$DU$3</f>
        <v>215.64914236948769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6">
        <f t="shared" si="1"/>
        <v>183.33333333333334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178.3087873905549</v>
      </c>
      <c r="S6" s="59">
        <f ca="1">AVERAGE(OFFSET($R$3,0,0,'Données projet'!$E$9+1,1))-AVERAGE(OFFSET($H$3,0,0,'Données projet'!$E$9+1,1))</f>
        <v>189.76714074331781</v>
      </c>
      <c r="T6" s="59">
        <f t="shared" si="34"/>
        <v>458.38901659119472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1.3939869264028248</v>
      </c>
      <c r="AK6" s="13">
        <f t="shared" si="35"/>
        <v>0.61804351358023235</v>
      </c>
      <c r="AL6" s="20">
        <f t="shared" si="4"/>
        <v>3.5042863496371583</v>
      </c>
      <c r="AM6" s="59">
        <f t="shared" si="5"/>
        <v>176.85930691952206</v>
      </c>
      <c r="AN6" s="59">
        <f ca="1">AVERAGE(OFFSET($AM$3,0,0,'Données projet'!$E$10+1,1))-AVERAGE(OFFSET($H$3,0,0,'Données projet'!$E$10+1,1))</f>
        <v>667.48048469355444</v>
      </c>
      <c r="AO6" s="59">
        <f t="shared" si="36"/>
        <v>207.98235252598172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2.4666666666666668</v>
      </c>
      <c r="BD6" s="12">
        <f>IF('Données projet'!$A$88&gt;35,BD5+BC6-BL5,IF(A6&lt;'Données projet'!$A$88,$BA$205^A6,IF(A6='Données projet'!$A$88,'Données projet'!$B$88,BD5+BC6-BL5)))</f>
        <v>2.0589241364785171</v>
      </c>
      <c r="BE6" s="13">
        <f>BD6*VLOOKUP('Données projet'!$B$11,Paramètres!$A$1:$I$89,3,0)*VLOOKUP('Données projet'!$B$11,Paramètres!$A$1:$I$89,5,0)</f>
        <v>1.5096031768660487</v>
      </c>
      <c r="BF6" s="13">
        <f t="shared" si="37"/>
        <v>0.66312474757151718</v>
      </c>
      <c r="BG6" s="20">
        <f t="shared" si="7"/>
        <v>3.7841678017287599</v>
      </c>
      <c r="BH6" s="59">
        <f t="shared" si="8"/>
        <v>177.13918837161364</v>
      </c>
      <c r="BI6" s="59">
        <f ca="1">AVERAGE(OFFSET($BH$3,0,0,'Données projet'!$E$11+1,1))-AVERAGE(OFFSET($H$3,0,0,'Données projet'!$E$11+1,1))</f>
        <v>302.36110224755532</v>
      </c>
      <c r="BJ6" s="59">
        <f t="shared" si="38"/>
        <v>292.08583531469412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0.6</v>
      </c>
      <c r="BY6" s="12">
        <f>IF('Données projet'!$A$114&gt;35,BY5+BX6-CG5,IF(A6&lt;'Données projet'!$A$114,$BV$205^A6,IF(A6='Données projet'!$A$114,'Données projet'!$B$114,BY5+BX6-CG5)))</f>
        <v>1.5518455739153598</v>
      </c>
      <c r="BZ6" s="13">
        <f>BY6*VLOOKUP('Données projet'!$B$12,Paramètres!$A$1:$I$89,3,0)*VLOOKUP('Données projet'!$B$12,Paramètres!$A$1:$I$89,5,0)</f>
        <v>1.3556922933724584</v>
      </c>
      <c r="CA6" s="13">
        <f t="shared" si="39"/>
        <v>0.6030171126730397</v>
      </c>
      <c r="CB6" s="20">
        <f t="shared" si="10"/>
        <v>3.4114188821959091</v>
      </c>
      <c r="CC6" s="59">
        <f t="shared" si="11"/>
        <v>176.76643945208079</v>
      </c>
      <c r="CD6" s="59">
        <f ca="1">AVERAGE(OFFSET($CC$3,0,0,'Données projet'!$E$12+1,1))-AVERAGE(OFFSET($H$3,0,0,'Données projet'!$E$12+1,1))</f>
        <v>285.8437404763045</v>
      </c>
      <c r="CE6" s="59">
        <f t="shared" si="40"/>
        <v>276.01618888357268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2.5115384616666665</v>
      </c>
      <c r="CT6" s="12">
        <f>IF('Données projet'!$A$140&gt;35,CT5+CS6-DB5,IF(A6&lt;'Données projet'!$A$140,$CQ$205^A6,IF(A6='Données projet'!$A$140,'Données projet'!$B$140,CT5+CS6-DB5)))</f>
        <v>1.5406575225495411</v>
      </c>
      <c r="CU6" s="17">
        <f>CT6*VLOOKUP('Données projet'!$B$13,Paramètres!$A$1:$I$89,3,0)*VLOOKUP('Données projet'!$B$13,Paramètres!$A$1:$I$89,5,0)</f>
        <v>1.6583637572723258</v>
      </c>
      <c r="CV6" s="13">
        <f t="shared" si="41"/>
        <v>0.72054504217331117</v>
      </c>
      <c r="CW6" s="20">
        <f t="shared" si="13"/>
        <v>4.1432661590344848</v>
      </c>
      <c r="CX6" s="59">
        <f t="shared" si="14"/>
        <v>177.49828672891937</v>
      </c>
      <c r="CY6" s="59">
        <f ca="1">AVERAGE(OFFSET($CX$3,0,0,'Données projet'!$E$13+1,1))-AVERAGE(OFFSET($H$3,0,0,'Données projet'!$E$13+1,1))</f>
        <v>776.36907931144958</v>
      </c>
      <c r="CZ6" s="59">
        <f t="shared" si="42"/>
        <v>236.05254599184528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2.5115384616666665</v>
      </c>
      <c r="DO6" s="12">
        <f>IF('Données projet'!$A$166&gt;35,DO5+DN6-DW5,IF(A6&lt;'Données projet'!$A$166,$DL$205^A6,IF(A6='Données projet'!$A$166,'Données projet'!$B$166,DO5+DN6-DW5)))</f>
        <v>1.5406575225495411</v>
      </c>
      <c r="DP6" s="17">
        <f>DO6*VLOOKUP('Données projet'!$B$14,Paramètres!$A$1:$I$89,3,0)*VLOOKUP('Données projet'!$B$14,Paramètres!$A$1:$I$89,5,0)</f>
        <v>1.4660896984581433</v>
      </c>
      <c r="DQ6" s="13">
        <f t="shared" si="43"/>
        <v>0.64620679429710526</v>
      </c>
      <c r="DR6" s="20">
        <f t="shared" si="16"/>
        <v>3.6789163915487246</v>
      </c>
      <c r="DS6" s="59">
        <f t="shared" si="17"/>
        <v>177.0339369614336</v>
      </c>
      <c r="DT6" s="59">
        <f ca="1">AVERAGE(OFFSET($DS$3,0,0,'Données projet'!$E$14+1,1))-AVERAGE(OFFSET($H$3,0,0,'Données projet'!$E$14+1,1))</f>
        <v>697.21496579331188</v>
      </c>
      <c r="DU6" s="59">
        <f t="shared" si="44"/>
        <v>215.64914236948769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6">
        <f t="shared" si="1"/>
        <v>183.33333333333334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183.38804273934522</v>
      </c>
      <c r="S7" s="59">
        <f ca="1">AVERAGE(OFFSET($R$3,0,0,'Données projet'!$E$9+1,1))-AVERAGE(OFFSET($H$3,0,0,'Données projet'!$E$9+1,1))</f>
        <v>189.76714074331781</v>
      </c>
      <c r="T7" s="59">
        <f t="shared" si="34"/>
        <v>458.38901659119472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1.610005663163411</v>
      </c>
      <c r="AK7" s="13">
        <f t="shared" si="35"/>
        <v>0.70194770545312557</v>
      </c>
      <c r="AL7" s="20">
        <f t="shared" si="4"/>
        <v>4.0266521170071341</v>
      </c>
      <c r="AM7" s="59">
        <f t="shared" si="5"/>
        <v>180.11277418118408</v>
      </c>
      <c r="AN7" s="59">
        <f ca="1">AVERAGE(OFFSET($AM$3,0,0,'Données projet'!$E$10+1,1))-AVERAGE(OFFSET($H$3,0,0,'Données projet'!$E$10+1,1))</f>
        <v>667.48048469355444</v>
      </c>
      <c r="AO7" s="59">
        <f t="shared" si="36"/>
        <v>207.98235252598172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2.4666666666666668</v>
      </c>
      <c r="BD7" s="12">
        <f>IF('Données projet'!$A$88&gt;35,BD6+BC7-BL6,IF(A7&lt;'Données projet'!$A$88,$BA$205^A7,IF(A7='Données projet'!$A$88,'Données projet'!$B$88,BD6+BC7-BL6)))</f>
        <v>2.6193113595857573</v>
      </c>
      <c r="BE7" s="13">
        <f>BD7*VLOOKUP('Données projet'!$B$11,Paramètres!$A$1:$I$89,3,0)*VLOOKUP('Données projet'!$B$11,Paramètres!$A$1:$I$89,5,0)</f>
        <v>1.9204790888482772</v>
      </c>
      <c r="BF7" s="13">
        <f t="shared" si="37"/>
        <v>0.82030011446080875</v>
      </c>
      <c r="BG7" s="20">
        <f t="shared" si="7"/>
        <v>4.7735237790966574</v>
      </c>
      <c r="BH7" s="59">
        <f t="shared" si="8"/>
        <v>180.8596458432736</v>
      </c>
      <c r="BI7" s="59">
        <f ca="1">AVERAGE(OFFSET($BH$3,0,0,'Données projet'!$E$11+1,1))-AVERAGE(OFFSET($H$3,0,0,'Données projet'!$E$11+1,1))</f>
        <v>302.36110224755532</v>
      </c>
      <c r="BJ7" s="59">
        <f t="shared" si="38"/>
        <v>292.08583531469412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0.6</v>
      </c>
      <c r="BY7" s="12">
        <f>IF('Données projet'!$A$114&gt;35,BY6+BX7-CG6,IF(A7&lt;'Données projet'!$A$114,$BV$205^A7,IF(A7='Données projet'!$A$114,'Données projet'!$B$114,BY6+BX7-CG6)))</f>
        <v>1.796654912379124</v>
      </c>
      <c r="BZ7" s="13">
        <f>BY7*VLOOKUP('Données projet'!$B$12,Paramètres!$A$1:$I$89,3,0)*VLOOKUP('Données projet'!$B$12,Paramètres!$A$1:$I$89,5,0)</f>
        <v>1.5695577314544029</v>
      </c>
      <c r="CA7" s="13">
        <f t="shared" si="39"/>
        <v>0.68634248424879218</v>
      </c>
      <c r="CB7" s="20">
        <f t="shared" si="10"/>
        <v>3.9290262090163979</v>
      </c>
      <c r="CC7" s="59">
        <f t="shared" si="11"/>
        <v>180.01514827319335</v>
      </c>
      <c r="CD7" s="59">
        <f ca="1">AVERAGE(OFFSET($CC$3,0,0,'Données projet'!$E$12+1,1))-AVERAGE(OFFSET($H$3,0,0,'Données projet'!$E$12+1,1))</f>
        <v>285.8437404763045</v>
      </c>
      <c r="CE7" s="59">
        <f t="shared" si="40"/>
        <v>276.01618888357268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2.5115384616666665</v>
      </c>
      <c r="CT7" s="12">
        <f>IF('Données projet'!$A$140&gt;35,CT6+CS7-DB6,IF(A7&lt;'Données projet'!$A$140,$CQ$205^A7,IF(A7='Données projet'!$A$140,'Données projet'!$B$140,CT6+CS7-DB6)))</f>
        <v>1.7794050211797205</v>
      </c>
      <c r="CU7" s="17">
        <f>CT7*VLOOKUP('Données projet'!$B$13,Paramètres!$A$1:$I$89,3,0)*VLOOKUP('Données projet'!$B$13,Paramètres!$A$1:$I$89,5,0)</f>
        <v>1.9153515647978512</v>
      </c>
      <c r="CV7" s="13">
        <f t="shared" si="41"/>
        <v>0.81836461012145578</v>
      </c>
      <c r="CW7" s="20">
        <f t="shared" si="13"/>
        <v>4.7612223379844592</v>
      </c>
      <c r="CX7" s="59">
        <f t="shared" si="14"/>
        <v>180.84734440216141</v>
      </c>
      <c r="CY7" s="59">
        <f ca="1">AVERAGE(OFFSET($CX$3,0,0,'Données projet'!$E$13+1,1))-AVERAGE(OFFSET($H$3,0,0,'Données projet'!$E$13+1,1))</f>
        <v>776.36907931144958</v>
      </c>
      <c r="CZ7" s="59">
        <f t="shared" si="42"/>
        <v>236.05254599184528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2.5115384616666665</v>
      </c>
      <c r="DO7" s="12">
        <f>IF('Données projet'!$A$166&gt;35,DO6+DN7-DW6,IF(A7&lt;'Données projet'!$A$166,$DL$205^A7,IF(A7='Données projet'!$A$166,'Données projet'!$B$166,DO6+DN7-DW6)))</f>
        <v>1.7794050211797205</v>
      </c>
      <c r="DP7" s="17">
        <f>DO7*VLOOKUP('Données projet'!$B$14,Paramètres!$A$1:$I$89,3,0)*VLOOKUP('Données projet'!$B$14,Paramètres!$A$1:$I$89,5,0)</f>
        <v>1.6932818181546221</v>
      </c>
      <c r="DQ7" s="13">
        <f t="shared" si="43"/>
        <v>0.7339343695679571</v>
      </c>
      <c r="DR7" s="20">
        <f t="shared" si="16"/>
        <v>4.2274015269501595</v>
      </c>
      <c r="DS7" s="59">
        <f t="shared" si="17"/>
        <v>180.31352359112711</v>
      </c>
      <c r="DT7" s="59">
        <f ca="1">AVERAGE(OFFSET($DS$3,0,0,'Données projet'!$E$14+1,1))-AVERAGE(OFFSET($H$3,0,0,'Données projet'!$E$14+1,1))</f>
        <v>697.21496579331188</v>
      </c>
      <c r="DU7" s="59">
        <f t="shared" si="44"/>
        <v>215.64914236948769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6">
        <f t="shared" si="1"/>
        <v>183.33333333333334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189.55901279530556</v>
      </c>
      <c r="S8" s="59">
        <f ca="1">AVERAGE(OFFSET($R$3,0,0,'Données projet'!$E$9+1,1))-AVERAGE(OFFSET($H$3,0,0,'Données projet'!$E$9+1,1))</f>
        <v>189.76714074331781</v>
      </c>
      <c r="T8" s="59">
        <f t="shared" si="34"/>
        <v>458.38901659119472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1.8594996741520389</v>
      </c>
      <c r="AK8" s="13">
        <f t="shared" si="35"/>
        <v>0.79724254096057801</v>
      </c>
      <c r="AL8" s="20">
        <f t="shared" si="4"/>
        <v>4.6271593579878081</v>
      </c>
      <c r="AM8" s="59">
        <f t="shared" si="5"/>
        <v>183.41820723443516</v>
      </c>
      <c r="AN8" s="59">
        <f ca="1">AVERAGE(OFFSET($AM$3,0,0,'Données projet'!$E$10+1,1))-AVERAGE(OFFSET($H$3,0,0,'Données projet'!$E$10+1,1))</f>
        <v>667.48048469355444</v>
      </c>
      <c r="AO8" s="59">
        <f t="shared" si="36"/>
        <v>207.98235252598172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2.4666666666666668</v>
      </c>
      <c r="BD8" s="12">
        <f>IF('Données projet'!$A$88&gt;35,BD7+BC8-BL7,IF(A8&lt;'Données projet'!$A$88,$BA$205^A8,IF(A8='Données projet'!$A$88,'Données projet'!$B$88,BD7+BC8-BL7)))</f>
        <v>3.332221851645953</v>
      </c>
      <c r="BE8" s="13">
        <f>BD8*VLOOKUP('Données projet'!$B$11,Paramètres!$A$1:$I$89,3,0)*VLOOKUP('Données projet'!$B$11,Paramètres!$A$1:$I$89,5,0)</f>
        <v>2.4431850616268127</v>
      </c>
      <c r="BF8" s="13">
        <f t="shared" si="37"/>
        <v>1.0147295516396715</v>
      </c>
      <c r="BG8" s="20">
        <f t="shared" si="7"/>
        <v>6.0225346181057935</v>
      </c>
      <c r="BH8" s="59">
        <f t="shared" si="8"/>
        <v>184.81358249455315</v>
      </c>
      <c r="BI8" s="59">
        <f ca="1">AVERAGE(OFFSET($BH$3,0,0,'Données projet'!$E$11+1,1))-AVERAGE(OFFSET($H$3,0,0,'Données projet'!$E$11+1,1))</f>
        <v>302.36110224755532</v>
      </c>
      <c r="BJ8" s="59">
        <f t="shared" si="38"/>
        <v>292.08583531469412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0.6</v>
      </c>
      <c r="BY8" s="12">
        <f>IF('Données projet'!$A$114&gt;35,BY7+BX8-CG7,IF(A8&lt;'Données projet'!$A$114,$BV$205^A8,IF(A8='Données projet'!$A$114,'Données projet'!$B$114,BY7+BX8-CG7)))</f>
        <v>2.0800838230519041</v>
      </c>
      <c r="BZ8" s="13">
        <f>BY8*VLOOKUP('Données projet'!$B$12,Paramètres!$A$1:$I$89,3,0)*VLOOKUP('Données projet'!$B$12,Paramètres!$A$1:$I$89,5,0)</f>
        <v>1.8171612278181437</v>
      </c>
      <c r="CA8" s="13">
        <f t="shared" si="39"/>
        <v>0.78118182019192373</v>
      </c>
      <c r="CB8" s="20">
        <f t="shared" si="10"/>
        <v>4.5254474752842002</v>
      </c>
      <c r="CC8" s="59">
        <f t="shared" si="11"/>
        <v>183.31649535173156</v>
      </c>
      <c r="CD8" s="59">
        <f ca="1">AVERAGE(OFFSET($CC$3,0,0,'Données projet'!$E$12+1,1))-AVERAGE(OFFSET($H$3,0,0,'Données projet'!$E$12+1,1))</f>
        <v>285.8437404763045</v>
      </c>
      <c r="CE8" s="59">
        <f t="shared" si="40"/>
        <v>276.01618888357268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2.5115384616666665</v>
      </c>
      <c r="CT8" s="12">
        <f>IF('Données projet'!$A$140&gt;35,CT7+CS8-DB7,IF(A8&lt;'Données projet'!$A$140,$CQ$205^A8,IF(A8='Données projet'!$A$140,'Données projet'!$B$140,CT7+CS8-DB7)))</f>
        <v>2.0551499493280714</v>
      </c>
      <c r="CU8" s="17">
        <f>CT8*VLOOKUP('Données projet'!$B$13,Paramètres!$A$1:$I$89,3,0)*VLOOKUP('Données projet'!$B$13,Paramètres!$A$1:$I$89,5,0)</f>
        <v>2.2121634054567361</v>
      </c>
      <c r="CV8" s="13">
        <f t="shared" si="41"/>
        <v>0.92946394173947522</v>
      </c>
      <c r="CW8" s="20">
        <f t="shared" si="13"/>
        <v>5.4716676297000673</v>
      </c>
      <c r="CX8" s="59">
        <f t="shared" si="14"/>
        <v>184.26271550614743</v>
      </c>
      <c r="CY8" s="59">
        <f ca="1">AVERAGE(OFFSET($CX$3,0,0,'Données projet'!$E$13+1,1))-AVERAGE(OFFSET($H$3,0,0,'Données projet'!$E$13+1,1))</f>
        <v>776.36907931144958</v>
      </c>
      <c r="CZ8" s="59">
        <f t="shared" si="42"/>
        <v>236.05254599184528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2.5115384616666665</v>
      </c>
      <c r="DO8" s="12">
        <f>IF('Données projet'!$A$166&gt;35,DO7+DN8-DW7,IF(A8&lt;'Données projet'!$A$166,$DL$205^A8,IF(A8='Données projet'!$A$166,'Données projet'!$B$166,DO7+DN8-DW7)))</f>
        <v>2.0551499493280714</v>
      </c>
      <c r="DP8" s="17">
        <f>DO8*VLOOKUP('Données projet'!$B$14,Paramètres!$A$1:$I$89,3,0)*VLOOKUP('Données projet'!$B$14,Paramètres!$A$1:$I$89,5,0)</f>
        <v>1.9556806917805927</v>
      </c>
      <c r="DQ8" s="13">
        <f t="shared" si="43"/>
        <v>0.83357164237034642</v>
      </c>
      <c r="DR8" s="20">
        <f t="shared" si="16"/>
        <v>4.8579478153128859</v>
      </c>
      <c r="DS8" s="59">
        <f t="shared" si="17"/>
        <v>183.64899569176023</v>
      </c>
      <c r="DT8" s="59">
        <f ca="1">AVERAGE(OFFSET($DS$3,0,0,'Données projet'!$E$14+1,1))-AVERAGE(OFFSET($H$3,0,0,'Données projet'!$E$14+1,1))</f>
        <v>697.21496579331188</v>
      </c>
      <c r="DU8" s="59">
        <f t="shared" si="44"/>
        <v>215.64914236948769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6">
        <f t="shared" si="1"/>
        <v>183.33333333333334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197.35649592680269</v>
      </c>
      <c r="S9" s="59">
        <f ca="1">AVERAGE(OFFSET($R$3,0,0,'Données projet'!$E$9+1,1))-AVERAGE(OFFSET($H$3,0,0,'Données projet'!$E$9+1,1))</f>
        <v>189.76714074331781</v>
      </c>
      <c r="T9" s="59">
        <f t="shared" si="34"/>
        <v>458.38901659119472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2.1476564444982258</v>
      </c>
      <c r="AK9" s="13">
        <f t="shared" si="35"/>
        <v>0.9054743881625561</v>
      </c>
      <c r="AL9" s="20">
        <f t="shared" si="4"/>
        <v>5.3175362002175284</v>
      </c>
      <c r="AM9" s="59">
        <f t="shared" si="5"/>
        <v>186.78778829647649</v>
      </c>
      <c r="AN9" s="59">
        <f ca="1">AVERAGE(OFFSET($AM$3,0,0,'Données projet'!$E$10+1,1))-AVERAGE(OFFSET($H$3,0,0,'Données projet'!$E$10+1,1))</f>
        <v>667.48048469355444</v>
      </c>
      <c r="AO9" s="59">
        <f t="shared" si="36"/>
        <v>207.98235252598172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2.4666666666666668</v>
      </c>
      <c r="BD9" s="12">
        <f>IF('Données projet'!$A$88&gt;35,BD8+BC9-BL8,IF(A9&lt;'Données projet'!$A$88,$BA$205^A9,IF(A9='Données projet'!$A$88,'Données projet'!$B$88,BD8+BC9-BL8)))</f>
        <v>4.2391685997738069</v>
      </c>
      <c r="BE9" s="13">
        <f>BD9*VLOOKUP('Données projet'!$B$11,Paramètres!$A$1:$I$89,3,0)*VLOOKUP('Données projet'!$B$11,Paramètres!$A$1:$I$89,5,0)</f>
        <v>3.1081584173541552</v>
      </c>
      <c r="BF9" s="13">
        <f t="shared" si="37"/>
        <v>1.2552431053208675</v>
      </c>
      <c r="BG9" s="20">
        <f t="shared" si="7"/>
        <v>7.5995909853256647</v>
      </c>
      <c r="BH9" s="59">
        <f t="shared" si="8"/>
        <v>189.06984308158465</v>
      </c>
      <c r="BI9" s="59">
        <f ca="1">AVERAGE(OFFSET($BH$3,0,0,'Données projet'!$E$11+1,1))-AVERAGE(OFFSET($H$3,0,0,'Données projet'!$E$11+1,1))</f>
        <v>302.36110224755532</v>
      </c>
      <c r="BJ9" s="59">
        <f t="shared" si="38"/>
        <v>292.08583531469412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0.6</v>
      </c>
      <c r="BY9" s="12">
        <f>IF('Données projet'!$A$114&gt;35,BY8+BX9-CG8,IF(A9&lt;'Données projet'!$A$114,$BV$205^A9,IF(A9='Données projet'!$A$114,'Données projet'!$B$114,BY8+BX9-CG8)))</f>
        <v>2.4082246852806919</v>
      </c>
      <c r="BZ9" s="13">
        <f>BY9*VLOOKUP('Données projet'!$B$12,Paramètres!$A$1:$I$89,3,0)*VLOOKUP('Données projet'!$B$12,Paramètres!$A$1:$I$89,5,0)</f>
        <v>2.1038250850612128</v>
      </c>
      <c r="CA9" s="13">
        <f t="shared" si="39"/>
        <v>0.88912612901456256</v>
      </c>
      <c r="CB9" s="20">
        <f t="shared" si="10"/>
        <v>5.2127233645153082</v>
      </c>
      <c r="CC9" s="59">
        <f t="shared" si="11"/>
        <v>186.68297546077429</v>
      </c>
      <c r="CD9" s="59">
        <f ca="1">AVERAGE(OFFSET($CC$3,0,0,'Données projet'!$E$12+1,1))-AVERAGE(OFFSET($H$3,0,0,'Données projet'!$E$12+1,1))</f>
        <v>285.8437404763045</v>
      </c>
      <c r="CE9" s="59">
        <f t="shared" si="40"/>
        <v>276.01618888357268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2.5115384616666665</v>
      </c>
      <c r="CT9" s="12">
        <f>IF('Données projet'!$A$140&gt;35,CT8+CS9-DB8,IF(A9&lt;'Données projet'!$A$140,$CQ$205^A9,IF(A9='Données projet'!$A$140,'Données projet'!$B$140,CT8+CS9-DB8)))</f>
        <v>2.3736256017884898</v>
      </c>
      <c r="CU9" s="17">
        <f>CT9*VLOOKUP('Données projet'!$B$13,Paramètres!$A$1:$I$89,3,0)*VLOOKUP('Données projet'!$B$13,Paramètres!$A$1:$I$89,5,0)</f>
        <v>2.5549705977651302</v>
      </c>
      <c r="CV9" s="13">
        <f t="shared" si="41"/>
        <v>1.0556458677577325</v>
      </c>
      <c r="CW9" s="20">
        <f t="shared" si="13"/>
        <v>6.2884903441189861</v>
      </c>
      <c r="CX9" s="59">
        <f t="shared" si="14"/>
        <v>187.75874244037797</v>
      </c>
      <c r="CY9" s="59">
        <f ca="1">AVERAGE(OFFSET($CX$3,0,0,'Données projet'!$E$13+1,1))-AVERAGE(OFFSET($H$3,0,0,'Données projet'!$E$13+1,1))</f>
        <v>776.36907931144958</v>
      </c>
      <c r="CZ9" s="59">
        <f t="shared" si="42"/>
        <v>236.05254599184528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2.5115384616666665</v>
      </c>
      <c r="DO9" s="12">
        <f>IF('Données projet'!$A$166&gt;35,DO8+DN9-DW8,IF(A9&lt;'Données projet'!$A$166,$DL$205^A9,IF(A9='Données projet'!$A$166,'Données projet'!$B$166,DO8+DN9-DW8)))</f>
        <v>2.3736256017884898</v>
      </c>
      <c r="DP9" s="17">
        <f>DO9*VLOOKUP('Données projet'!$B$14,Paramètres!$A$1:$I$89,3,0)*VLOOKUP('Données projet'!$B$14,Paramètres!$A$1:$I$89,5,0)</f>
        <v>2.2587421226619266</v>
      </c>
      <c r="DQ9" s="13">
        <f t="shared" si="43"/>
        <v>0.9467354463492792</v>
      </c>
      <c r="DR9" s="20">
        <f t="shared" si="16"/>
        <v>5.5828734326945169</v>
      </c>
      <c r="DS9" s="59">
        <f t="shared" si="17"/>
        <v>187.0531255289535</v>
      </c>
      <c r="DT9" s="59">
        <f ca="1">AVERAGE(OFFSET($DS$3,0,0,'Données projet'!$E$14+1,1))-AVERAGE(OFFSET($H$3,0,0,'Données projet'!$E$14+1,1))</f>
        <v>697.21496579331188</v>
      </c>
      <c r="DU9" s="59">
        <f t="shared" si="44"/>
        <v>215.64914236948769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6">
        <f t="shared" si="1"/>
        <v>183.33333333333334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207.57164615004444</v>
      </c>
      <c r="S10" s="59">
        <f ca="1">AVERAGE(OFFSET($R$3,0,0,'Données projet'!$E$9+1,1))-AVERAGE(OFFSET($H$3,0,0,'Données projet'!$E$9+1,1))</f>
        <v>189.76714074331781</v>
      </c>
      <c r="T10" s="59">
        <f t="shared" si="34"/>
        <v>458.38901659119472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2.4804673363000722</v>
      </c>
      <c r="AK10" s="13">
        <f t="shared" si="35"/>
        <v>1.0283995465551767</v>
      </c>
      <c r="AL10" s="20">
        <f t="shared" si="4"/>
        <v>6.1112764876395573</v>
      </c>
      <c r="AM10" s="59">
        <f t="shared" si="5"/>
        <v>190.23545742337581</v>
      </c>
      <c r="AN10" s="59">
        <f ca="1">AVERAGE(OFFSET($AM$3,0,0,'Données projet'!$E$10+1,1))-AVERAGE(OFFSET($H$3,0,0,'Données projet'!$E$10+1,1))</f>
        <v>667.48048469355444</v>
      </c>
      <c r="AO10" s="59">
        <f t="shared" si="36"/>
        <v>207.98235252598172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2.4666666666666668</v>
      </c>
      <c r="BD10" s="12">
        <f>IF('Données projet'!$A$88&gt;35,BD9+BC10-BL9,IF(A10&lt;'Données projet'!$A$88,$BA$205^A10,IF(A10='Données projet'!$A$88,'Données projet'!$B$88,BD9+BC10-BL9)))</f>
        <v>5.3929633792034757</v>
      </c>
      <c r="BE10" s="13">
        <f>BD10*VLOOKUP('Données projet'!$B$11,Paramètres!$A$1:$I$89,3,0)*VLOOKUP('Données projet'!$B$11,Paramètres!$A$1:$I$89,5,0)</f>
        <v>3.9541207496319881</v>
      </c>
      <c r="BF10" s="13">
        <f t="shared" si="37"/>
        <v>1.5527637397664751</v>
      </c>
      <c r="BG10" s="20">
        <f t="shared" si="7"/>
        <v>9.5911571523689911</v>
      </c>
      <c r="BH10" s="59">
        <f t="shared" si="8"/>
        <v>193.71533808810523</v>
      </c>
      <c r="BI10" s="59">
        <f ca="1">AVERAGE(OFFSET($BH$3,0,0,'Données projet'!$E$11+1,1))-AVERAGE(OFFSET($H$3,0,0,'Données projet'!$E$11+1,1))</f>
        <v>302.36110224755532</v>
      </c>
      <c r="BJ10" s="59">
        <f t="shared" si="38"/>
        <v>292.08583531469412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0.6</v>
      </c>
      <c r="BY10" s="12">
        <f>IF('Données projet'!$A$114&gt;35,BY9+BX10-CG9,IF(A10&lt;'Données projet'!$A$114,$BV$205^A10,IF(A10='Données projet'!$A$114,'Données projet'!$B$114,BY9+BX10-CG9)))</f>
        <v>2.788130973628832</v>
      </c>
      <c r="BZ10" s="13">
        <f>BY10*VLOOKUP('Données projet'!$B$12,Paramètres!$A$1:$I$89,3,0)*VLOOKUP('Données projet'!$B$12,Paramètres!$A$1:$I$89,5,0)</f>
        <v>2.4357112185621479</v>
      </c>
      <c r="CA10" s="13">
        <f t="shared" si="39"/>
        <v>1.0119862660170416</v>
      </c>
      <c r="CB10" s="20">
        <f t="shared" si="10"/>
        <v>6.0047397856420881</v>
      </c>
      <c r="CC10" s="59">
        <f t="shared" si="11"/>
        <v>190.12892072137834</v>
      </c>
      <c r="CD10" s="59">
        <f ca="1">AVERAGE(OFFSET($CC$3,0,0,'Données projet'!$E$12+1,1))-AVERAGE(OFFSET($H$3,0,0,'Données projet'!$E$12+1,1))</f>
        <v>285.8437404763045</v>
      </c>
      <c r="CE10" s="59">
        <f t="shared" si="40"/>
        <v>276.01618888357268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2.5115384616666665</v>
      </c>
      <c r="CT10" s="12">
        <f>IF('Données projet'!$A$140&gt;35,CT9+CS10-DB9,IF(A10&lt;'Données projet'!$A$140,$CQ$205^A10,IF(A10='Données projet'!$A$140,'Données projet'!$B$140,CT9+CS10-DB9)))</f>
        <v>2.7414537315429621</v>
      </c>
      <c r="CU10" s="17">
        <f>CT10*VLOOKUP('Données projet'!$B$13,Paramètres!$A$1:$I$89,3,0)*VLOOKUP('Données projet'!$B$13,Paramètres!$A$1:$I$89,5,0)</f>
        <v>2.9509007966328444</v>
      </c>
      <c r="CV10" s="13">
        <f t="shared" si="41"/>
        <v>1.1989579671357862</v>
      </c>
      <c r="CW10" s="20">
        <f t="shared" si="13"/>
        <v>7.2276706802303643</v>
      </c>
      <c r="CX10" s="59">
        <f t="shared" si="14"/>
        <v>191.35185161596661</v>
      </c>
      <c r="CY10" s="59">
        <f ca="1">AVERAGE(OFFSET($CX$3,0,0,'Données projet'!$E$13+1,1))-AVERAGE(OFFSET($H$3,0,0,'Données projet'!$E$13+1,1))</f>
        <v>776.36907931144958</v>
      </c>
      <c r="CZ10" s="59">
        <f t="shared" si="42"/>
        <v>236.05254599184528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2.5115384616666665</v>
      </c>
      <c r="DO10" s="12">
        <f>IF('Données projet'!$A$166&gt;35,DO9+DN10-DW9,IF(A10&lt;'Données projet'!$A$166,$DL$205^A10,IF(A10='Données projet'!$A$166,'Données projet'!$B$166,DO9+DN10-DW9)))</f>
        <v>2.7414537315429621</v>
      </c>
      <c r="DP10" s="17">
        <f>DO10*VLOOKUP('Données projet'!$B$14,Paramètres!$A$1:$I$89,3,0)*VLOOKUP('Données projet'!$B$14,Paramètres!$A$1:$I$89,5,0)</f>
        <v>2.6087673709362829</v>
      </c>
      <c r="DQ10" s="13">
        <f t="shared" si="43"/>
        <v>1.0752621128346274</v>
      </c>
      <c r="DR10" s="20">
        <f t="shared" si="16"/>
        <v>6.4163513509010022</v>
      </c>
      <c r="DS10" s="59">
        <f t="shared" si="17"/>
        <v>190.54053228663724</v>
      </c>
      <c r="DT10" s="59">
        <f ca="1">AVERAGE(OFFSET($DS$3,0,0,'Données projet'!$E$14+1,1))-AVERAGE(OFFSET($H$3,0,0,'Données projet'!$E$14+1,1))</f>
        <v>697.21496579331188</v>
      </c>
      <c r="DU10" s="59">
        <f t="shared" si="44"/>
        <v>215.64914236948769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6">
        <f t="shared" si="1"/>
        <v>183.33333333333334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221.37538824755967</v>
      </c>
      <c r="S11" s="59">
        <f ca="1">AVERAGE(OFFSET($R$3,0,0,'Données projet'!$E$9+1,1))-AVERAGE(OFFSET($H$3,0,0,'Données projet'!$E$9+1,1))</f>
        <v>189.76714074331781</v>
      </c>
      <c r="T11" s="59">
        <f t="shared" si="34"/>
        <v>458.38901659119472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2.8648521611607598</v>
      </c>
      <c r="AK11" s="13">
        <f t="shared" si="35"/>
        <v>1.168012746888458</v>
      </c>
      <c r="AL11" s="20">
        <f t="shared" si="4"/>
        <v>7.0239063815190539</v>
      </c>
      <c r="AM11" s="59">
        <f t="shared" si="5"/>
        <v>193.77717924773961</v>
      </c>
      <c r="AN11" s="59">
        <f ca="1">AVERAGE(OFFSET($AM$3,0,0,'Données projet'!$E$10+1,1))-AVERAGE(OFFSET($H$3,0,0,'Données projet'!$E$10+1,1))</f>
        <v>667.48048469355444</v>
      </c>
      <c r="AO11" s="59">
        <f t="shared" si="36"/>
        <v>207.98235252598172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2.4666666666666668</v>
      </c>
      <c r="BD11" s="12">
        <f>IF('Données projet'!$A$88&gt;35,BD10+BC11-BL10,IF(A11&lt;'Données projet'!$A$88,$BA$205^A11,IF(A11='Données projet'!$A$88,'Données projet'!$B$88,BD10+BC11-BL10)))</f>
        <v>6.8607919984549888</v>
      </c>
      <c r="BE11" s="13">
        <f>BD11*VLOOKUP('Données projet'!$B$11,Paramètres!$A$1:$I$89,3,0)*VLOOKUP('Données projet'!$B$11,Paramètres!$A$1:$I$89,5,0)</f>
        <v>5.0303326932671979</v>
      </c>
      <c r="BF11" s="13">
        <f t="shared" si="37"/>
        <v>1.9208034055819379</v>
      </c>
      <c r="BG11" s="20">
        <f t="shared" si="7"/>
        <v>12.106562038828912</v>
      </c>
      <c r="BH11" s="59">
        <f t="shared" si="8"/>
        <v>198.85983490504947</v>
      </c>
      <c r="BI11" s="59">
        <f ca="1">AVERAGE(OFFSET($BH$3,0,0,'Données projet'!$E$11+1,1))-AVERAGE(OFFSET($H$3,0,0,'Données projet'!$E$11+1,1))</f>
        <v>302.36110224755532</v>
      </c>
      <c r="BJ11" s="59">
        <f t="shared" si="38"/>
        <v>292.08583531469412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0.6</v>
      </c>
      <c r="BY11" s="12">
        <f>IF('Données projet'!$A$114&gt;35,BY10+BX11-CG10,IF(A11&lt;'Données projet'!$A$114,$BV$205^A11,IF(A11='Données projet'!$A$114,'Données projet'!$B$114,BY10+BX11-CG10)))</f>
        <v>3.227968874176038</v>
      </c>
      <c r="BZ11" s="13">
        <f>BY11*VLOOKUP('Données projet'!$B$12,Paramètres!$A$1:$I$89,3,0)*VLOOKUP('Données projet'!$B$12,Paramètres!$A$1:$I$89,5,0)</f>
        <v>2.8199536084801871</v>
      </c>
      <c r="CA11" s="13">
        <f t="shared" si="39"/>
        <v>1.1518233118873293</v>
      </c>
      <c r="CB11" s="20">
        <f t="shared" si="10"/>
        <v>6.9175114696400923</v>
      </c>
      <c r="CC11" s="59">
        <f t="shared" si="11"/>
        <v>193.67078433586065</v>
      </c>
      <c r="CD11" s="59">
        <f ca="1">AVERAGE(OFFSET($CC$3,0,0,'Données projet'!$E$12+1,1))-AVERAGE(OFFSET($H$3,0,0,'Données projet'!$E$12+1,1))</f>
        <v>285.8437404763045</v>
      </c>
      <c r="CE11" s="59">
        <f t="shared" si="40"/>
        <v>276.01618888357268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2.5115384616666665</v>
      </c>
      <c r="CT11" s="12">
        <f>IF('Données projet'!$A$140&gt;35,CT10+CS11-DB10,IF(A11&lt;'Données projet'!$A$140,$CQ$205^A11,IF(A11='Données projet'!$A$140,'Données projet'!$B$140,CT10+CS11-DB10)))</f>
        <v>3.1662822293996018</v>
      </c>
      <c r="CU11" s="17">
        <f>CT11*VLOOKUP('Données projet'!$B$13,Paramètres!$A$1:$I$89,3,0)*VLOOKUP('Données projet'!$B$13,Paramètres!$A$1:$I$89,5,0)</f>
        <v>3.4081861917257315</v>
      </c>
      <c r="CV11" s="13">
        <f t="shared" si="41"/>
        <v>1.3617257935293494</v>
      </c>
      <c r="CW11" s="20">
        <f t="shared" si="13"/>
        <v>8.3075967076525981</v>
      </c>
      <c r="CX11" s="59">
        <f t="shared" si="14"/>
        <v>195.06086957387316</v>
      </c>
      <c r="CY11" s="59">
        <f ca="1">AVERAGE(OFFSET($CX$3,0,0,'Données projet'!$E$13+1,1))-AVERAGE(OFFSET($H$3,0,0,'Données projet'!$E$13+1,1))</f>
        <v>776.36907931144958</v>
      </c>
      <c r="CZ11" s="59">
        <f t="shared" si="42"/>
        <v>236.05254599184528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2.5115384616666665</v>
      </c>
      <c r="DO11" s="12">
        <f>IF('Données projet'!$A$166&gt;35,DO10+DN11-DW10,IF(A11&lt;'Données projet'!$A$166,$DL$205^A11,IF(A11='Données projet'!$A$166,'Données projet'!$B$166,DO10+DN11-DW10)))</f>
        <v>3.1662822293996018</v>
      </c>
      <c r="DP11" s="17">
        <f>DO11*VLOOKUP('Données projet'!$B$14,Paramètres!$A$1:$I$89,3,0)*VLOOKUP('Données projet'!$B$14,Paramètres!$A$1:$I$89,5,0)</f>
        <v>3.0130341694966614</v>
      </c>
      <c r="DQ11" s="13">
        <f t="shared" si="43"/>
        <v>1.2212372693512039</v>
      </c>
      <c r="DR11" s="20">
        <f t="shared" si="16"/>
        <v>7.3746894226600324</v>
      </c>
      <c r="DS11" s="59">
        <f t="shared" si="17"/>
        <v>194.12796228888058</v>
      </c>
      <c r="DT11" s="59">
        <f ca="1">AVERAGE(OFFSET($DS$3,0,0,'Données projet'!$E$14+1,1))-AVERAGE(OFFSET($H$3,0,0,'Données projet'!$E$14+1,1))</f>
        <v>697.21496579331188</v>
      </c>
      <c r="DU11" s="59">
        <f t="shared" si="44"/>
        <v>215.64914236948769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6">
        <f t="shared" si="1"/>
        <v>183.33333333333334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240.50142954872942</v>
      </c>
      <c r="S12" s="59">
        <f ca="1">AVERAGE(OFFSET($R$3,0,0,'Données projet'!$E$9+1,1))-AVERAGE(OFFSET($H$3,0,0,'Données projet'!$E$9+1,1))</f>
        <v>189.76714074331781</v>
      </c>
      <c r="T12" s="59">
        <f t="shared" si="34"/>
        <v>458.38901659119472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3.3088030570681926</v>
      </c>
      <c r="AK12" s="13">
        <f t="shared" si="35"/>
        <v>1.3265795200549755</v>
      </c>
      <c r="AL12" s="20">
        <f t="shared" si="4"/>
        <v>8.0732913218228504</v>
      </c>
      <c r="AM12" s="59">
        <f t="shared" si="5"/>
        <v>197.43125007437891</v>
      </c>
      <c r="AN12" s="59">
        <f ca="1">AVERAGE(OFFSET($AM$3,0,0,'Données projet'!$E$10+1,1))-AVERAGE(OFFSET($H$3,0,0,'Données projet'!$E$10+1,1))</f>
        <v>667.48048469355444</v>
      </c>
      <c r="AO12" s="59">
        <f t="shared" si="36"/>
        <v>207.98235252598172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2.4666666666666668</v>
      </c>
      <c r="BD12" s="12">
        <f>IF('Données projet'!$A$88&gt;35,BD11+BC12-BL11,IF(A12&lt;'Données projet'!$A$88,$BA$205^A12,IF(A12='Données projet'!$A$88,'Données projet'!$B$88,BD11+BC12-BL11)))</f>
        <v>8.7281265486761299</v>
      </c>
      <c r="BE12" s="13">
        <f>BD12*VLOOKUP('Données projet'!$B$11,Paramètres!$A$1:$I$89,3,0)*VLOOKUP('Données projet'!$B$11,Paramètres!$A$1:$I$89,5,0)</f>
        <v>6.399462385489338</v>
      </c>
      <c r="BF12" s="13">
        <f t="shared" si="37"/>
        <v>2.3760766872686268</v>
      </c>
      <c r="BG12" s="20">
        <f t="shared" si="7"/>
        <v>15.284063885053456</v>
      </c>
      <c r="BH12" s="59">
        <f t="shared" si="8"/>
        <v>204.64202263760953</v>
      </c>
      <c r="BI12" s="59">
        <f ca="1">AVERAGE(OFFSET($BH$3,0,0,'Données projet'!$E$11+1,1))-AVERAGE(OFFSET($H$3,0,0,'Données projet'!$E$11+1,1))</f>
        <v>302.36110224755532</v>
      </c>
      <c r="BJ12" s="59">
        <f t="shared" si="38"/>
        <v>292.08583531469412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0.6</v>
      </c>
      <c r="BY12" s="12">
        <f>IF('Données projet'!$A$114&gt;35,BY11+BX12-CG11,IF(A12&lt;'Données projet'!$A$114,$BV$205^A12,IF(A12='Données projet'!$A$114,'Données projet'!$B$114,BY11+BX12-CG11)))</f>
        <v>3.7371928188465526</v>
      </c>
      <c r="BZ12" s="13">
        <f>BY12*VLOOKUP('Données projet'!$B$12,Paramètres!$A$1:$I$89,3,0)*VLOOKUP('Données projet'!$B$12,Paramètres!$A$1:$I$89,5,0)</f>
        <v>3.2648116465443486</v>
      </c>
      <c r="CA12" s="13">
        <f t="shared" si="39"/>
        <v>1.310983149038857</v>
      </c>
      <c r="CB12" s="20">
        <f t="shared" si="10"/>
        <v>7.9695092689740825</v>
      </c>
      <c r="CC12" s="59">
        <f t="shared" si="11"/>
        <v>197.32746802153017</v>
      </c>
      <c r="CD12" s="59">
        <f ca="1">AVERAGE(OFFSET($CC$3,0,0,'Données projet'!$E$12+1,1))-AVERAGE(OFFSET($H$3,0,0,'Données projet'!$E$12+1,1))</f>
        <v>285.8437404763045</v>
      </c>
      <c r="CE12" s="59">
        <f t="shared" si="40"/>
        <v>276.01618888357268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2.5115384616666665</v>
      </c>
      <c r="CT12" s="12">
        <f>IF('Données projet'!$A$140&gt;35,CT11+CS12-DB11,IF(A12&lt;'Données projet'!$A$140,$CQ$205^A12,IF(A12='Données projet'!$A$140,'Données projet'!$B$140,CT11+CS12-DB11)))</f>
        <v>3.6569441391116189</v>
      </c>
      <c r="CU12" s="17">
        <f>CT12*VLOOKUP('Données projet'!$B$13,Paramètres!$A$1:$I$89,3,0)*VLOOKUP('Données projet'!$B$13,Paramètres!$A$1:$I$89,5,0)</f>
        <v>3.9363346713397465</v>
      </c>
      <c r="CV12" s="13">
        <f t="shared" si="41"/>
        <v>1.5465906125073778</v>
      </c>
      <c r="CW12" s="20">
        <f t="shared" si="13"/>
        <v>9.5494282027004065</v>
      </c>
      <c r="CX12" s="59">
        <f t="shared" si="14"/>
        <v>198.90738695525647</v>
      </c>
      <c r="CY12" s="59">
        <f ca="1">AVERAGE(OFFSET($CX$3,0,0,'Données projet'!$E$13+1,1))-AVERAGE(OFFSET($H$3,0,0,'Données projet'!$E$13+1,1))</f>
        <v>776.36907931144958</v>
      </c>
      <c r="CZ12" s="59">
        <f t="shared" si="42"/>
        <v>236.05254599184528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2.5115384616666665</v>
      </c>
      <c r="DO12" s="12">
        <f>IF('Données projet'!$A$166&gt;35,DO11+DN12-DW11,IF(A12&lt;'Données projet'!$A$166,$DL$205^A12,IF(A12='Données projet'!$A$166,'Données projet'!$B$166,DO11+DN12-DW11)))</f>
        <v>3.6569441391116189</v>
      </c>
      <c r="DP12" s="17">
        <f>DO12*VLOOKUP('Données projet'!$B$14,Paramètres!$A$1:$I$89,3,0)*VLOOKUP('Données projet'!$B$14,Paramètres!$A$1:$I$89,5,0)</f>
        <v>3.4799480427786169</v>
      </c>
      <c r="DQ12" s="13">
        <f t="shared" si="43"/>
        <v>1.3870296835072826</v>
      </c>
      <c r="DR12" s="20">
        <f t="shared" si="16"/>
        <v>8.4766528732812745</v>
      </c>
      <c r="DS12" s="59">
        <f t="shared" si="17"/>
        <v>197.83461162583734</v>
      </c>
      <c r="DT12" s="59">
        <f ca="1">AVERAGE(OFFSET($DS$3,0,0,'Données projet'!$E$14+1,1))-AVERAGE(OFFSET($H$3,0,0,'Données projet'!$E$14+1,1))</f>
        <v>697.21496579331188</v>
      </c>
      <c r="DU12" s="59">
        <f t="shared" si="44"/>
        <v>215.64914236948769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6">
        <f t="shared" si="1"/>
        <v>183.33333333333334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267.51772788210866</v>
      </c>
      <c r="S13" s="59">
        <f ca="1">AVERAGE(OFFSET($R$3,0,0,'Données projet'!$E$9+1,1))-AVERAGE(OFFSET($H$3,0,0,'Données projet'!$E$9+1,1))</f>
        <v>189.76714074331781</v>
      </c>
      <c r="T13" s="59">
        <f t="shared" si="34"/>
        <v>458.38901659119472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3.821550661109129</v>
      </c>
      <c r="AK13" s="13">
        <f t="shared" si="35"/>
        <v>1.5066729603057551</v>
      </c>
      <c r="AL13" s="20">
        <f t="shared" si="4"/>
        <v>9.279989473964255</v>
      </c>
      <c r="AM13" s="59">
        <f t="shared" si="5"/>
        <v>201.21865145900915</v>
      </c>
      <c r="AN13" s="59">
        <f ca="1">AVERAGE(OFFSET($AM$3,0,0,'Données projet'!$E$10+1,1))-AVERAGE(OFFSET($H$3,0,0,'Données projet'!$E$10+1,1))</f>
        <v>667.48048469355444</v>
      </c>
      <c r="AO13" s="59">
        <f t="shared" si="36"/>
        <v>207.98235252598172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2.4666666666666668</v>
      </c>
      <c r="BD13" s="12">
        <f>IF('Données projet'!$A$88&gt;35,BD12+BC13-BL12,IF(A13&lt;'Données projet'!$A$88,$BA$205^A13,IF(A13='Données projet'!$A$88,'Données projet'!$B$88,BD12+BC13-BL12)))</f>
        <v>11.103702468586782</v>
      </c>
      <c r="BE13" s="13">
        <f>BD13*VLOOKUP('Données projet'!$B$11,Paramètres!$A$1:$I$89,3,0)*VLOOKUP('Données projet'!$B$11,Paramètres!$A$1:$I$89,5,0)</f>
        <v>8.1412346499678296</v>
      </c>
      <c r="BF13" s="13">
        <f t="shared" si="37"/>
        <v>2.9392598989436851</v>
      </c>
      <c r="BG13" s="20">
        <f t="shared" si="7"/>
        <v>19.298528006020888</v>
      </c>
      <c r="BH13" s="59">
        <f t="shared" si="8"/>
        <v>211.23718999106578</v>
      </c>
      <c r="BI13" s="59">
        <f ca="1">AVERAGE(OFFSET($BH$3,0,0,'Données projet'!$E$11+1,1))-AVERAGE(OFFSET($H$3,0,0,'Données projet'!$E$11+1,1))</f>
        <v>302.36110224755532</v>
      </c>
      <c r="BJ13" s="59">
        <f t="shared" si="38"/>
        <v>292.08583531469412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0.6</v>
      </c>
      <c r="BY13" s="12">
        <f>IF('Données projet'!$A$114&gt;35,BY12+BX13-CG12,IF(A13&lt;'Données projet'!$A$114,$BV$205^A13,IF(A13='Données projet'!$A$114,'Données projet'!$B$114,BY12+BX13-CG12)))</f>
        <v>4.3267487109222253</v>
      </c>
      <c r="BZ13" s="13">
        <f>BY13*VLOOKUP('Données projet'!$B$12,Paramètres!$A$1:$I$89,3,0)*VLOOKUP('Données projet'!$B$12,Paramètres!$A$1:$I$89,5,0)</f>
        <v>3.7798476738616569</v>
      </c>
      <c r="CA13" s="13">
        <f t="shared" si="39"/>
        <v>1.4921358157334794</v>
      </c>
      <c r="CB13" s="20">
        <f t="shared" si="10"/>
        <v>9.182037911044862</v>
      </c>
      <c r="CC13" s="59">
        <f t="shared" si="11"/>
        <v>201.12069989608975</v>
      </c>
      <c r="CD13" s="59">
        <f ca="1">AVERAGE(OFFSET($CC$3,0,0,'Données projet'!$E$12+1,1))-AVERAGE(OFFSET($H$3,0,0,'Données projet'!$E$12+1,1))</f>
        <v>285.8437404763045</v>
      </c>
      <c r="CE13" s="59">
        <f t="shared" si="40"/>
        <v>276.01618888357268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2.5115384616666665</v>
      </c>
      <c r="CT13" s="12">
        <f>IF('Données projet'!$A$140&gt;35,CT12+CS13-DB12,IF(A13&lt;'Données projet'!$A$140,$CQ$205^A13,IF(A13='Données projet'!$A$140,'Données projet'!$B$140,CT12+CS13-DB12)))</f>
        <v>4.2236413142231752</v>
      </c>
      <c r="CU13" s="17">
        <f>CT13*VLOOKUP('Données projet'!$B$13,Paramètres!$A$1:$I$89,3,0)*VLOOKUP('Données projet'!$B$13,Paramètres!$A$1:$I$89,5,0)</f>
        <v>4.5463275106298253</v>
      </c>
      <c r="CV13" s="13">
        <f t="shared" si="41"/>
        <v>1.756552261888541</v>
      </c>
      <c r="CW13" s="20">
        <f t="shared" si="13"/>
        <v>10.977515603802821</v>
      </c>
      <c r="CX13" s="59">
        <f t="shared" si="14"/>
        <v>202.91617758884772</v>
      </c>
      <c r="CY13" s="59">
        <f ca="1">AVERAGE(OFFSET($CX$3,0,0,'Données projet'!$E$13+1,1))-AVERAGE(OFFSET($H$3,0,0,'Données projet'!$E$13+1,1))</f>
        <v>776.36907931144958</v>
      </c>
      <c r="CZ13" s="59">
        <f t="shared" si="42"/>
        <v>236.05254599184528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2.5115384616666665</v>
      </c>
      <c r="DO13" s="12">
        <f>IF('Données projet'!$A$166&gt;35,DO12+DN13-DW12,IF(A13&lt;'Données projet'!$A$166,$DL$205^A13,IF(A13='Données projet'!$A$166,'Données projet'!$B$166,DO12+DN13-DW12)))</f>
        <v>4.2236413142231752</v>
      </c>
      <c r="DP13" s="17">
        <f>DO13*VLOOKUP('Données projet'!$B$14,Paramètres!$A$1:$I$89,3,0)*VLOOKUP('Données projet'!$B$14,Paramètres!$A$1:$I$89,5,0)</f>
        <v>4.0192170746147742</v>
      </c>
      <c r="DQ13" s="13">
        <f t="shared" si="43"/>
        <v>1.5753297014530023</v>
      </c>
      <c r="DR13" s="20">
        <f t="shared" si="16"/>
        <v>9.7438356349847108</v>
      </c>
      <c r="DS13" s="59">
        <f t="shared" si="17"/>
        <v>201.68249762002961</v>
      </c>
      <c r="DT13" s="59">
        <f ca="1">AVERAGE(OFFSET($DS$3,0,0,'Données projet'!$E$14+1,1))-AVERAGE(OFFSET($H$3,0,0,'Données projet'!$E$14+1,1))</f>
        <v>697.21496579331188</v>
      </c>
      <c r="DU13" s="59">
        <f t="shared" si="44"/>
        <v>215.64914236948769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6">
        <f t="shared" si="1"/>
        <v>183.33333333333334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306.22928545502106</v>
      </c>
      <c r="S14" s="59">
        <f ca="1">AVERAGE(OFFSET($R$3,0,0,'Données projet'!$E$9+1,1))-AVERAGE(OFFSET($H$3,0,0,'Données projet'!$E$9+1,1))</f>
        <v>189.76714074331781</v>
      </c>
      <c r="T14" s="59">
        <f t="shared" si="34"/>
        <v>458.38901659119472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4.4137560330846348</v>
      </c>
      <c r="AK14" s="13">
        <f t="shared" si="35"/>
        <v>1.7112154793573418</v>
      </c>
      <c r="AL14" s="20">
        <f t="shared" si="4"/>
        <v>10.667658717503109</v>
      </c>
      <c r="AM14" s="59">
        <f t="shared" si="5"/>
        <v>205.16345732661725</v>
      </c>
      <c r="AN14" s="59">
        <f ca="1">AVERAGE(OFFSET($AM$3,0,0,'Données projet'!$E$10+1,1))-AVERAGE(OFFSET($H$3,0,0,'Données projet'!$E$10+1,1))</f>
        <v>667.48048469355444</v>
      </c>
      <c r="AO14" s="59">
        <f t="shared" si="36"/>
        <v>207.98235252598172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2.4666666666666668</v>
      </c>
      <c r="BD14" s="12">
        <f>IF('Données projet'!$A$88&gt;35,BD13+BC14-BL13,IF(A14&lt;'Données projet'!$A$88,$BA$205^A14,IF(A14='Données projet'!$A$88,'Données projet'!$B$88,BD13+BC14-BL13)))</f>
        <v>14.125850240977657</v>
      </c>
      <c r="BE14" s="13">
        <f>BD14*VLOOKUP('Données projet'!$B$11,Paramètres!$A$1:$I$89,3,0)*VLOOKUP('Données projet'!$B$11,Paramètres!$A$1:$I$89,5,0)</f>
        <v>10.357073396684818</v>
      </c>
      <c r="BF14" s="13">
        <f t="shared" si="37"/>
        <v>3.6359301026893722</v>
      </c>
      <c r="BG14" s="20">
        <f t="shared" si="7"/>
        <v>24.371147761410047</v>
      </c>
      <c r="BH14" s="59">
        <f t="shared" si="8"/>
        <v>218.86694637052418</v>
      </c>
      <c r="BI14" s="59">
        <f ca="1">AVERAGE(OFFSET($BH$3,0,0,'Données projet'!$E$11+1,1))-AVERAGE(OFFSET($H$3,0,0,'Données projet'!$E$11+1,1))</f>
        <v>302.36110224755532</v>
      </c>
      <c r="BJ14" s="59">
        <f t="shared" si="38"/>
        <v>292.08583531469412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0.6</v>
      </c>
      <c r="BY14" s="12">
        <f>IF('Données projet'!$A$114&gt;35,BY13+BX14-CG13,IF(A14&lt;'Données projet'!$A$114,$BV$205^A14,IF(A14='Données projet'!$A$114,'Données projet'!$B$114,BY13+BX14-CG13)))</f>
        <v>5.0093092101266317</v>
      </c>
      <c r="BZ14" s="13">
        <f>BY14*VLOOKUP('Données projet'!$B$12,Paramètres!$A$1:$I$89,3,0)*VLOOKUP('Données projet'!$B$12,Paramètres!$A$1:$I$89,5,0)</f>
        <v>4.3761325259666259</v>
      </c>
      <c r="CA14" s="13">
        <f t="shared" si="39"/>
        <v>1.69832029818762</v>
      </c>
      <c r="CB14" s="20">
        <f t="shared" si="10"/>
        <v>10.579672002068646</v>
      </c>
      <c r="CC14" s="59">
        <f t="shared" si="11"/>
        <v>205.07547061118277</v>
      </c>
      <c r="CD14" s="59">
        <f ca="1">AVERAGE(OFFSET($CC$3,0,0,'Données projet'!$E$12+1,1))-AVERAGE(OFFSET($H$3,0,0,'Données projet'!$E$12+1,1))</f>
        <v>285.8437404763045</v>
      </c>
      <c r="CE14" s="59">
        <f t="shared" si="40"/>
        <v>276.01618888357268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2.5115384616666665</v>
      </c>
      <c r="CT14" s="12">
        <f>IF('Données projet'!$A$140&gt;35,CT13+CS14-DB13,IF(A14&lt;'Données projet'!$A$140,$CQ$205^A14,IF(A14='Données projet'!$A$140,'Données projet'!$B$140,CT13+CS14-DB13)))</f>
        <v>4.8781565352394285</v>
      </c>
      <c r="CU14" s="17">
        <f>CT14*VLOOKUP('Données projet'!$B$13,Paramètres!$A$1:$I$89,3,0)*VLOOKUP('Données projet'!$B$13,Paramètres!$A$1:$I$89,5,0)</f>
        <v>5.2508476945317204</v>
      </c>
      <c r="CV14" s="13">
        <f t="shared" si="41"/>
        <v>1.9950178307001909</v>
      </c>
      <c r="CW14" s="20">
        <f t="shared" si="13"/>
        <v>12.619882456445579</v>
      </c>
      <c r="CX14" s="59">
        <f t="shared" si="14"/>
        <v>207.1156810655597</v>
      </c>
      <c r="CY14" s="59">
        <f ca="1">AVERAGE(OFFSET($CX$3,0,0,'Données projet'!$E$13+1,1))-AVERAGE(OFFSET($H$3,0,0,'Données projet'!$E$13+1,1))</f>
        <v>776.36907931144958</v>
      </c>
      <c r="CZ14" s="59">
        <f t="shared" si="42"/>
        <v>236.05254599184528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2.5115384616666665</v>
      </c>
      <c r="DO14" s="12">
        <f>IF('Données projet'!$A$166&gt;35,DO13+DN14-DW13,IF(A14&lt;'Données projet'!$A$166,$DL$205^A14,IF(A14='Données projet'!$A$166,'Données projet'!$B$166,DO13+DN14-DW13)))</f>
        <v>4.8781565352394285</v>
      </c>
      <c r="DP14" s="17">
        <f>DO14*VLOOKUP('Données projet'!$B$14,Paramètres!$A$1:$I$89,3,0)*VLOOKUP('Données projet'!$B$14,Paramètres!$A$1:$I$89,5,0)</f>
        <v>4.64205375893384</v>
      </c>
      <c r="DQ14" s="13">
        <f t="shared" si="43"/>
        <v>1.7891929046570942</v>
      </c>
      <c r="DR14" s="20">
        <f t="shared" si="16"/>
        <v>11.201087939087543</v>
      </c>
      <c r="DS14" s="59">
        <f t="shared" si="17"/>
        <v>205.69688654820169</v>
      </c>
      <c r="DT14" s="59">
        <f ca="1">AVERAGE(OFFSET($DS$3,0,0,'Données projet'!$E$14+1,1))-AVERAGE(OFFSET($H$3,0,0,'Données projet'!$E$14+1,1))</f>
        <v>697.21496579331188</v>
      </c>
      <c r="DU14" s="59">
        <f t="shared" si="44"/>
        <v>215.64914236948769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6">
        <f t="shared" si="1"/>
        <v>183.33333333333334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338.81904206751307</v>
      </c>
      <c r="S15" s="59">
        <f ca="1">AVERAGE(OFFSET($R$3,0,0,'Données projet'!$E$9+1,1))-AVERAGE(OFFSET($H$3,0,0,'Données projet'!$E$9+1,1))</f>
        <v>189.76714074331781</v>
      </c>
      <c r="T15" s="59">
        <f t="shared" si="34"/>
        <v>458.38901659119472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5.0977323205070295</v>
      </c>
      <c r="AK15" s="13">
        <f t="shared" si="35"/>
        <v>1.9435262289421678</v>
      </c>
      <c r="AL15" s="20">
        <f t="shared" si="4"/>
        <v>12.263525306957353</v>
      </c>
      <c r="AM15" s="59">
        <f t="shared" si="5"/>
        <v>209.29330275969022</v>
      </c>
      <c r="AN15" s="59">
        <f ca="1">AVERAGE(OFFSET($AM$3,0,0,'Données projet'!$E$10+1,1))-AVERAGE(OFFSET($H$3,0,0,'Données projet'!$E$10+1,1))</f>
        <v>667.48048469355444</v>
      </c>
      <c r="AO15" s="59">
        <f t="shared" si="36"/>
        <v>207.98235252598172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2.4666666666666668</v>
      </c>
      <c r="BD15" s="12">
        <f>IF('Données projet'!$A$88&gt;35,BD14+BC15-BL14,IF(A15&lt;'Données projet'!$A$88,$BA$205^A15,IF(A15='Données projet'!$A$88,'Données projet'!$B$88,BD14+BC15-BL14)))</f>
        <v>17.970550417308221</v>
      </c>
      <c r="BE15" s="13">
        <f>BD15*VLOOKUP('Données projet'!$B$11,Paramètres!$A$1:$I$89,3,0)*VLOOKUP('Données projet'!$B$11,Paramètres!$A$1:$I$89,5,0)</f>
        <v>13.176007565970389</v>
      </c>
      <c r="BF15" s="13">
        <f t="shared" si="37"/>
        <v>4.4977266952111856</v>
      </c>
      <c r="BG15" s="20">
        <f t="shared" si="7"/>
        <v>30.781753838224574</v>
      </c>
      <c r="BH15" s="59">
        <f t="shared" si="8"/>
        <v>227.81153129095745</v>
      </c>
      <c r="BI15" s="59">
        <f ca="1">AVERAGE(OFFSET($BH$3,0,0,'Données projet'!$E$11+1,1))-AVERAGE(OFFSET($H$3,0,0,'Données projet'!$E$11+1,1))</f>
        <v>302.36110224755532</v>
      </c>
      <c r="BJ15" s="59">
        <f t="shared" si="38"/>
        <v>292.08583531469412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0.6</v>
      </c>
      <c r="BY15" s="12">
        <f>IF('Données projet'!$A$114&gt;35,BY14+BX15-CG14,IF(A15&lt;'Données projet'!$A$114,$BV$205^A15,IF(A15='Données projet'!$A$114,'Données projet'!$B$114,BY14+BX15-CG14)))</f>
        <v>5.799546134795289</v>
      </c>
      <c r="BZ15" s="13">
        <f>BY15*VLOOKUP('Données projet'!$B$12,Paramètres!$A$1:$I$89,3,0)*VLOOKUP('Données projet'!$B$12,Paramètres!$A$1:$I$89,5,0)</f>
        <v>5.0664835033571656</v>
      </c>
      <c r="CA15" s="13">
        <f t="shared" si="39"/>
        <v>1.9329955120863267</v>
      </c>
      <c r="CB15" s="20">
        <f t="shared" si="10"/>
        <v>12.190759285230749</v>
      </c>
      <c r="CC15" s="59">
        <f t="shared" si="11"/>
        <v>209.22053673796361</v>
      </c>
      <c r="CD15" s="59">
        <f ca="1">AVERAGE(OFFSET($CC$3,0,0,'Données projet'!$E$12+1,1))-AVERAGE(OFFSET($H$3,0,0,'Données projet'!$E$12+1,1))</f>
        <v>285.8437404763045</v>
      </c>
      <c r="CE15" s="59">
        <f t="shared" si="40"/>
        <v>276.01618888357268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2.5115384616666665</v>
      </c>
      <c r="CT15" s="12">
        <f>IF('Données projet'!$A$140&gt;35,CT14+CS15-DB14,IF(A15&lt;'Données projet'!$A$140,$CQ$205^A15,IF(A15='Données projet'!$A$140,'Données projet'!$B$140,CT14+CS15-DB14)))</f>
        <v>5.6340984974657715</v>
      </c>
      <c r="CU15" s="17">
        <f>CT15*VLOOKUP('Données projet'!$B$13,Paramètres!$A$1:$I$89,3,0)*VLOOKUP('Données projet'!$B$13,Paramètres!$A$1:$I$89,5,0)</f>
        <v>6.0645436226721561</v>
      </c>
      <c r="CV15" s="13">
        <f t="shared" si="41"/>
        <v>2.2658569466828911</v>
      </c>
      <c r="CW15" s="20">
        <f t="shared" si="13"/>
        <v>14.508780991626708</v>
      </c>
      <c r="CX15" s="59">
        <f t="shared" si="14"/>
        <v>211.53855844435958</v>
      </c>
      <c r="CY15" s="59">
        <f ca="1">AVERAGE(OFFSET($CX$3,0,0,'Données projet'!$E$13+1,1))-AVERAGE(OFFSET($H$3,0,0,'Données projet'!$E$13+1,1))</f>
        <v>776.36907931144958</v>
      </c>
      <c r="CZ15" s="59">
        <f t="shared" si="42"/>
        <v>236.05254599184528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2.5115384616666665</v>
      </c>
      <c r="DO15" s="12">
        <f>IF('Données projet'!$A$166&gt;35,DO14+DN15-DW14,IF(A15&lt;'Données projet'!$A$166,$DL$205^A15,IF(A15='Données projet'!$A$166,'Données projet'!$B$166,DO14+DN15-DW14)))</f>
        <v>5.6340984974657715</v>
      </c>
      <c r="DP15" s="17">
        <f>DO15*VLOOKUP('Données projet'!$B$14,Paramètres!$A$1:$I$89,3,0)*VLOOKUP('Données projet'!$B$14,Paramètres!$A$1:$I$89,5,0)</f>
        <v>5.361408130188428</v>
      </c>
      <c r="DQ15" s="13">
        <f t="shared" si="43"/>
        <v>2.0320896934290391</v>
      </c>
      <c r="DR15" s="20">
        <f t="shared" si="16"/>
        <v>12.87700870946709</v>
      </c>
      <c r="DS15" s="59">
        <f t="shared" si="17"/>
        <v>209.90678616219995</v>
      </c>
      <c r="DT15" s="59">
        <f ca="1">AVERAGE(OFFSET($DS$3,0,0,'Données projet'!$E$14+1,1))-AVERAGE(OFFSET($H$3,0,0,'Données projet'!$E$14+1,1))</f>
        <v>697.21496579331188</v>
      </c>
      <c r="DU15" s="59">
        <f t="shared" si="44"/>
        <v>215.64914236948769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6">
        <f t="shared" si="1"/>
        <v>183.33333333333334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319.13220559873872</v>
      </c>
      <c r="S16" s="59">
        <f ca="1">AVERAGE(OFFSET($R$3,0,0,'Données projet'!$E$9+1,1))-AVERAGE(OFFSET($H$3,0,0,'Données projet'!$E$9+1,1))</f>
        <v>189.76714074331781</v>
      </c>
      <c r="T16" s="59">
        <f t="shared" si="34"/>
        <v>458.38901659119472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5.8877007738419502</v>
      </c>
      <c r="AK16" s="13">
        <f t="shared" si="35"/>
        <v>2.2073749613372775</v>
      </c>
      <c r="AL16" s="20">
        <f t="shared" si="4"/>
        <v>14.098923572103821</v>
      </c>
      <c r="AM16" s="59">
        <f t="shared" si="5"/>
        <v>213.63992382372263</v>
      </c>
      <c r="AN16" s="59">
        <f ca="1">AVERAGE(OFFSET($AM$3,0,0,'Données projet'!$E$10+1,1))-AVERAGE(OFFSET($H$3,0,0,'Données projet'!$E$10+1,1))</f>
        <v>667.48048469355444</v>
      </c>
      <c r="AO16" s="59">
        <f t="shared" si="36"/>
        <v>207.98235252598172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2.4666666666666668</v>
      </c>
      <c r="BD16" s="12">
        <f>IF('Données projet'!$A$88&gt;35,BD15+BC16-BL15,IF(A16&lt;'Données projet'!$A$88,$BA$205^A16,IF(A16='Données projet'!$A$88,'Données projet'!$B$88,BD15+BC16-BL15)))</f>
        <v>22.86168101684942</v>
      </c>
      <c r="BE16" s="13">
        <f>BD16*VLOOKUP('Données projet'!$B$11,Paramètres!$A$1:$I$89,3,0)*VLOOKUP('Données projet'!$B$11,Paramètres!$A$1:$I$89,5,0)</f>
        <v>16.762184521553994</v>
      </c>
      <c r="BF16" s="13">
        <f t="shared" si="37"/>
        <v>5.5637883164619248</v>
      </c>
      <c r="BG16" s="20">
        <f t="shared" si="7"/>
        <v>38.884402692877721</v>
      </c>
      <c r="BH16" s="59">
        <f t="shared" si="8"/>
        <v>238.42540294449654</v>
      </c>
      <c r="BI16" s="59">
        <f ca="1">AVERAGE(OFFSET($BH$3,0,0,'Données projet'!$E$11+1,1))-AVERAGE(OFFSET($H$3,0,0,'Données projet'!$E$11+1,1))</f>
        <v>302.36110224755532</v>
      </c>
      <c r="BJ16" s="59">
        <f t="shared" si="38"/>
        <v>292.08583531469412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0.6</v>
      </c>
      <c r="BY16" s="12">
        <f>IF('Données projet'!$A$114&gt;35,BY15+BX16-CG15,IF(A16&lt;'Données projet'!$A$114,$BV$205^A16,IF(A16='Données projet'!$A$114,'Données projet'!$B$114,BY15+BX16-CG15)))</f>
        <v>6.7144458364886441</v>
      </c>
      <c r="BZ16" s="13">
        <f>BY16*VLOOKUP('Données projet'!$B$12,Paramètres!$A$1:$I$89,3,0)*VLOOKUP('Données projet'!$B$12,Paramètres!$A$1:$I$89,5,0)</f>
        <v>5.86573988275648</v>
      </c>
      <c r="CA16" s="13">
        <f t="shared" si="39"/>
        <v>2.2000983287624218</v>
      </c>
      <c r="CB16" s="20">
        <f t="shared" si="10"/>
        <v>14.048001551728753</v>
      </c>
      <c r="CC16" s="59">
        <f t="shared" si="11"/>
        <v>213.58900180334757</v>
      </c>
      <c r="CD16" s="59">
        <f ca="1">AVERAGE(OFFSET($CC$3,0,0,'Données projet'!$E$12+1,1))-AVERAGE(OFFSET($H$3,0,0,'Données projet'!$E$12+1,1))</f>
        <v>285.8437404763045</v>
      </c>
      <c r="CE16" s="59">
        <f t="shared" si="40"/>
        <v>276.01618888357268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2.5115384616666665</v>
      </c>
      <c r="CT16" s="12">
        <f>IF('Données projet'!$A$140&gt;35,CT15+CS16-DB15,IF(A16&lt;'Données projet'!$A$140,$CQ$205^A16,IF(A16='Données projet'!$A$140,'Données projet'!$B$140,CT15+CS16-DB15)))</f>
        <v>6.5071847633089641</v>
      </c>
      <c r="CU16" s="17">
        <f>CT16*VLOOKUP('Données projet'!$B$13,Paramètres!$A$1:$I$89,3,0)*VLOOKUP('Données projet'!$B$13,Paramètres!$A$1:$I$89,5,0)</f>
        <v>7.0043336792257689</v>
      </c>
      <c r="CV16" s="13">
        <f t="shared" si="41"/>
        <v>2.573464569501716</v>
      </c>
      <c r="CW16" s="20">
        <f t="shared" si="13"/>
        <v>16.681331949867033</v>
      </c>
      <c r="CX16" s="59">
        <f t="shared" si="14"/>
        <v>216.22233220148584</v>
      </c>
      <c r="CY16" s="59">
        <f ca="1">AVERAGE(OFFSET($CX$3,0,0,'Données projet'!$E$13+1,1))-AVERAGE(OFFSET($H$3,0,0,'Données projet'!$E$13+1,1))</f>
        <v>776.36907931144958</v>
      </c>
      <c r="CZ16" s="59">
        <f t="shared" si="42"/>
        <v>236.05254599184528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2.5115384616666665</v>
      </c>
      <c r="DO16" s="12">
        <f>IF('Données projet'!$A$166&gt;35,DO15+DN16-DW15,IF(A16&lt;'Données projet'!$A$166,$DL$205^A16,IF(A16='Données projet'!$A$166,'Données projet'!$B$166,DO15+DN16-DW15)))</f>
        <v>6.5071847633089641</v>
      </c>
      <c r="DP16" s="17">
        <f>DO16*VLOOKUP('Données projet'!$B$14,Paramètres!$A$1:$I$89,3,0)*VLOOKUP('Données projet'!$B$14,Paramètres!$A$1:$I$89,5,0)</f>
        <v>6.1922370207648108</v>
      </c>
      <c r="DQ16" s="13">
        <f t="shared" si="43"/>
        <v>2.307961601788231</v>
      </c>
      <c r="DR16" s="20">
        <f t="shared" si="16"/>
        <v>14.804512600946547</v>
      </c>
      <c r="DS16" s="59">
        <f t="shared" si="17"/>
        <v>214.34551285256535</v>
      </c>
      <c r="DT16" s="59">
        <f ca="1">AVERAGE(OFFSET($DS$3,0,0,'Données projet'!$E$14+1,1))-AVERAGE(OFFSET($H$3,0,0,'Données projet'!$E$14+1,1))</f>
        <v>697.21496579331188</v>
      </c>
      <c r="DU16" s="59">
        <f t="shared" si="44"/>
        <v>215.64914236948769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6">
        <f t="shared" si="1"/>
        <v>183.33333333333334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349.02952525768535</v>
      </c>
      <c r="S17" s="59">
        <f ca="1">AVERAGE(OFFSET($R$3,0,0,'Données projet'!$E$9+1,1))-AVERAGE(OFFSET($H$3,0,0,'Données projet'!$E$9+1,1))</f>
        <v>189.76714074331781</v>
      </c>
      <c r="T17" s="59">
        <f t="shared" si="34"/>
        <v>458.38901659119472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6.8000864350702628</v>
      </c>
      <c r="AK17" s="13">
        <f t="shared" si="35"/>
        <v>2.5070432018768174</v>
      </c>
      <c r="AL17" s="20">
        <f t="shared" si="4"/>
        <v>16.209917451016164</v>
      </c>
      <c r="AM17" s="59">
        <f t="shared" si="5"/>
        <v>218.23977922328936</v>
      </c>
      <c r="AN17" s="59">
        <f ca="1">AVERAGE(OFFSET($AM$3,0,0,'Données projet'!$E$10+1,1))-AVERAGE(OFFSET($H$3,0,0,'Données projet'!$E$10+1,1))</f>
        <v>667.48048469355444</v>
      </c>
      <c r="AO17" s="59">
        <f t="shared" si="36"/>
        <v>207.98235252598172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2.4666666666666668</v>
      </c>
      <c r="BD17" s="12">
        <f>IF('Données projet'!$A$88&gt;35,BD16+BC17-BL16,IF(A17&lt;'Données projet'!$A$88,$BA$205^A17,IF(A17='Données projet'!$A$88,'Données projet'!$B$88,BD16+BC17-BL16)))</f>
        <v>29.084054009429774</v>
      </c>
      <c r="BE17" s="13">
        <f>BD17*VLOOKUP('Données projet'!$B$11,Paramètres!$A$1:$I$89,3,0)*VLOOKUP('Données projet'!$B$11,Paramètres!$A$1:$I$89,5,0)</f>
        <v>21.324428399713909</v>
      </c>
      <c r="BF17" s="13">
        <f t="shared" si="37"/>
        <v>6.8825303376831179</v>
      </c>
      <c r="BG17" s="20">
        <f t="shared" si="7"/>
        <v>49.127119800966483</v>
      </c>
      <c r="BH17" s="59">
        <f t="shared" si="8"/>
        <v>251.15698157323968</v>
      </c>
      <c r="BI17" s="59">
        <f ca="1">AVERAGE(OFFSET($BH$3,0,0,'Données projet'!$E$11+1,1))-AVERAGE(OFFSET($H$3,0,0,'Données projet'!$E$11+1,1))</f>
        <v>302.36110224755532</v>
      </c>
      <c r="BJ17" s="59">
        <f t="shared" si="38"/>
        <v>292.08583531469412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0.6</v>
      </c>
      <c r="BY17" s="12">
        <f>IF('Données projet'!$A$114&gt;35,BY16+BX17-CG16,IF(A17&lt;'Données projet'!$A$114,$BV$205^A17,IF(A17='Données projet'!$A$114,'Données projet'!$B$114,BY16+BX17-CG16)))</f>
        <v>7.7736743261084582</v>
      </c>
      <c r="BZ17" s="13">
        <f>BY17*VLOOKUP('Données projet'!$B$12,Paramètres!$A$1:$I$89,3,0)*VLOOKUP('Données projet'!$B$12,Paramètres!$A$1:$I$89,5,0)</f>
        <v>6.7910818912883508</v>
      </c>
      <c r="CA17" s="13">
        <f t="shared" si="39"/>
        <v>2.5041096194780144</v>
      </c>
      <c r="CB17" s="20">
        <f t="shared" si="10"/>
        <v>16.189125214584752</v>
      </c>
      <c r="CC17" s="59">
        <f t="shared" si="11"/>
        <v>218.21898698685794</v>
      </c>
      <c r="CD17" s="59">
        <f ca="1">AVERAGE(OFFSET($CC$3,0,0,'Données projet'!$E$12+1,1))-AVERAGE(OFFSET($H$3,0,0,'Données projet'!$E$12+1,1))</f>
        <v>285.8437404763045</v>
      </c>
      <c r="CE17" s="59">
        <f t="shared" si="40"/>
        <v>276.01618888357268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2.5115384616666665</v>
      </c>
      <c r="CT17" s="12">
        <f>IF('Données projet'!$A$140&gt;35,CT16+CS17-DB16,IF(A17&lt;'Données projet'!$A$140,$CQ$205^A17,IF(A17='Données projet'!$A$140,'Données projet'!$B$140,CT16+CS17-DB16)))</f>
        <v>7.5155685621908308</v>
      </c>
      <c r="CU17" s="17">
        <f>CT17*VLOOKUP('Données projet'!$B$13,Paramètres!$A$1:$I$89,3,0)*VLOOKUP('Données projet'!$B$13,Paramètres!$A$1:$I$89,5,0)</f>
        <v>8.0897580003422096</v>
      </c>
      <c r="CV17" s="13">
        <f t="shared" si="41"/>
        <v>2.9228323086221337</v>
      </c>
      <c r="CW17" s="20">
        <f t="shared" si="13"/>
        <v>19.180261454779565</v>
      </c>
      <c r="CX17" s="59">
        <f t="shared" si="14"/>
        <v>221.21012322705275</v>
      </c>
      <c r="CY17" s="59">
        <f ca="1">AVERAGE(OFFSET($CX$3,0,0,'Données projet'!$E$13+1,1))-AVERAGE(OFFSET($H$3,0,0,'Données projet'!$E$13+1,1))</f>
        <v>776.36907931144958</v>
      </c>
      <c r="CZ17" s="59">
        <f t="shared" si="42"/>
        <v>236.05254599184528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2.5115384616666665</v>
      </c>
      <c r="DO17" s="12">
        <f>IF('Données projet'!$A$166&gt;35,DO16+DN17-DW16,IF(A17&lt;'Données projet'!$A$166,$DL$205^A17,IF(A17='Données projet'!$A$166,'Données projet'!$B$166,DO16+DN17-DW16)))</f>
        <v>7.5155685621908308</v>
      </c>
      <c r="DP17" s="17">
        <f>DO17*VLOOKUP('Données projet'!$B$14,Paramètres!$A$1:$I$89,3,0)*VLOOKUP('Données projet'!$B$14,Paramètres!$A$1:$I$89,5,0)</f>
        <v>7.151815043780795</v>
      </c>
      <c r="DQ17" s="13">
        <f t="shared" si="43"/>
        <v>2.6212852575126289</v>
      </c>
      <c r="DR17" s="20">
        <f t="shared" si="16"/>
        <v>17.021483024752712</v>
      </c>
      <c r="DS17" s="59">
        <f t="shared" si="17"/>
        <v>219.05134479702591</v>
      </c>
      <c r="DT17" s="59">
        <f ca="1">AVERAGE(OFFSET($DS$3,0,0,'Données projet'!$E$14+1,1))-AVERAGE(OFFSET($H$3,0,0,'Données projet'!$E$14+1,1))</f>
        <v>697.21496579331188</v>
      </c>
      <c r="DU17" s="59">
        <f t="shared" si="44"/>
        <v>215.64914236948769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6">
        <f t="shared" si="1"/>
        <v>183.33333333333334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378.78240954149101</v>
      </c>
      <c r="S18" s="59">
        <f ca="1">AVERAGE(OFFSET($R$3,0,0,'Données projet'!$E$9+1,1))-AVERAGE(OFFSET($H$3,0,0,'Données projet'!$E$9+1,1))</f>
        <v>189.76714074331781</v>
      </c>
      <c r="T18" s="59">
        <f t="shared" si="34"/>
        <v>458.38901659119472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7.8538596475330831</v>
      </c>
      <c r="AK18" s="13">
        <f t="shared" si="35"/>
        <v>2.8473937261066919</v>
      </c>
      <c r="AL18" s="20">
        <f t="shared" si="4"/>
        <v>18.638016292422606</v>
      </c>
      <c r="AM18" s="59">
        <f t="shared" si="5"/>
        <v>223.13476622530365</v>
      </c>
      <c r="AN18" s="59">
        <f ca="1">AVERAGE(OFFSET($AM$3,0,0,'Données projet'!$E$10+1,1))-AVERAGE(OFFSET($H$3,0,0,'Données projet'!$E$10+1,1))</f>
        <v>667.48048469355444</v>
      </c>
      <c r="AO18" s="59">
        <f t="shared" si="36"/>
        <v>207.98235252598172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37</v>
      </c>
      <c r="BB18" s="12">
        <f>VLOOKUP(A18,'Données projet'!$A$87:$I$107,9,0)</f>
        <v>2.4666666666666668</v>
      </c>
      <c r="BC18" s="12">
        <f t="array" ref="BC18">INDEX(BB:BB,MIN(IF(ISNUMBER(BB18:BB214),ROW(BB18:BB214),"")))</f>
        <v>2.4666666666666668</v>
      </c>
      <c r="BD18" s="12">
        <f>IF('Données projet'!$A$88&gt;35,BD17+BC18-BL17,IF(A18&lt;'Données projet'!$A$88,$BA$205^A18,IF(A18='Données projet'!$A$88,'Données projet'!$B$88,BD17+BC18-BL17)))</f>
        <v>37</v>
      </c>
      <c r="BE18" s="13">
        <f>BD18*VLOOKUP('Données projet'!$B$11,Paramètres!$A$1:$I$89,3,0)*VLOOKUP('Données projet'!$B$11,Paramètres!$A$1:$I$89,5,0)</f>
        <v>27.128400000000003</v>
      </c>
      <c r="BF18" s="13">
        <f t="shared" si="37"/>
        <v>8.5138436537878839</v>
      </c>
      <c r="BG18" s="20">
        <f t="shared" si="7"/>
        <v>62.076907697013901</v>
      </c>
      <c r="BH18" s="59">
        <f t="shared" si="8"/>
        <v>266.57365762989497</v>
      </c>
      <c r="BI18" s="59">
        <f ca="1">AVERAGE(OFFSET($BH$3,0,0,'Données projet'!$E$11+1,1))-AVERAGE(OFFSET($H$3,0,0,'Données projet'!$E$11+1,1))</f>
        <v>302.36110224755532</v>
      </c>
      <c r="BJ18" s="59">
        <f t="shared" si="38"/>
        <v>292.08583531469412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15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9</v>
      </c>
      <c r="BW18" s="12">
        <f>VLOOKUP(A18,'Données projet'!$A$113:$I$133,9,0)</f>
        <v>0.6</v>
      </c>
      <c r="BX18" s="12">
        <f t="array" ref="BX18">INDEX(BW:BW,MIN(IF(ISNUMBER(BW18:BW214),ROW(BW18:BW214),"")))</f>
        <v>0.6</v>
      </c>
      <c r="BY18" s="12">
        <f>IF('Données projet'!$A$114&gt;35,BY17+BX18-CG17,IF(A18&lt;'Données projet'!$A$114,$BV$205^A18,IF(A18='Données projet'!$A$114,'Données projet'!$B$114,BY17+BX18-CG17)))</f>
        <v>9</v>
      </c>
      <c r="BZ18" s="13">
        <f>BY18*VLOOKUP('Données projet'!$B$12,Paramètres!$A$1:$I$89,3,0)*VLOOKUP('Données projet'!$B$12,Paramètres!$A$1:$I$89,5,0)</f>
        <v>7.8624000000000018</v>
      </c>
      <c r="CA18" s="13">
        <f t="shared" si="39"/>
        <v>2.8501294257559766</v>
      </c>
      <c r="CB18" s="20">
        <f t="shared" si="10"/>
        <v>18.657655416524996</v>
      </c>
      <c r="CC18" s="59">
        <f t="shared" si="11"/>
        <v>223.15440534940603</v>
      </c>
      <c r="CD18" s="59">
        <f ca="1">AVERAGE(OFFSET($CC$3,0,0,'Données projet'!$E$12+1,1))-AVERAGE(OFFSET($H$3,0,0,'Données projet'!$E$12+1,1))</f>
        <v>285.8437404763045</v>
      </c>
      <c r="CE18" s="59">
        <f t="shared" si="40"/>
        <v>276.01618888357268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2.5115384616666665</v>
      </c>
      <c r="CT18" s="12">
        <f>IF('Données projet'!$A$140&gt;35,CT17+CS18-DB17,IF(A18&lt;'Données projet'!$A$140,$CQ$205^A18,IF(A18='Données projet'!$A$140,'Données projet'!$B$140,CT17+CS18-DB17)))</f>
        <v>8.6802162329057069</v>
      </c>
      <c r="CU18" s="17">
        <f>CT18*VLOOKUP('Données projet'!$B$13,Paramètres!$A$1:$I$89,3,0)*VLOOKUP('Données projet'!$B$13,Paramètres!$A$1:$I$89,5,0)</f>
        <v>9.3433847530997021</v>
      </c>
      <c r="CV18" s="13">
        <f t="shared" si="41"/>
        <v>3.3196294231396815</v>
      </c>
      <c r="CW18" s="20">
        <f t="shared" si="13"/>
        <v>22.05474969028359</v>
      </c>
      <c r="CX18" s="59">
        <f t="shared" si="14"/>
        <v>226.55149962316463</v>
      </c>
      <c r="CY18" s="59">
        <f ca="1">AVERAGE(OFFSET($CX$3,0,0,'Données projet'!$E$13+1,1))-AVERAGE(OFFSET($H$3,0,0,'Données projet'!$E$13+1,1))</f>
        <v>776.36907931144958</v>
      </c>
      <c r="CZ18" s="59">
        <f t="shared" si="42"/>
        <v>236.05254599184528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2.5115384616666665</v>
      </c>
      <c r="DO18" s="12">
        <f>IF('Données projet'!$A$166&gt;35,DO17+DN18-DW17,IF(A18&lt;'Données projet'!$A$166,$DL$205^A18,IF(A18='Données projet'!$A$166,'Données projet'!$B$166,DO17+DN18-DW17)))</f>
        <v>8.6802162329057069</v>
      </c>
      <c r="DP18" s="17">
        <f>DO18*VLOOKUP('Données projet'!$B$14,Paramètres!$A$1:$I$89,3,0)*VLOOKUP('Données projet'!$B$14,Paramètres!$A$1:$I$89,5,0)</f>
        <v>8.2600937672330694</v>
      </c>
      <c r="DQ18" s="13">
        <f t="shared" si="43"/>
        <v>2.9771450252591833</v>
      </c>
      <c r="DR18" s="20">
        <f t="shared" si="16"/>
        <v>19.571524230257339</v>
      </c>
      <c r="DS18" s="59">
        <f t="shared" si="17"/>
        <v>224.06827416313837</v>
      </c>
      <c r="DT18" s="59">
        <f ca="1">AVERAGE(OFFSET($DS$3,0,0,'Données projet'!$E$14+1,1))-AVERAGE(OFFSET($H$3,0,0,'Données projet'!$E$14+1,1))</f>
        <v>697.21496579331188</v>
      </c>
      <c r="DU18" s="59">
        <f t="shared" si="44"/>
        <v>215.64914236948769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6">
        <f t="shared" si="1"/>
        <v>183.33333333333334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409.70547867834216</v>
      </c>
      <c r="S19" s="59">
        <f ca="1">AVERAGE(OFFSET($R$3,0,0,'Données projet'!$E$9+1,1))-AVERAGE(OFFSET($H$3,0,0,'Données projet'!$E$9+1,1))</f>
        <v>189.76714074331781</v>
      </c>
      <c r="T19" s="59">
        <f t="shared" si="34"/>
        <v>458.38901659119472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9.0709304877403572</v>
      </c>
      <c r="AK19" s="13">
        <f t="shared" si="35"/>
        <v>3.2339494690008594</v>
      </c>
      <c r="AL19" s="20">
        <f t="shared" si="4"/>
        <v>21.430999257990951</v>
      </c>
      <c r="AM19" s="59">
        <f t="shared" si="5"/>
        <v>228.37304518010501</v>
      </c>
      <c r="AN19" s="59">
        <f ca="1">AVERAGE(OFFSET($AM$3,0,0,'Données projet'!$E$10+1,1))-AVERAGE(OFFSET($H$3,0,0,'Données projet'!$E$10+1,1))</f>
        <v>667.48048469355444</v>
      </c>
      <c r="AO19" s="59">
        <f t="shared" si="36"/>
        <v>207.98235252598172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11.6</v>
      </c>
      <c r="BD19" s="12">
        <f>IF('Données projet'!$A$88&gt;35,BD18+BC19-BL18,IF(A19&lt;'Données projet'!$A$88,$BA$205^A19,IF(A19='Données projet'!$A$88,'Données projet'!$B$88,BD18+BC19-BL18)))</f>
        <v>33.6</v>
      </c>
      <c r="BE19" s="13">
        <f>BD19*VLOOKUP('Données projet'!$B$11,Paramètres!$A$1:$I$89,3,0)*VLOOKUP('Données projet'!$B$11,Paramètres!$A$1:$I$89,5,0)</f>
        <v>24.63552</v>
      </c>
      <c r="BF19" s="13">
        <f t="shared" si="37"/>
        <v>7.8187263384607988</v>
      </c>
      <c r="BG19" s="20">
        <f t="shared" si="7"/>
        <v>56.52447903948589</v>
      </c>
      <c r="BH19" s="59">
        <f t="shared" si="8"/>
        <v>263.46652496159993</v>
      </c>
      <c r="BI19" s="59">
        <f ca="1">AVERAGE(OFFSET($BH$3,0,0,'Données projet'!$E$11+1,1))-AVERAGE(OFFSET($H$3,0,0,'Données projet'!$E$11+1,1))</f>
        <v>302.36110224755532</v>
      </c>
      <c r="BJ19" s="59">
        <f t="shared" si="38"/>
        <v>292.08583531469412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9.6</v>
      </c>
      <c r="BY19" s="12">
        <f>IF('Données projet'!$A$114&gt;35,BY18+BX19-CG18,IF(A19&lt;'Données projet'!$A$114,$BV$205^A19,IF(A19='Données projet'!$A$114,'Données projet'!$B$114,BY18+BX19-CG18)))</f>
        <v>18.600000000000001</v>
      </c>
      <c r="BZ19" s="13">
        <f>BY19*VLOOKUP('Données projet'!$B$12,Paramètres!$A$1:$I$89,3,0)*VLOOKUP('Données projet'!$B$12,Paramètres!$A$1:$I$89,5,0)</f>
        <v>16.248960000000004</v>
      </c>
      <c r="CA19" s="13">
        <f t="shared" si="39"/>
        <v>5.4129939058841199</v>
      </c>
      <c r="CB19" s="20">
        <f t="shared" si="10"/>
        <v>37.727903052748182</v>
      </c>
      <c r="CC19" s="59">
        <f t="shared" si="11"/>
        <v>244.66994897486225</v>
      </c>
      <c r="CD19" s="59">
        <f ca="1">AVERAGE(OFFSET($CC$3,0,0,'Données projet'!$E$12+1,1))-AVERAGE(OFFSET($H$3,0,0,'Données projet'!$E$12+1,1))</f>
        <v>285.8437404763045</v>
      </c>
      <c r="CE19" s="59">
        <f t="shared" si="40"/>
        <v>276.01618888357268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2.5115384616666665</v>
      </c>
      <c r="CT19" s="12">
        <f>IF('Données projet'!$A$140&gt;35,CT18+CS19-DB18,IF(A19&lt;'Données projet'!$A$140,$CQ$205^A19,IF(A19='Données projet'!$A$140,'Données projet'!$B$140,CT18+CS19-DB18)))</f>
        <v>10.025343156211713</v>
      </c>
      <c r="CU19" s="17">
        <f>CT19*VLOOKUP('Données projet'!$B$13,Paramètres!$A$1:$I$89,3,0)*VLOOKUP('Données projet'!$B$13,Paramètres!$A$1:$I$89,5,0)</f>
        <v>10.791279373346288</v>
      </c>
      <c r="CV19" s="13">
        <f t="shared" si="41"/>
        <v>3.7702948179636269</v>
      </c>
      <c r="CW19" s="20">
        <f t="shared" si="13"/>
        <v>25.3614083831981</v>
      </c>
      <c r="CX19" s="59">
        <f t="shared" si="14"/>
        <v>232.30345430531216</v>
      </c>
      <c r="CY19" s="59">
        <f ca="1">AVERAGE(OFFSET($CX$3,0,0,'Données projet'!$E$13+1,1))-AVERAGE(OFFSET($H$3,0,0,'Données projet'!$E$13+1,1))</f>
        <v>776.36907931144958</v>
      </c>
      <c r="CZ19" s="59">
        <f t="shared" si="42"/>
        <v>236.05254599184528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2.5115384616666665</v>
      </c>
      <c r="DO19" s="12">
        <f>IF('Données projet'!$A$166&gt;35,DO18+DN19-DW18,IF(A19&lt;'Données projet'!$A$166,$DL$205^A19,IF(A19='Données projet'!$A$166,'Données projet'!$B$166,DO18+DN19-DW18)))</f>
        <v>10.025343156211713</v>
      </c>
      <c r="DP19" s="17">
        <f>DO19*VLOOKUP('Données projet'!$B$14,Paramètres!$A$1:$I$89,3,0)*VLOOKUP('Données projet'!$B$14,Paramètres!$A$1:$I$89,5,0)</f>
        <v>9.540116547451067</v>
      </c>
      <c r="DQ19" s="13">
        <f t="shared" si="43"/>
        <v>3.3813155115502744</v>
      </c>
      <c r="DR19" s="20">
        <f t="shared" si="16"/>
        <v>22.504827502760673</v>
      </c>
      <c r="DS19" s="59">
        <f t="shared" si="17"/>
        <v>229.44687342487472</v>
      </c>
      <c r="DT19" s="59">
        <f ca="1">AVERAGE(OFFSET($DS$3,0,0,'Données projet'!$E$14+1,1))-AVERAGE(OFFSET($H$3,0,0,'Données projet'!$E$14+1,1))</f>
        <v>697.21496579331188</v>
      </c>
      <c r="DU19" s="59">
        <f t="shared" si="44"/>
        <v>215.64914236948769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6">
        <f t="shared" si="1"/>
        <v>183.33333333333334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441.80288798887403</v>
      </c>
      <c r="S20" s="59">
        <f ca="1">AVERAGE(OFFSET($R$3,0,0,'Données projet'!$E$9+1,1))-AVERAGE(OFFSET($H$3,0,0,'Données projet'!$E$9+1,1))</f>
        <v>189.76714074331781</v>
      </c>
      <c r="T20" s="59">
        <f t="shared" si="34"/>
        <v>458.38901659119472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10.476604320178096</v>
      </c>
      <c r="AK20" s="13">
        <f t="shared" si="35"/>
        <v>3.6729831467146621</v>
      </c>
      <c r="AL20" s="20">
        <f t="shared" si="4"/>
        <v>24.643864838171552</v>
      </c>
      <c r="AM20" s="59">
        <f t="shared" si="5"/>
        <v>234.00998915404426</v>
      </c>
      <c r="AN20" s="59">
        <f ca="1">AVERAGE(OFFSET($AM$3,0,0,'Données projet'!$E$10+1,1))-AVERAGE(OFFSET($H$3,0,0,'Données projet'!$E$10+1,1))</f>
        <v>667.48048469355444</v>
      </c>
      <c r="AO20" s="59">
        <f t="shared" si="36"/>
        <v>207.98235252598172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11.6</v>
      </c>
      <c r="BD20" s="12">
        <f>IF('Données projet'!$A$88&gt;35,BD19+BC20-BL19,IF(A20&lt;'Données projet'!$A$88,$BA$205^A20,IF(A20='Données projet'!$A$88,'Données projet'!$B$88,BD19+BC20-BL19)))</f>
        <v>45.2</v>
      </c>
      <c r="BE20" s="13">
        <f>BD20*VLOOKUP('Données projet'!$B$11,Paramètres!$A$1:$I$89,3,0)*VLOOKUP('Données projet'!$B$11,Paramètres!$A$1:$I$89,5,0)</f>
        <v>33.140639999999998</v>
      </c>
      <c r="BF20" s="13">
        <f t="shared" si="37"/>
        <v>10.161152005886803</v>
      </c>
      <c r="BG20" s="20">
        <f t="shared" si="7"/>
        <v>75.417287743586172</v>
      </c>
      <c r="BH20" s="59">
        <f t="shared" si="8"/>
        <v>284.7834120594589</v>
      </c>
      <c r="BI20" s="59">
        <f ca="1">AVERAGE(OFFSET($BH$3,0,0,'Données projet'!$E$11+1,1))-AVERAGE(OFFSET($H$3,0,0,'Données projet'!$E$11+1,1))</f>
        <v>302.36110224755532</v>
      </c>
      <c r="BJ20" s="59">
        <f t="shared" si="38"/>
        <v>292.08583531469412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9.6</v>
      </c>
      <c r="BY20" s="12">
        <f>IF('Données projet'!$A$114&gt;35,BY19+BX20-CG19,IF(A20&lt;'Données projet'!$A$114,$BV$205^A20,IF(A20='Données projet'!$A$114,'Données projet'!$B$114,BY19+BX20-CG19)))</f>
        <v>28.200000000000003</v>
      </c>
      <c r="BZ20" s="13">
        <f>BY20*VLOOKUP('Données projet'!$B$12,Paramètres!$A$1:$I$89,3,0)*VLOOKUP('Données projet'!$B$12,Paramètres!$A$1:$I$89,5,0)</f>
        <v>24.635520000000007</v>
      </c>
      <c r="CA20" s="13">
        <f t="shared" si="39"/>
        <v>7.8187263384607988</v>
      </c>
      <c r="CB20" s="20">
        <f t="shared" si="10"/>
        <v>56.524479039485897</v>
      </c>
      <c r="CC20" s="59">
        <f t="shared" si="11"/>
        <v>265.89060335535862</v>
      </c>
      <c r="CD20" s="59">
        <f ca="1">AVERAGE(OFFSET($CC$3,0,0,'Données projet'!$E$12+1,1))-AVERAGE(OFFSET($H$3,0,0,'Données projet'!$E$12+1,1))</f>
        <v>285.8437404763045</v>
      </c>
      <c r="CE20" s="59">
        <f t="shared" si="40"/>
        <v>276.01618888357268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2.5115384616666665</v>
      </c>
      <c r="CT20" s="12">
        <f>IF('Données projet'!$A$140&gt;35,CT19+CS20-DB19,IF(A20&lt;'Données projet'!$A$140,$CQ$205^A20,IF(A20='Données projet'!$A$140,'Données projet'!$B$140,CT19+CS20-DB19)))</f>
        <v>11.578917241576145</v>
      </c>
      <c r="CU20" s="17">
        <f>CT20*VLOOKUP('Données projet'!$B$13,Paramètres!$A$1:$I$89,3,0)*VLOOKUP('Données projet'!$B$13,Paramètres!$A$1:$I$89,5,0)</f>
        <v>12.463546518832562</v>
      </c>
      <c r="CV20" s="13">
        <f t="shared" si="41"/>
        <v>4.2821415291947922</v>
      </c>
      <c r="CW20" s="20">
        <f t="shared" si="13"/>
        <v>29.165406683647642</v>
      </c>
      <c r="CX20" s="59">
        <f t="shared" si="14"/>
        <v>238.53153099952036</v>
      </c>
      <c r="CY20" s="59">
        <f ca="1">AVERAGE(OFFSET($CX$3,0,0,'Données projet'!$E$13+1,1))-AVERAGE(OFFSET($H$3,0,0,'Données projet'!$E$13+1,1))</f>
        <v>776.36907931144958</v>
      </c>
      <c r="CZ20" s="59">
        <f t="shared" si="42"/>
        <v>236.05254599184528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2.5115384616666665</v>
      </c>
      <c r="DO20" s="12">
        <f>IF('Données projet'!$A$166&gt;35,DO19+DN20-DW19,IF(A20&lt;'Données projet'!$A$166,$DL$205^A20,IF(A20='Données projet'!$A$166,'Données projet'!$B$166,DO19+DN20-DW19)))</f>
        <v>11.578917241576145</v>
      </c>
      <c r="DP20" s="17">
        <f>DO20*VLOOKUP('Données projet'!$B$14,Paramètres!$A$1:$I$89,3,0)*VLOOKUP('Données projet'!$B$14,Paramètres!$A$1:$I$89,5,0)</f>
        <v>11.01849764708386</v>
      </c>
      <c r="DQ20" s="13">
        <f t="shared" si="43"/>
        <v>3.8403552704508019</v>
      </c>
      <c r="DR20" s="20">
        <f t="shared" si="16"/>
        <v>25.879168831372866</v>
      </c>
      <c r="DS20" s="59">
        <f t="shared" si="17"/>
        <v>235.2452931472456</v>
      </c>
      <c r="DT20" s="59">
        <f ca="1">AVERAGE(OFFSET($DS$3,0,0,'Données projet'!$E$14+1,1))-AVERAGE(OFFSET($H$3,0,0,'Données projet'!$E$14+1,1))</f>
        <v>697.21496579331188</v>
      </c>
      <c r="DU20" s="59">
        <f t="shared" si="44"/>
        <v>215.64914236948769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6">
        <f t="shared" si="1"/>
        <v>183.33333333333334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411.94795361957813</v>
      </c>
      <c r="S21" s="59">
        <f ca="1">AVERAGE(OFFSET($R$3,0,0,'Données projet'!$E$9+1,1))-AVERAGE(OFFSET($H$3,0,0,'Données projet'!$E$9+1,1))</f>
        <v>189.76714074331781</v>
      </c>
      <c r="T21" s="59">
        <f t="shared" si="34"/>
        <v>458.38901659119472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12.100107947020135</v>
      </c>
      <c r="AK21" s="13">
        <f t="shared" si="35"/>
        <v>4.1716190451850093</v>
      </c>
      <c r="AL21" s="20">
        <f t="shared" si="4"/>
        <v>28.339924511423959</v>
      </c>
      <c r="AM21" s="59">
        <f t="shared" si="5"/>
        <v>240.10927770342707</v>
      </c>
      <c r="AN21" s="59">
        <f ca="1">AVERAGE(OFFSET($AM$3,0,0,'Données projet'!$E$10+1,1))-AVERAGE(OFFSET($H$3,0,0,'Données projet'!$E$10+1,1))</f>
        <v>667.48048469355444</v>
      </c>
      <c r="AO21" s="59">
        <f t="shared" si="36"/>
        <v>207.98235252598172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11.6</v>
      </c>
      <c r="BD21" s="12">
        <f>IF('Données projet'!$A$88&gt;35,BD20+BC21-BL20,IF(A21&lt;'Données projet'!$A$88,$BA$205^A21,IF(A21='Données projet'!$A$88,'Données projet'!$B$88,BD20+BC21-BL20)))</f>
        <v>56.800000000000004</v>
      </c>
      <c r="BE21" s="13">
        <f>BD21*VLOOKUP('Données projet'!$B$11,Paramètres!$A$1:$I$89,3,0)*VLOOKUP('Données projet'!$B$11,Paramètres!$A$1:$I$89,5,0)</f>
        <v>41.645760000000003</v>
      </c>
      <c r="BF21" s="13">
        <f t="shared" si="37"/>
        <v>12.433826892120967</v>
      </c>
      <c r="BG21" s="20">
        <f t="shared" si="7"/>
        <v>94.18861383711068</v>
      </c>
      <c r="BH21" s="59">
        <f t="shared" si="8"/>
        <v>305.95796702911377</v>
      </c>
      <c r="BI21" s="59">
        <f ca="1">AVERAGE(OFFSET($BH$3,0,0,'Données projet'!$E$11+1,1))-AVERAGE(OFFSET($H$3,0,0,'Données projet'!$E$11+1,1))</f>
        <v>302.36110224755532</v>
      </c>
      <c r="BJ21" s="59">
        <f t="shared" si="38"/>
        <v>292.08583531469412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9.6</v>
      </c>
      <c r="BY21" s="12">
        <f>IF('Données projet'!$A$114&gt;35,BY20+BX21-CG20,IF(A21&lt;'Données projet'!$A$114,$BV$205^A21,IF(A21='Données projet'!$A$114,'Données projet'!$B$114,BY20+BX21-CG20)))</f>
        <v>37.800000000000004</v>
      </c>
      <c r="BZ21" s="13">
        <f>BY21*VLOOKUP('Données projet'!$B$12,Paramètres!$A$1:$I$89,3,0)*VLOOKUP('Données projet'!$B$12,Paramètres!$A$1:$I$89,5,0)</f>
        <v>33.022080000000003</v>
      </c>
      <c r="CA21" s="13">
        <f t="shared" si="39"/>
        <v>10.129025278332465</v>
      </c>
      <c r="CB21" s="20">
        <f t="shared" si="10"/>
        <v>75.154841693095705</v>
      </c>
      <c r="CC21" s="59">
        <f t="shared" si="11"/>
        <v>286.92419488509881</v>
      </c>
      <c r="CD21" s="59">
        <f ca="1">AVERAGE(OFFSET($CC$3,0,0,'Données projet'!$E$12+1,1))-AVERAGE(OFFSET($H$3,0,0,'Données projet'!$E$12+1,1))</f>
        <v>285.8437404763045</v>
      </c>
      <c r="CE21" s="59">
        <f t="shared" si="40"/>
        <v>276.01618888357268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2.5115384616666665</v>
      </c>
      <c r="CT21" s="12">
        <f>IF('Données projet'!$A$140&gt;35,CT20+CS21-DB20,IF(A21&lt;'Données projet'!$A$140,$CQ$205^A21,IF(A21='Données projet'!$A$140,'Données projet'!$B$140,CT20+CS21-DB20)))</f>
        <v>13.373240436582819</v>
      </c>
      <c r="CU21" s="17">
        <f>CT21*VLOOKUP('Données projet'!$B$13,Paramètres!$A$1:$I$89,3,0)*VLOOKUP('Données projet'!$B$13,Paramètres!$A$1:$I$89,5,0)</f>
        <v>14.394956005937745</v>
      </c>
      <c r="CV21" s="13">
        <f t="shared" si="41"/>
        <v>4.8634753942023456</v>
      </c>
      <c r="CW21" s="20">
        <f t="shared" si="13"/>
        <v>33.541768021910656</v>
      </c>
      <c r="CX21" s="59">
        <f t="shared" si="14"/>
        <v>245.31112121391376</v>
      </c>
      <c r="CY21" s="59">
        <f ca="1">AVERAGE(OFFSET($CX$3,0,0,'Données projet'!$E$13+1,1))-AVERAGE(OFFSET($H$3,0,0,'Données projet'!$E$13+1,1))</f>
        <v>776.36907931144958</v>
      </c>
      <c r="CZ21" s="59">
        <f t="shared" si="42"/>
        <v>236.05254599184528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2.5115384616666665</v>
      </c>
      <c r="DO21" s="12">
        <f>IF('Données projet'!$A$166&gt;35,DO20+DN21-DW20,IF(A21&lt;'Données projet'!$A$166,$DL$205^A21,IF(A21='Données projet'!$A$166,'Données projet'!$B$166,DO20+DN21-DW20)))</f>
        <v>13.373240436582819</v>
      </c>
      <c r="DP21" s="17">
        <f>DO21*VLOOKUP('Données projet'!$B$14,Paramètres!$A$1:$I$89,3,0)*VLOOKUP('Données projet'!$B$14,Paramètres!$A$1:$I$89,5,0)</f>
        <v>12.725975599452209</v>
      </c>
      <c r="DQ21" s="13">
        <f t="shared" si="43"/>
        <v>4.3617132305164237</v>
      </c>
      <c r="DR21" s="20">
        <f t="shared" si="16"/>
        <v>29.761058045528703</v>
      </c>
      <c r="DS21" s="59">
        <f t="shared" si="17"/>
        <v>241.53041123753181</v>
      </c>
      <c r="DT21" s="59">
        <f ca="1">AVERAGE(OFFSET($DS$3,0,0,'Données projet'!$E$14+1,1))-AVERAGE(OFFSET($H$3,0,0,'Données projet'!$E$14+1,1))</f>
        <v>697.21496579331188</v>
      </c>
      <c r="DU21" s="59">
        <f t="shared" si="44"/>
        <v>215.64914236948769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6">
        <f t="shared" si="1"/>
        <v>183.33333333333334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440.14594319477544</v>
      </c>
      <c r="S22" s="59">
        <f ca="1">AVERAGE(OFFSET($R$3,0,0,'Données projet'!$E$9+1,1))-AVERAGE(OFFSET($H$3,0,0,'Données projet'!$E$9+1,1))</f>
        <v>189.76714074331781</v>
      </c>
      <c r="T22" s="59">
        <f t="shared" si="34"/>
        <v>458.38901659119472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13.975197292461161</v>
      </c>
      <c r="AK22" s="13">
        <f t="shared" si="35"/>
        <v>4.7379486273211082</v>
      </c>
      <c r="AL22" s="20">
        <f t="shared" si="4"/>
        <v>32.592062476954119</v>
      </c>
      <c r="AM22" s="59">
        <f t="shared" si="5"/>
        <v>246.74415671997764</v>
      </c>
      <c r="AN22" s="59">
        <f ca="1">AVERAGE(OFFSET($AM$3,0,0,'Données projet'!$E$10+1,1))-AVERAGE(OFFSET($H$3,0,0,'Données projet'!$E$10+1,1))</f>
        <v>667.48048469355444</v>
      </c>
      <c r="AO22" s="59">
        <f t="shared" si="36"/>
        <v>207.98235252598172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11.6</v>
      </c>
      <c r="BD22" s="12">
        <f>IF('Données projet'!$A$88&gt;35,BD21+BC22-BL21,IF(A22&lt;'Données projet'!$A$88,$BA$205^A22,IF(A22='Données projet'!$A$88,'Données projet'!$B$88,BD21+BC22-BL21)))</f>
        <v>68.400000000000006</v>
      </c>
      <c r="BE22" s="13">
        <f>BD22*VLOOKUP('Données projet'!$B$11,Paramètres!$A$1:$I$89,3,0)*VLOOKUP('Données projet'!$B$11,Paramètres!$A$1:$I$89,5,0)</f>
        <v>50.150880000000008</v>
      </c>
      <c r="BF22" s="13">
        <f t="shared" si="37"/>
        <v>14.652718245804536</v>
      </c>
      <c r="BG22" s="20">
        <f t="shared" si="7"/>
        <v>112.86626694477626</v>
      </c>
      <c r="BH22" s="59">
        <f t="shared" si="8"/>
        <v>327.01836118779977</v>
      </c>
      <c r="BI22" s="59">
        <f ca="1">AVERAGE(OFFSET($BH$3,0,0,'Données projet'!$E$11+1,1))-AVERAGE(OFFSET($H$3,0,0,'Données projet'!$E$11+1,1))</f>
        <v>302.36110224755532</v>
      </c>
      <c r="BJ22" s="59">
        <f t="shared" si="38"/>
        <v>292.08583531469412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9.6</v>
      </c>
      <c r="BY22" s="12">
        <f>IF('Données projet'!$A$114&gt;35,BY21+BX22-CG21,IF(A22&lt;'Données projet'!$A$114,$BV$205^A22,IF(A22='Données projet'!$A$114,'Données projet'!$B$114,BY21+BX22-CG21)))</f>
        <v>47.400000000000006</v>
      </c>
      <c r="BZ22" s="13">
        <f>BY22*VLOOKUP('Données projet'!$B$12,Paramètres!$A$1:$I$89,3,0)*VLOOKUP('Données projet'!$B$12,Paramètres!$A$1:$I$89,5,0)</f>
        <v>41.408640000000005</v>
      </c>
      <c r="CA22" s="13">
        <f t="shared" si="39"/>
        <v>12.371251711099637</v>
      </c>
      <c r="CB22" s="20">
        <f t="shared" si="10"/>
        <v>93.666644730165203</v>
      </c>
      <c r="CC22" s="59">
        <f t="shared" si="11"/>
        <v>307.81873897318872</v>
      </c>
      <c r="CD22" s="59">
        <f ca="1">AVERAGE(OFFSET($CC$3,0,0,'Données projet'!$E$12+1,1))-AVERAGE(OFFSET($H$3,0,0,'Données projet'!$E$12+1,1))</f>
        <v>285.8437404763045</v>
      </c>
      <c r="CE22" s="59">
        <f t="shared" si="40"/>
        <v>276.01618888357268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2.5115384616666665</v>
      </c>
      <c r="CT22" s="12">
        <f>IF('Données projet'!$A$140&gt;35,CT21+CS22-DB21,IF(A22&lt;'Données projet'!$A$140,$CQ$205^A22,IF(A22='Données projet'!$A$140,'Données projet'!$B$140,CT21+CS22-DB21)))</f>
        <v>15.445620349758135</v>
      </c>
      <c r="CU22" s="17">
        <f>CT22*VLOOKUP('Données projet'!$B$13,Paramètres!$A$1:$I$89,3,0)*VLOOKUP('Données projet'!$B$13,Paramètres!$A$1:$I$89,5,0)</f>
        <v>16.625665744479655</v>
      </c>
      <c r="CV22" s="13">
        <f t="shared" si="41"/>
        <v>5.5237298320822674</v>
      </c>
      <c r="CW22" s="20">
        <f t="shared" si="13"/>
        <v>38.576863962512014</v>
      </c>
      <c r="CX22" s="59">
        <f t="shared" si="14"/>
        <v>252.72895820553555</v>
      </c>
      <c r="CY22" s="59">
        <f ca="1">AVERAGE(OFFSET($CX$3,0,0,'Données projet'!$E$13+1,1))-AVERAGE(OFFSET($H$3,0,0,'Données projet'!$E$13+1,1))</f>
        <v>776.36907931144958</v>
      </c>
      <c r="CZ22" s="59">
        <f t="shared" si="42"/>
        <v>236.05254599184528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2.5115384616666665</v>
      </c>
      <c r="DO22" s="12">
        <f>IF('Données projet'!$A$166&gt;35,DO21+DN22-DW21,IF(A22&lt;'Données projet'!$A$166,$DL$205^A22,IF(A22='Données projet'!$A$166,'Données projet'!$B$166,DO21+DN22-DW21)))</f>
        <v>15.445620349758135</v>
      </c>
      <c r="DP22" s="17">
        <f>DO22*VLOOKUP('Données projet'!$B$14,Paramètres!$A$1:$I$89,3,0)*VLOOKUP('Données projet'!$B$14,Paramètres!$A$1:$I$89,5,0)</f>
        <v>14.698052324829844</v>
      </c>
      <c r="DQ22" s="13">
        <f t="shared" si="43"/>
        <v>4.9538495700239826</v>
      </c>
      <c r="DR22" s="20">
        <f t="shared" si="16"/>
        <v>34.227062466870414</v>
      </c>
      <c r="DS22" s="59">
        <f t="shared" si="17"/>
        <v>248.37915670989395</v>
      </c>
      <c r="DT22" s="59">
        <f ca="1">AVERAGE(OFFSET($DS$3,0,0,'Données projet'!$E$14+1,1))-AVERAGE(OFFSET($H$3,0,0,'Données projet'!$E$14+1,1))</f>
        <v>697.21496579331188</v>
      </c>
      <c r="DU22" s="59">
        <f t="shared" si="44"/>
        <v>215.64914236948769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6">
        <f t="shared" si="1"/>
        <v>183.33333333333334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469.54199234341115</v>
      </c>
      <c r="S23" s="59">
        <f ca="1">AVERAGE(OFFSET($R$3,0,0,'Données projet'!$E$9+1,1))-AVERAGE(OFFSET($H$3,0,0,'Données projet'!$E$9+1,1))</f>
        <v>189.76714074331781</v>
      </c>
      <c r="T23" s="59">
        <f t="shared" si="34"/>
        <v>458.38901659119472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16.140859256657404</v>
      </c>
      <c r="AK23" s="13">
        <f t="shared" si="35"/>
        <v>5.381161834766341</v>
      </c>
      <c r="AL23" s="20">
        <f t="shared" si="4"/>
        <v>37.484186734229688</v>
      </c>
      <c r="AM23" s="59">
        <f t="shared" si="5"/>
        <v>253.99888962112541</v>
      </c>
      <c r="AN23" s="59">
        <f ca="1">AVERAGE(OFFSET($AM$3,0,0,'Données projet'!$E$10+1,1))-AVERAGE(OFFSET($H$3,0,0,'Données projet'!$E$10+1,1))</f>
        <v>667.48048469355444</v>
      </c>
      <c r="AO23" s="59">
        <f t="shared" si="36"/>
        <v>207.98235252598172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80</v>
      </c>
      <c r="BB23" s="12">
        <f>VLOOKUP(A23,'Données projet'!$A$87:$I$107,9,0)</f>
        <v>11.6</v>
      </c>
      <c r="BC23" s="12">
        <f t="array" ref="BC23">INDEX(BB:BB,MIN(IF(ISNUMBER(BB23:BB219),ROW(BB23:BB219),"")))</f>
        <v>11.6</v>
      </c>
      <c r="BD23" s="12">
        <f>IF('Données projet'!$A$88&gt;35,BD22+BC23-BL22,IF(A23&lt;'Données projet'!$A$88,$BA$205^A23,IF(A23='Données projet'!$A$88,'Données projet'!$B$88,BD22+BC23-BL22)))</f>
        <v>80</v>
      </c>
      <c r="BE23" s="13">
        <f>BD23*VLOOKUP('Données projet'!$B$11,Paramètres!$A$1:$I$89,3,0)*VLOOKUP('Données projet'!$B$11,Paramètres!$A$1:$I$89,5,0)</f>
        <v>58.655999999999992</v>
      </c>
      <c r="BF23" s="13">
        <f t="shared" si="37"/>
        <v>16.828016909929062</v>
      </c>
      <c r="BG23" s="20">
        <f t="shared" si="7"/>
        <v>131.46799611812642</v>
      </c>
      <c r="BH23" s="59">
        <f t="shared" si="8"/>
        <v>347.98269900502214</v>
      </c>
      <c r="BI23" s="59">
        <f ca="1">AVERAGE(OFFSET($BH$3,0,0,'Données projet'!$E$11+1,1))-AVERAGE(OFFSET($H$3,0,0,'Données projet'!$E$11+1,1))</f>
        <v>302.36110224755532</v>
      </c>
      <c r="BJ23" s="59">
        <f t="shared" si="38"/>
        <v>292.08583531469412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57</v>
      </c>
      <c r="BW23" s="12">
        <f>VLOOKUP(A23,'Données projet'!$A$113:$I$133,9,0)</f>
        <v>9.6</v>
      </c>
      <c r="BX23" s="12">
        <f t="array" ref="BX23">INDEX(BW:BW,MIN(IF(ISNUMBER(BW23:BW219),ROW(BW23:BW219),"")))</f>
        <v>9.6</v>
      </c>
      <c r="BY23" s="12">
        <f>IF('Données projet'!$A$114&gt;35,BY22+BX23-CG22,IF(A23&lt;'Données projet'!$A$114,$BV$205^A23,IF(A23='Données projet'!$A$114,'Données projet'!$B$114,BY22+BX23-CG22)))</f>
        <v>57.000000000000007</v>
      </c>
      <c r="BZ23" s="13">
        <f>BY23*VLOOKUP('Données projet'!$B$12,Paramètres!$A$1:$I$89,3,0)*VLOOKUP('Données projet'!$B$12,Paramètres!$A$1:$I$89,5,0)</f>
        <v>49.795200000000008</v>
      </c>
      <c r="CA23" s="13">
        <f t="shared" si="39"/>
        <v>14.560856542690781</v>
      </c>
      <c r="CB23" s="20">
        <f t="shared" si="10"/>
        <v>112.08679847851981</v>
      </c>
      <c r="CC23" s="59">
        <f t="shared" si="11"/>
        <v>328.60150136541552</v>
      </c>
      <c r="CD23" s="59">
        <f ca="1">AVERAGE(OFFSET($CC$3,0,0,'Données projet'!$E$12+1,1))-AVERAGE(OFFSET($H$3,0,0,'Données projet'!$E$12+1,1))</f>
        <v>285.8437404763045</v>
      </c>
      <c r="CE23" s="59">
        <f t="shared" si="40"/>
        <v>276.01618888357268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21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2.5115384616666665</v>
      </c>
      <c r="CT23" s="12">
        <f>IF('Données projet'!$A$140&gt;35,CT22+CS23-DB22,IF(A23&lt;'Données projet'!$A$140,$CQ$205^A23,IF(A23='Données projet'!$A$140,'Données projet'!$B$140,CT22+CS23-DB22)))</f>
        <v>17.839145951212871</v>
      </c>
      <c r="CU23" s="17">
        <f>CT23*VLOOKUP('Données projet'!$B$13,Paramètres!$A$1:$I$89,3,0)*VLOOKUP('Données projet'!$B$13,Paramètres!$A$1:$I$89,5,0)</f>
        <v>19.202056701885532</v>
      </c>
      <c r="CV23" s="13">
        <f t="shared" si="41"/>
        <v>6.2736189216065279</v>
      </c>
      <c r="CW23" s="20">
        <f t="shared" si="13"/>
        <v>44.370135044248663</v>
      </c>
      <c r="CX23" s="59">
        <f t="shared" si="14"/>
        <v>260.88483793114438</v>
      </c>
      <c r="CY23" s="59">
        <f ca="1">AVERAGE(OFFSET($CX$3,0,0,'Données projet'!$E$13+1,1))-AVERAGE(OFFSET($H$3,0,0,'Données projet'!$E$13+1,1))</f>
        <v>776.36907931144958</v>
      </c>
      <c r="CZ23" s="59">
        <f t="shared" si="42"/>
        <v>236.05254599184528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2.5115384616666665</v>
      </c>
      <c r="DO23" s="12">
        <f>IF('Données projet'!$A$166&gt;35,DO22+DN23-DW22,IF(A23&lt;'Données projet'!$A$166,$DL$205^A23,IF(A23='Données projet'!$A$166,'Données projet'!$B$166,DO22+DN23-DW22)))</f>
        <v>17.839145951212871</v>
      </c>
      <c r="DP23" s="17">
        <f>DO23*VLOOKUP('Données projet'!$B$14,Paramètres!$A$1:$I$89,3,0)*VLOOKUP('Données projet'!$B$14,Paramètres!$A$1:$I$89,5,0)</f>
        <v>16.975731287174167</v>
      </c>
      <c r="DQ23" s="13">
        <f t="shared" si="43"/>
        <v>5.6263730019502409</v>
      </c>
      <c r="DR23" s="20">
        <f t="shared" si="16"/>
        <v>39.365331636891675</v>
      </c>
      <c r="DS23" s="59">
        <f t="shared" si="17"/>
        <v>255.8800345237874</v>
      </c>
      <c r="DT23" s="59">
        <f ca="1">AVERAGE(OFFSET($DS$3,0,0,'Données projet'!$E$14+1,1))-AVERAGE(OFFSET($H$3,0,0,'Données projet'!$E$14+1,1))</f>
        <v>697.21496579331188</v>
      </c>
      <c r="DU23" s="59">
        <f t="shared" si="44"/>
        <v>215.64914236948769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6">
        <f t="shared" si="1"/>
        <v>183.33333333333334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497.57000483494448</v>
      </c>
      <c r="S24" s="59">
        <f ca="1">AVERAGE(OFFSET($R$3,0,0,'Données projet'!$E$9+1,1))-AVERAGE(OFFSET($H$3,0,0,'Données projet'!$E$9+1,1))</f>
        <v>189.76714074331781</v>
      </c>
      <c r="T24" s="59">
        <f t="shared" si="34"/>
        <v>458.38901659119472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18.642122332238053</v>
      </c>
      <c r="AK24" s="13">
        <f t="shared" si="35"/>
        <v>6.111696214890876</v>
      </c>
      <c r="AL24" s="20">
        <f t="shared" si="4"/>
        <v>43.112900636249549</v>
      </c>
      <c r="AM24" s="59">
        <f t="shared" si="5"/>
        <v>261.97042901212393</v>
      </c>
      <c r="AN24" s="59">
        <f ca="1">AVERAGE(OFFSET($AM$3,0,0,'Données projet'!$E$10+1,1))-AVERAGE(OFFSET($H$3,0,0,'Données projet'!$E$10+1,1))</f>
        <v>667.48048469355444</v>
      </c>
      <c r="AO24" s="59">
        <f t="shared" si="36"/>
        <v>207.98235252598172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12.6</v>
      </c>
      <c r="BD24" s="12">
        <f>IF('Données projet'!$A$88&gt;35,BD23+BC24-BL23,IF(A24&lt;'Données projet'!$A$88,$BA$205^A24,IF(A24='Données projet'!$A$88,'Données projet'!$B$88,BD23+BC24-BL23)))</f>
        <v>64.599999999999994</v>
      </c>
      <c r="BE24" s="13">
        <f>BD24*VLOOKUP('Données projet'!$B$11,Paramètres!$A$1:$I$89,3,0)*VLOOKUP('Données projet'!$B$11,Paramètres!$A$1:$I$89,5,0)</f>
        <v>47.364719999999991</v>
      </c>
      <c r="BF24" s="13">
        <f t="shared" si="37"/>
        <v>13.931057351916726</v>
      </c>
      <c r="BG24" s="20">
        <f t="shared" si="7"/>
        <v>106.75681222125495</v>
      </c>
      <c r="BH24" s="59">
        <f t="shared" si="8"/>
        <v>325.61434059712934</v>
      </c>
      <c r="BI24" s="59">
        <f ca="1">AVERAGE(OFFSET($BH$3,0,0,'Données projet'!$E$11+1,1))-AVERAGE(OFFSET($H$3,0,0,'Données projet'!$E$11+1,1))</f>
        <v>302.36110224755532</v>
      </c>
      <c r="BJ24" s="59">
        <f t="shared" si="38"/>
        <v>292.08583531469412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</v>
      </c>
      <c r="BY24" s="12">
        <f>IF('Données projet'!$A$114&gt;35,BY23+BX24-CG23,IF(A24&lt;'Données projet'!$A$114,$BV$205^A24,IF(A24='Données projet'!$A$114,'Données projet'!$B$114,BY23+BX24-CG23)))</f>
        <v>46</v>
      </c>
      <c r="BZ24" s="13">
        <f>BY24*VLOOKUP('Données projet'!$B$12,Paramètres!$A$1:$I$89,3,0)*VLOOKUP('Données projet'!$B$12,Paramètres!$A$1:$I$89,5,0)</f>
        <v>40.185600000000001</v>
      </c>
      <c r="CA24" s="13">
        <f t="shared" si="39"/>
        <v>12.047826945473735</v>
      </c>
      <c r="CB24" s="20">
        <f t="shared" si="10"/>
        <v>90.973218596700079</v>
      </c>
      <c r="CC24" s="59">
        <f t="shared" si="11"/>
        <v>309.83074697257445</v>
      </c>
      <c r="CD24" s="59">
        <f ca="1">AVERAGE(OFFSET($CC$3,0,0,'Données projet'!$E$12+1,1))-AVERAGE(OFFSET($H$3,0,0,'Données projet'!$E$12+1,1))</f>
        <v>285.8437404763045</v>
      </c>
      <c r="CE24" s="59">
        <f t="shared" si="40"/>
        <v>276.01618888357268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2.5115384616666665</v>
      </c>
      <c r="CT24" s="12">
        <f>IF('Données projet'!$A$140&gt;35,CT23+CS24-DB23,IF(A24&lt;'Données projet'!$A$140,$CQ$205^A24,IF(A24='Données projet'!$A$140,'Données projet'!$B$140,CT23+CS24-DB23)))</f>
        <v>20.603583479485028</v>
      </c>
      <c r="CU24" s="17">
        <f>CT24*VLOOKUP('Données projet'!$B$13,Paramètres!$A$1:$I$89,3,0)*VLOOKUP('Données projet'!$B$13,Paramètres!$A$1:$I$89,5,0)</f>
        <v>22.177697257317682</v>
      </c>
      <c r="CV24" s="13">
        <f t="shared" si="41"/>
        <v>7.1253112606889832</v>
      </c>
      <c r="CW24" s="20">
        <f t="shared" si="13"/>
        <v>51.036073168861606</v>
      </c>
      <c r="CX24" s="59">
        <f t="shared" si="14"/>
        <v>269.89360154473599</v>
      </c>
      <c r="CY24" s="59">
        <f ca="1">AVERAGE(OFFSET($CX$3,0,0,'Données projet'!$E$13+1,1))-AVERAGE(OFFSET($H$3,0,0,'Données projet'!$E$13+1,1))</f>
        <v>776.36907931144958</v>
      </c>
      <c r="CZ24" s="59">
        <f t="shared" si="42"/>
        <v>236.05254599184528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2.5115384616666665</v>
      </c>
      <c r="DO24" s="12">
        <f>IF('Données projet'!$A$166&gt;35,DO23+DN24-DW23,IF(A24&lt;'Données projet'!$A$166,$DL$205^A24,IF(A24='Données projet'!$A$166,'Données projet'!$B$166,DO23+DN24-DW23)))</f>
        <v>20.603583479485028</v>
      </c>
      <c r="DP24" s="17">
        <f>DO24*VLOOKUP('Données projet'!$B$14,Paramètres!$A$1:$I$89,3,0)*VLOOKUP('Données projet'!$B$14,Paramètres!$A$1:$I$89,5,0)</f>
        <v>19.606370039077952</v>
      </c>
      <c r="DQ24" s="13">
        <f t="shared" si="43"/>
        <v>6.390196696449407</v>
      </c>
      <c r="DR24" s="20">
        <f t="shared" si="16"/>
        <v>45.277353731043483</v>
      </c>
      <c r="DS24" s="59">
        <f t="shared" si="17"/>
        <v>264.13488210691787</v>
      </c>
      <c r="DT24" s="59">
        <f ca="1">AVERAGE(OFFSET($DS$3,0,0,'Données projet'!$E$14+1,1))-AVERAGE(OFFSET($H$3,0,0,'Données projet'!$E$14+1,1))</f>
        <v>697.21496579331188</v>
      </c>
      <c r="DU24" s="59">
        <f t="shared" si="44"/>
        <v>215.64914236948769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6">
        <f t="shared" si="1"/>
        <v>183.33333333333334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525.52547414253047</v>
      </c>
      <c r="S25" s="59">
        <f ca="1">AVERAGE(OFFSET($R$3,0,0,'Données projet'!$E$9+1,1))-AVERAGE(OFFSET($H$3,0,0,'Données projet'!$E$9+1,1))</f>
        <v>189.76714074331781</v>
      </c>
      <c r="T25" s="59">
        <f t="shared" si="34"/>
        <v>458.38901659119472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21.530992837744268</v>
      </c>
      <c r="AK25" s="13">
        <f t="shared" si="35"/>
        <v>6.9414062929280762</v>
      </c>
      <c r="AL25" s="20">
        <f t="shared" si="4"/>
        <v>49.589428485920998</v>
      </c>
      <c r="AM25" s="59">
        <f t="shared" si="5"/>
        <v>270.77034238938938</v>
      </c>
      <c r="AN25" s="59">
        <f ca="1">AVERAGE(OFFSET($AM$3,0,0,'Données projet'!$E$10+1,1))-AVERAGE(OFFSET($H$3,0,0,'Données projet'!$E$10+1,1))</f>
        <v>667.48048469355444</v>
      </c>
      <c r="AO25" s="59">
        <f t="shared" si="36"/>
        <v>207.98235252598172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12.6</v>
      </c>
      <c r="BD25" s="12">
        <f>IF('Données projet'!$A$88&gt;35,BD24+BC25-BL24,IF(A25&lt;'Données projet'!$A$88,$BA$205^A25,IF(A25='Données projet'!$A$88,'Données projet'!$B$88,BD24+BC25-BL24)))</f>
        <v>77.199999999999989</v>
      </c>
      <c r="BE25" s="13">
        <f>BD25*VLOOKUP('Données projet'!$B$11,Paramètres!$A$1:$I$89,3,0)*VLOOKUP('Données projet'!$B$11,Paramètres!$A$1:$I$89,5,0)</f>
        <v>56.603039999999986</v>
      </c>
      <c r="BF25" s="13">
        <f t="shared" si="37"/>
        <v>16.306519487923971</v>
      </c>
      <c r="BG25" s="20">
        <f t="shared" si="7"/>
        <v>126.98414944146755</v>
      </c>
      <c r="BH25" s="59">
        <f t="shared" si="8"/>
        <v>348.16506334493596</v>
      </c>
      <c r="BI25" s="59">
        <f ca="1">AVERAGE(OFFSET($BH$3,0,0,'Données projet'!$E$11+1,1))-AVERAGE(OFFSET($H$3,0,0,'Données projet'!$E$11+1,1))</f>
        <v>302.36110224755532</v>
      </c>
      <c r="BJ25" s="59">
        <f t="shared" si="38"/>
        <v>292.08583531469412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</v>
      </c>
      <c r="BY25" s="12">
        <f>IF('Données projet'!$A$114&gt;35,BY24+BX25-CG24,IF(A25&lt;'Données projet'!$A$114,$BV$205^A25,IF(A25='Données projet'!$A$114,'Données projet'!$B$114,BY24+BX25-CG24)))</f>
        <v>56</v>
      </c>
      <c r="BZ25" s="13">
        <f>BY25*VLOOKUP('Données projet'!$B$12,Paramètres!$A$1:$I$89,3,0)*VLOOKUP('Données projet'!$B$12,Paramètres!$A$1:$I$89,5,0)</f>
        <v>48.921600000000005</v>
      </c>
      <c r="CA25" s="13">
        <f t="shared" si="39"/>
        <v>14.334905731333867</v>
      </c>
      <c r="CB25" s="20">
        <f t="shared" si="10"/>
        <v>110.17174748207316</v>
      </c>
      <c r="CC25" s="59">
        <f t="shared" si="11"/>
        <v>331.35266138554152</v>
      </c>
      <c r="CD25" s="59">
        <f ca="1">AVERAGE(OFFSET($CC$3,0,0,'Données projet'!$E$12+1,1))-AVERAGE(OFFSET($H$3,0,0,'Données projet'!$E$12+1,1))</f>
        <v>285.8437404763045</v>
      </c>
      <c r="CE25" s="59">
        <f t="shared" si="40"/>
        <v>276.01618888357268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2.5115384616666665</v>
      </c>
      <c r="CT25" s="12">
        <f>IF('Données projet'!$A$140&gt;35,CT24+CS25-DB24,IF(A25&lt;'Données projet'!$A$140,$CQ$205^A25,IF(A25='Données projet'!$A$140,'Données projet'!$B$140,CT24+CS25-DB24)))</f>
        <v>23.796411182299146</v>
      </c>
      <c r="CU25" s="17">
        <f>CT25*VLOOKUP('Données projet'!$B$13,Paramètres!$A$1:$I$89,3,0)*VLOOKUP('Données projet'!$B$13,Paramètres!$A$1:$I$89,5,0)</f>
        <v>25.614456996626796</v>
      </c>
      <c r="CV25" s="13">
        <f t="shared" si="41"/>
        <v>8.0926274286198083</v>
      </c>
      <c r="CW25" s="20">
        <f t="shared" si="13"/>
        <v>58.706505373971176</v>
      </c>
      <c r="CX25" s="59">
        <f t="shared" si="14"/>
        <v>279.88741927743956</v>
      </c>
      <c r="CY25" s="59">
        <f ca="1">AVERAGE(OFFSET($CX$3,0,0,'Données projet'!$E$13+1,1))-AVERAGE(OFFSET($H$3,0,0,'Données projet'!$E$13+1,1))</f>
        <v>776.36907931144958</v>
      </c>
      <c r="CZ25" s="59">
        <f t="shared" si="42"/>
        <v>236.05254599184528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2.5115384616666665</v>
      </c>
      <c r="DO25" s="12">
        <f>IF('Données projet'!$A$166&gt;35,DO24+DN25-DW24,IF(A25&lt;'Données projet'!$A$166,$DL$205^A25,IF(A25='Données projet'!$A$166,'Données projet'!$B$166,DO24+DN25-DW24)))</f>
        <v>23.796411182299146</v>
      </c>
      <c r="DP25" s="17">
        <f>DO25*VLOOKUP('Données projet'!$B$14,Paramètres!$A$1:$I$89,3,0)*VLOOKUP('Données projet'!$B$14,Paramètres!$A$1:$I$89,5,0)</f>
        <v>22.644664881075869</v>
      </c>
      <c r="DQ25" s="13">
        <f t="shared" si="43"/>
        <v>7.2577153710140871</v>
      </c>
      <c r="DR25" s="20">
        <f t="shared" si="16"/>
        <v>52.079978939056673</v>
      </c>
      <c r="DS25" s="59">
        <f t="shared" si="17"/>
        <v>273.2608928425251</v>
      </c>
      <c r="DT25" s="59">
        <f ca="1">AVERAGE(OFFSET($DS$3,0,0,'Données projet'!$E$14+1,1))-AVERAGE(OFFSET($H$3,0,0,'Données projet'!$E$14+1,1))</f>
        <v>697.21496579331188</v>
      </c>
      <c r="DU25" s="59">
        <f t="shared" si="44"/>
        <v>215.64914236948769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6">
        <f t="shared" si="1"/>
        <v>183.33333333333334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476.51248616606193</v>
      </c>
      <c r="S26" s="59">
        <f ca="1">AVERAGE(OFFSET($R$3,0,0,'Données projet'!$E$9+1,1))-AVERAGE(OFFSET($H$3,0,0,'Données projet'!$E$9+1,1))</f>
        <v>189.76714074331781</v>
      </c>
      <c r="T26" s="59">
        <f t="shared" si="34"/>
        <v>458.38901659119472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24.867536234182626</v>
      </c>
      <c r="AK26" s="13">
        <f t="shared" si="35"/>
        <v>7.8837559376896813</v>
      </c>
      <c r="AL26" s="20">
        <f t="shared" si="4"/>
        <v>57.041833866010933</v>
      </c>
      <c r="AM26" s="59">
        <f t="shared" si="5"/>
        <v>280.52703057555743</v>
      </c>
      <c r="AN26" s="59">
        <f ca="1">AVERAGE(OFFSET($AM$3,0,0,'Données projet'!$E$10+1,1))-AVERAGE(OFFSET($H$3,0,0,'Données projet'!$E$10+1,1))</f>
        <v>667.48048469355444</v>
      </c>
      <c r="AO26" s="59">
        <f t="shared" si="36"/>
        <v>207.98235252598172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12.6</v>
      </c>
      <c r="BD26" s="12">
        <f>IF('Données projet'!$A$88&gt;35,BD25+BC26-BL25,IF(A26&lt;'Données projet'!$A$88,$BA$205^A26,IF(A26='Données projet'!$A$88,'Données projet'!$B$88,BD25+BC26-BL25)))</f>
        <v>89.799999999999983</v>
      </c>
      <c r="BE26" s="13">
        <f>BD26*VLOOKUP('Données projet'!$B$11,Paramètres!$A$1:$I$89,3,0)*VLOOKUP('Données projet'!$B$11,Paramètres!$A$1:$I$89,5,0)</f>
        <v>65.84135999999998</v>
      </c>
      <c r="BF26" s="13">
        <f t="shared" si="37"/>
        <v>18.637068365902625</v>
      </c>
      <c r="BG26" s="20">
        <f t="shared" si="7"/>
        <v>147.13326273728035</v>
      </c>
      <c r="BH26" s="59">
        <f t="shared" si="8"/>
        <v>370.61845944682682</v>
      </c>
      <c r="BI26" s="59">
        <f ca="1">AVERAGE(OFFSET($BH$3,0,0,'Données projet'!$E$11+1,1))-AVERAGE(OFFSET($H$3,0,0,'Données projet'!$E$11+1,1))</f>
        <v>302.36110224755532</v>
      </c>
      <c r="BJ26" s="59">
        <f t="shared" si="38"/>
        <v>292.08583531469412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</v>
      </c>
      <c r="BY26" s="12">
        <f>IF('Données projet'!$A$114&gt;35,BY25+BX26-CG25,IF(A26&lt;'Données projet'!$A$114,$BV$205^A26,IF(A26='Données projet'!$A$114,'Données projet'!$B$114,BY25+BX26-CG25)))</f>
        <v>66</v>
      </c>
      <c r="BZ26" s="13">
        <f>BY26*VLOOKUP('Données projet'!$B$12,Paramètres!$A$1:$I$89,3,0)*VLOOKUP('Données projet'!$B$12,Paramètres!$A$1:$I$89,5,0)</f>
        <v>57.657600000000002</v>
      </c>
      <c r="CA26" s="13">
        <f t="shared" si="39"/>
        <v>16.574671209026025</v>
      </c>
      <c r="CB26" s="20">
        <f t="shared" si="10"/>
        <v>129.28787235572034</v>
      </c>
      <c r="CC26" s="59">
        <f t="shared" si="11"/>
        <v>352.77306906526684</v>
      </c>
      <c r="CD26" s="59">
        <f ca="1">AVERAGE(OFFSET($CC$3,0,0,'Données projet'!$E$12+1,1))-AVERAGE(OFFSET($H$3,0,0,'Données projet'!$E$12+1,1))</f>
        <v>285.8437404763045</v>
      </c>
      <c r="CE26" s="59">
        <f t="shared" si="40"/>
        <v>276.01618888357268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2.5115384616666665</v>
      </c>
      <c r="CT26" s="12">
        <f>IF('Données projet'!$A$140&gt;35,CT25+CS26-DB25,IF(A26&lt;'Données projet'!$A$140,$CQ$205^A26,IF(A26='Données projet'!$A$140,'Données projet'!$B$140,CT25+CS26-DB25)))</f>
        <v>27.4840144055953</v>
      </c>
      <c r="CU26" s="17">
        <f>CT26*VLOOKUP('Données projet'!$B$13,Paramètres!$A$1:$I$89,3,0)*VLOOKUP('Données projet'!$B$13,Paramètres!$A$1:$I$89,5,0)</f>
        <v>29.583793106182782</v>
      </c>
      <c r="CV26" s="13">
        <f t="shared" si="41"/>
        <v>9.191264255327015</v>
      </c>
      <c r="CW26" s="20">
        <f t="shared" si="13"/>
        <v>67.533224904629563</v>
      </c>
      <c r="CX26" s="59">
        <f t="shared" si="14"/>
        <v>291.01842161417608</v>
      </c>
      <c r="CY26" s="59">
        <f ca="1">AVERAGE(OFFSET($CX$3,0,0,'Données projet'!$E$13+1,1))-AVERAGE(OFFSET($H$3,0,0,'Données projet'!$E$13+1,1))</f>
        <v>776.36907931144958</v>
      </c>
      <c r="CZ26" s="59">
        <f t="shared" si="42"/>
        <v>236.05254599184528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2.5115384616666665</v>
      </c>
      <c r="DO26" s="12">
        <f>IF('Données projet'!$A$166&gt;35,DO25+DN26-DW25,IF(A26&lt;'Données projet'!$A$166,$DL$205^A26,IF(A26='Données projet'!$A$166,'Données projet'!$B$166,DO25+DN26-DW25)))</f>
        <v>27.4840144055953</v>
      </c>
      <c r="DP26" s="17">
        <f>DO26*VLOOKUP('Données projet'!$B$14,Paramètres!$A$1:$I$89,3,0)*VLOOKUP('Données projet'!$B$14,Paramètres!$A$1:$I$89,5,0)</f>
        <v>26.153788108364488</v>
      </c>
      <c r="DQ26" s="13">
        <f t="shared" si="43"/>
        <v>8.2430064219966361</v>
      </c>
      <c r="DR26" s="20">
        <f t="shared" si="16"/>
        <v>59.907750473712277</v>
      </c>
      <c r="DS26" s="59">
        <f t="shared" si="17"/>
        <v>283.3929471832588</v>
      </c>
      <c r="DT26" s="59">
        <f ca="1">AVERAGE(OFFSET($DS$3,0,0,'Données projet'!$E$14+1,1))-AVERAGE(OFFSET($H$3,0,0,'Données projet'!$E$14+1,1))</f>
        <v>697.21496579331188</v>
      </c>
      <c r="DU26" s="59">
        <f t="shared" si="44"/>
        <v>215.64914236948769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6">
        <f t="shared" si="1"/>
        <v>183.33333333333334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500.63392979535581</v>
      </c>
      <c r="S27" s="59">
        <f ca="1">AVERAGE(OFFSET($R$3,0,0,'Données projet'!$E$9+1,1))-AVERAGE(OFFSET($H$3,0,0,'Données projet'!$E$9+1,1))</f>
        <v>189.76714074331781</v>
      </c>
      <c r="T27" s="59">
        <f t="shared" si="34"/>
        <v>458.38901659119472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28.721126007451357</v>
      </c>
      <c r="AK27" s="13">
        <f t="shared" si="35"/>
        <v>8.9540368424161478</v>
      </c>
      <c r="AL27" s="20">
        <f t="shared" si="4"/>
        <v>65.617575296852564</v>
      </c>
      <c r="AM27" s="59">
        <f t="shared" si="5"/>
        <v>291.38828348047235</v>
      </c>
      <c r="AN27" s="59">
        <f ca="1">AVERAGE(OFFSET($AM$3,0,0,'Données projet'!$E$10+1,1))-AVERAGE(OFFSET($H$3,0,0,'Données projet'!$E$10+1,1))</f>
        <v>667.48048469355444</v>
      </c>
      <c r="AO27" s="59">
        <f t="shared" si="36"/>
        <v>207.98235252598172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12.6</v>
      </c>
      <c r="BD27" s="12">
        <f>IF('Données projet'!$A$88&gt;35,BD26+BC27-BL26,IF(A27&lt;'Données projet'!$A$88,$BA$205^A27,IF(A27='Données projet'!$A$88,'Données projet'!$B$88,BD26+BC27-BL26)))</f>
        <v>102.39999999999998</v>
      </c>
      <c r="BE27" s="13">
        <f>BD27*VLOOKUP('Données projet'!$B$11,Paramètres!$A$1:$I$89,3,0)*VLOOKUP('Données projet'!$B$11,Paramètres!$A$1:$I$89,5,0)</f>
        <v>75.079679999999982</v>
      </c>
      <c r="BF27" s="13">
        <f t="shared" si="37"/>
        <v>20.929732076759169</v>
      </c>
      <c r="BG27" s="20">
        <f t="shared" si="7"/>
        <v>167.2163927003555</v>
      </c>
      <c r="BH27" s="59">
        <f t="shared" si="8"/>
        <v>392.9871008839753</v>
      </c>
      <c r="BI27" s="59">
        <f ca="1">AVERAGE(OFFSET($BH$3,0,0,'Données projet'!$E$11+1,1))-AVERAGE(OFFSET($H$3,0,0,'Données projet'!$E$11+1,1))</f>
        <v>302.36110224755532</v>
      </c>
      <c r="BJ27" s="59">
        <f t="shared" si="38"/>
        <v>292.08583531469412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</v>
      </c>
      <c r="BY27" s="12">
        <f>IF('Données projet'!$A$114&gt;35,BY26+BX27-CG26,IF(A27&lt;'Données projet'!$A$114,$BV$205^A27,IF(A27='Données projet'!$A$114,'Données projet'!$B$114,BY26+BX27-CG26)))</f>
        <v>76</v>
      </c>
      <c r="BZ27" s="13">
        <f>BY27*VLOOKUP('Données projet'!$B$12,Paramètres!$A$1:$I$89,3,0)*VLOOKUP('Données projet'!$B$12,Paramètres!$A$1:$I$89,5,0)</f>
        <v>66.393600000000006</v>
      </c>
      <c r="CA27" s="13">
        <f t="shared" si="39"/>
        <v>18.775122997078544</v>
      </c>
      <c r="CB27" s="20">
        <f t="shared" si="10"/>
        <v>148.33552588657844</v>
      </c>
      <c r="CC27" s="59">
        <f t="shared" si="11"/>
        <v>374.10623407019824</v>
      </c>
      <c r="CD27" s="59">
        <f ca="1">AVERAGE(OFFSET($CC$3,0,0,'Données projet'!$E$12+1,1))-AVERAGE(OFFSET($H$3,0,0,'Données projet'!$E$12+1,1))</f>
        <v>285.8437404763045</v>
      </c>
      <c r="CE27" s="59">
        <f t="shared" si="40"/>
        <v>276.01618888357268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2.5115384616666665</v>
      </c>
      <c r="CT27" s="12">
        <f>IF('Données projet'!$A$140&gt;35,CT26+CS27-DB26,IF(A27&lt;'Données projet'!$A$140,$CQ$205^A27,IF(A27='Données projet'!$A$140,'Données projet'!$B$140,CT26+CS27-DB26)))</f>
        <v>31.743065879146062</v>
      </c>
      <c r="CU27" s="17">
        <f>CT27*VLOOKUP('Données projet'!$B$13,Paramètres!$A$1:$I$89,3,0)*VLOOKUP('Données projet'!$B$13,Paramètres!$A$1:$I$89,5,0)</f>
        <v>34.168236112312819</v>
      </c>
      <c r="CV27" s="13">
        <f t="shared" si="41"/>
        <v>10.439049536926465</v>
      </c>
      <c r="CW27" s="20">
        <f t="shared" si="13"/>
        <v>77.691022505758426</v>
      </c>
      <c r="CX27" s="59">
        <f t="shared" si="14"/>
        <v>303.46173068937821</v>
      </c>
      <c r="CY27" s="59">
        <f ca="1">AVERAGE(OFFSET($CX$3,0,0,'Données projet'!$E$13+1,1))-AVERAGE(OFFSET($H$3,0,0,'Données projet'!$E$13+1,1))</f>
        <v>776.36907931144958</v>
      </c>
      <c r="CZ27" s="59">
        <f t="shared" si="42"/>
        <v>236.05254599184528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2.5115384616666665</v>
      </c>
      <c r="DO27" s="12">
        <f>IF('Données projet'!$A$166&gt;35,DO26+DN27-DW26,IF(A27&lt;'Données projet'!$A$166,$DL$205^A27,IF(A27='Données projet'!$A$166,'Données projet'!$B$166,DO26+DN27-DW26)))</f>
        <v>31.743065879146062</v>
      </c>
      <c r="DP27" s="17">
        <f>DO27*VLOOKUP('Données projet'!$B$14,Paramètres!$A$1:$I$89,3,0)*VLOOKUP('Données projet'!$B$14,Paramètres!$A$1:$I$89,5,0)</f>
        <v>30.206701490595396</v>
      </c>
      <c r="DQ27" s="13">
        <f t="shared" si="43"/>
        <v>9.3620583612917034</v>
      </c>
      <c r="DR27" s="20">
        <f t="shared" si="16"/>
        <v>68.915590075370019</v>
      </c>
      <c r="DS27" s="59">
        <f t="shared" si="17"/>
        <v>294.68629825898984</v>
      </c>
      <c r="DT27" s="59">
        <f ca="1">AVERAGE(OFFSET($DS$3,0,0,'Données projet'!$E$14+1,1))-AVERAGE(OFFSET($H$3,0,0,'Données projet'!$E$14+1,1))</f>
        <v>697.21496579331188</v>
      </c>
      <c r="DU27" s="59">
        <f t="shared" si="44"/>
        <v>215.64914236948769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6">
        <f t="shared" si="1"/>
        <v>183.33333333333334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524.69796293112063</v>
      </c>
      <c r="S28" s="59">
        <f ca="1">AVERAGE(OFFSET($R$3,0,0,'Données projet'!$E$9+1,1))-AVERAGE(OFFSET($H$3,0,0,'Données projet'!$E$9+1,1))</f>
        <v>189.76714074331781</v>
      </c>
      <c r="T28" s="59">
        <f t="shared" si="34"/>
        <v>458.38901659119472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33.171886083430998</v>
      </c>
      <c r="AK28" s="13">
        <f t="shared" si="35"/>
        <v>10.169616666093907</v>
      </c>
      <c r="AL28" s="20">
        <f t="shared" si="4"/>
        <v>75.486450622089208</v>
      </c>
      <c r="AM28" s="59">
        <f t="shared" si="5"/>
        <v>303.5242245884213</v>
      </c>
      <c r="AN28" s="59">
        <f ca="1">AVERAGE(OFFSET($AM$3,0,0,'Données projet'!$E$10+1,1))-AVERAGE(OFFSET($H$3,0,0,'Données projet'!$E$10+1,1))</f>
        <v>667.48048469355444</v>
      </c>
      <c r="AO28" s="59">
        <f t="shared" si="36"/>
        <v>207.98235252598172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115</v>
      </c>
      <c r="BB28" s="12">
        <f>VLOOKUP(A28,'Données projet'!$A$87:$I$107,9,0)</f>
        <v>12.6</v>
      </c>
      <c r="BC28" s="12">
        <f t="array" ref="BC28">INDEX(BB:BB,MIN(IF(ISNUMBER(BB28:BB224),ROW(BB28:BB224),"")))</f>
        <v>12.6</v>
      </c>
      <c r="BD28" s="12">
        <f>IF('Données projet'!$A$88&gt;35,BD27+BC28-BL27,IF(A28&lt;'Données projet'!$A$88,$BA$205^A28,IF(A28='Données projet'!$A$88,'Données projet'!$B$88,BD27+BC28-BL27)))</f>
        <v>114.99999999999997</v>
      </c>
      <c r="BE28" s="13">
        <f>BD28*VLOOKUP('Données projet'!$B$11,Paramètres!$A$1:$I$89,3,0)*VLOOKUP('Données projet'!$B$11,Paramètres!$A$1:$I$89,5,0)</f>
        <v>84.317999999999969</v>
      </c>
      <c r="BF28" s="13">
        <f t="shared" si="37"/>
        <v>23.189705803157239</v>
      </c>
      <c r="BG28" s="20">
        <f t="shared" si="7"/>
        <v>187.24258760716546</v>
      </c>
      <c r="BH28" s="59">
        <f t="shared" si="8"/>
        <v>415.28036157349754</v>
      </c>
      <c r="BI28" s="59">
        <f ca="1">AVERAGE(OFFSET($BH$3,0,0,'Données projet'!$E$11+1,1))-AVERAGE(OFFSET($H$3,0,0,'Données projet'!$E$11+1,1))</f>
        <v>302.36110224755532</v>
      </c>
      <c r="BJ28" s="59">
        <f t="shared" si="38"/>
        <v>292.08583531469412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86</v>
      </c>
      <c r="BW28" s="12">
        <f>VLOOKUP(A28,'Données projet'!$A$113:$I$133,9,0)</f>
        <v>10</v>
      </c>
      <c r="BX28" s="12">
        <f t="array" ref="BX28">INDEX(BW:BW,MIN(IF(ISNUMBER(BW28:BW224),ROW(BW28:BW224),"")))</f>
        <v>10</v>
      </c>
      <c r="BY28" s="12">
        <f>IF('Données projet'!$A$114&gt;35,BY27+BX28-CG27,IF(A28&lt;'Données projet'!$A$114,$BV$205^A28,IF(A28='Données projet'!$A$114,'Données projet'!$B$114,BY27+BX28-CG27)))</f>
        <v>86</v>
      </c>
      <c r="BZ28" s="13">
        <f>BY28*VLOOKUP('Données projet'!$B$12,Paramètres!$A$1:$I$89,3,0)*VLOOKUP('Données projet'!$B$12,Paramètres!$A$1:$I$89,5,0)</f>
        <v>75.129600000000011</v>
      </c>
      <c r="CA28" s="13">
        <f t="shared" si="39"/>
        <v>20.942027818647581</v>
      </c>
      <c r="CB28" s="20">
        <f t="shared" si="10"/>
        <v>167.32475178414452</v>
      </c>
      <c r="CC28" s="59">
        <f t="shared" si="11"/>
        <v>395.36252575047661</v>
      </c>
      <c r="CD28" s="59">
        <f ca="1">AVERAGE(OFFSET($CC$3,0,0,'Données projet'!$E$12+1,1))-AVERAGE(OFFSET($H$3,0,0,'Données projet'!$E$12+1,1))</f>
        <v>285.8437404763045</v>
      </c>
      <c r="CE28" s="59">
        <f t="shared" si="40"/>
        <v>276.01618888357268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21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2.5115384616666665</v>
      </c>
      <c r="CT28" s="12">
        <f>IF('Données projet'!$A$140&gt;35,CT27+CS28-DB27,IF(A28&lt;'Données projet'!$A$140,$CQ$205^A28,IF(A28='Données projet'!$A$140,'Données projet'!$B$140,CT27+CS28-DB27)))</f>
        <v>36.662119897691205</v>
      </c>
      <c r="CU28" s="17">
        <f>CT28*VLOOKUP('Données projet'!$B$13,Paramètres!$A$1:$I$89,3,0)*VLOOKUP('Données projet'!$B$13,Paramètres!$A$1:$I$89,5,0)</f>
        <v>39.463105857874808</v>
      </c>
      <c r="CV28" s="13">
        <f t="shared" si="41"/>
        <v>11.856231330879895</v>
      </c>
      <c r="CW28" s="20">
        <f t="shared" si="13"/>
        <v>89.381178937081089</v>
      </c>
      <c r="CX28" s="59">
        <f t="shared" si="14"/>
        <v>317.41895290341319</v>
      </c>
      <c r="CY28" s="59">
        <f ca="1">AVERAGE(OFFSET($CX$3,0,0,'Données projet'!$E$13+1,1))-AVERAGE(OFFSET($H$3,0,0,'Données projet'!$E$13+1,1))</f>
        <v>776.36907931144958</v>
      </c>
      <c r="CZ28" s="59">
        <f t="shared" si="42"/>
        <v>236.05254599184528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2.5115384616666665</v>
      </c>
      <c r="DO28" s="12">
        <f>IF('Données projet'!$A$166&gt;35,DO27+DN28-DW27,IF(A28&lt;'Données projet'!$A$166,$DL$205^A28,IF(A28='Données projet'!$A$166,'Données projet'!$B$166,DO27+DN28-DW27)))</f>
        <v>36.662119897691205</v>
      </c>
      <c r="DP28" s="17">
        <f>DO28*VLOOKUP('Données projet'!$B$14,Paramètres!$A$1:$I$89,3,0)*VLOOKUP('Données projet'!$B$14,Paramètres!$A$1:$I$89,5,0)</f>
        <v>34.887673294642951</v>
      </c>
      <c r="DQ28" s="13">
        <f t="shared" si="43"/>
        <v>10.633030265067006</v>
      </c>
      <c r="DR28" s="20">
        <f t="shared" si="16"/>
        <v>79.281892033161512</v>
      </c>
      <c r="DS28" s="59">
        <f t="shared" si="17"/>
        <v>307.31966599949362</v>
      </c>
      <c r="DT28" s="59">
        <f ca="1">AVERAGE(OFFSET($DS$3,0,0,'Données projet'!$E$14+1,1))-AVERAGE(OFFSET($H$3,0,0,'Données projet'!$E$14+1,1))</f>
        <v>697.21496579331188</v>
      </c>
      <c r="DU28" s="59">
        <f t="shared" si="44"/>
        <v>215.64914236948769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6">
        <f t="shared" si="1"/>
        <v>183.33333333333334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549.98719410050194</v>
      </c>
      <c r="S29" s="59">
        <f ca="1">AVERAGE(OFFSET($R$3,0,0,'Données projet'!$E$9+1,1))-AVERAGE(OFFSET($H$3,0,0,'Données projet'!$E$9+1,1))</f>
        <v>189.76714074331781</v>
      </c>
      <c r="T29" s="59">
        <f t="shared" si="34"/>
        <v>458.38901659119472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38.312356766466749</v>
      </c>
      <c r="AK29" s="13">
        <f t="shared" si="35"/>
        <v>11.550220861877524</v>
      </c>
      <c r="AL29" s="20">
        <f t="shared" si="4"/>
        <v>86.84398936936627</v>
      </c>
      <c r="AM29" s="59">
        <f t="shared" si="5"/>
        <v>317.13070341855644</v>
      </c>
      <c r="AN29" s="59">
        <f ca="1">AVERAGE(OFFSET($AM$3,0,0,'Données projet'!$E$10+1,1))-AVERAGE(OFFSET($H$3,0,0,'Données projet'!$E$10+1,1))</f>
        <v>667.48048469355444</v>
      </c>
      <c r="AO29" s="59">
        <f t="shared" si="36"/>
        <v>207.98235252598172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11.8</v>
      </c>
      <c r="BD29" s="12">
        <f>IF('Données projet'!$A$88&gt;35,BD28+BC29-BL28,IF(A29&lt;'Données projet'!$A$88,$BA$205^A29,IF(A29='Données projet'!$A$88,'Données projet'!$B$88,BD28+BC29-BL28)))</f>
        <v>98.799999999999969</v>
      </c>
      <c r="BE29" s="13">
        <f>BD29*VLOOKUP('Données projet'!$B$11,Paramètres!$A$1:$I$89,3,0)*VLOOKUP('Données projet'!$B$11,Paramètres!$A$1:$I$89,5,0)</f>
        <v>72.440159999999977</v>
      </c>
      <c r="BF29" s="13">
        <f t="shared" si="37"/>
        <v>20.27822154299642</v>
      </c>
      <c r="BG29" s="20">
        <f t="shared" si="7"/>
        <v>161.4845145207187</v>
      </c>
      <c r="BH29" s="59">
        <f t="shared" si="8"/>
        <v>391.77122856990889</v>
      </c>
      <c r="BI29" s="59">
        <f ca="1">AVERAGE(OFFSET($BH$3,0,0,'Données projet'!$E$11+1,1))-AVERAGE(OFFSET($H$3,0,0,'Données projet'!$E$11+1,1))</f>
        <v>302.36110224755532</v>
      </c>
      <c r="BJ29" s="59">
        <f t="shared" si="38"/>
        <v>292.08583531469412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9.8000000000000007</v>
      </c>
      <c r="BY29" s="12">
        <f>IF('Données projet'!$A$114&gt;35,BY28+BX29-CG28,IF(A29&lt;'Données projet'!$A$114,$BV$205^A29,IF(A29='Données projet'!$A$114,'Données projet'!$B$114,BY28+BX29-CG28)))</f>
        <v>74.8</v>
      </c>
      <c r="BZ29" s="13">
        <f>BY29*VLOOKUP('Données projet'!$B$12,Paramètres!$A$1:$I$89,3,0)*VLOOKUP('Données projet'!$B$12,Paramètres!$A$1:$I$89,5,0)</f>
        <v>65.345280000000017</v>
      </c>
      <c r="CA29" s="13">
        <f t="shared" si="39"/>
        <v>18.512938248561991</v>
      </c>
      <c r="CB29" s="20">
        <f t="shared" si="10"/>
        <v>146.05306344957884</v>
      </c>
      <c r="CC29" s="59">
        <f t="shared" si="11"/>
        <v>376.33977749876902</v>
      </c>
      <c r="CD29" s="59">
        <f ca="1">AVERAGE(OFFSET($CC$3,0,0,'Données projet'!$E$12+1,1))-AVERAGE(OFFSET($H$3,0,0,'Données projet'!$E$12+1,1))</f>
        <v>285.8437404763045</v>
      </c>
      <c r="CE29" s="59">
        <f t="shared" si="40"/>
        <v>276.01618888357268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2.5115384616666665</v>
      </c>
      <c r="CT29" s="12">
        <f>IF('Données projet'!$A$140&gt;35,CT28+CS29-DB28,IF(A29&lt;'Données projet'!$A$140,$CQ$205^A29,IF(A29='Données projet'!$A$140,'Données projet'!$B$140,CT28+CS29-DB28)))</f>
        <v>42.343453543840354</v>
      </c>
      <c r="CU29" s="17">
        <f>CT29*VLOOKUP('Données projet'!$B$13,Paramètres!$A$1:$I$89,3,0)*VLOOKUP('Données projet'!$B$13,Paramètres!$A$1:$I$89,5,0)</f>
        <v>45.578493394589756</v>
      </c>
      <c r="CV29" s="13">
        <f t="shared" si="41"/>
        <v>13.465806525210313</v>
      </c>
      <c r="CW29" s="20">
        <f t="shared" si="13"/>
        <v>102.83548902698512</v>
      </c>
      <c r="CX29" s="59">
        <f t="shared" si="14"/>
        <v>333.12220307617531</v>
      </c>
      <c r="CY29" s="59">
        <f ca="1">AVERAGE(OFFSET($CX$3,0,0,'Données projet'!$E$13+1,1))-AVERAGE(OFFSET($H$3,0,0,'Données projet'!$E$13+1,1))</f>
        <v>776.36907931144958</v>
      </c>
      <c r="CZ29" s="59">
        <f t="shared" si="42"/>
        <v>236.05254599184528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2.5115384616666665</v>
      </c>
      <c r="DO29" s="12">
        <f>IF('Données projet'!$A$166&gt;35,DO28+DN29-DW28,IF(A29&lt;'Données projet'!$A$166,$DL$205^A29,IF(A29='Données projet'!$A$166,'Données projet'!$B$166,DO28+DN29-DW28)))</f>
        <v>42.343453543840354</v>
      </c>
      <c r="DP29" s="17">
        <f>DO29*VLOOKUP('Données projet'!$B$14,Paramètres!$A$1:$I$89,3,0)*VLOOKUP('Données projet'!$B$14,Paramètres!$A$1:$I$89,5,0)</f>
        <v>40.294030392318483</v>
      </c>
      <c r="DQ29" s="13">
        <f t="shared" si="43"/>
        <v>12.076546444667922</v>
      </c>
      <c r="DR29" s="20">
        <f t="shared" si="16"/>
        <v>91.21208799108463</v>
      </c>
      <c r="DS29" s="59">
        <f t="shared" si="17"/>
        <v>321.49880204027482</v>
      </c>
      <c r="DT29" s="59">
        <f ca="1">AVERAGE(OFFSET($DS$3,0,0,'Données projet'!$E$14+1,1))-AVERAGE(OFFSET($H$3,0,0,'Données projet'!$E$14+1,1))</f>
        <v>697.21496579331188</v>
      </c>
      <c r="DU29" s="59">
        <f t="shared" si="44"/>
        <v>215.64914236948769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6">
        <f t="shared" si="1"/>
        <v>183.33333333333334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573.94481243981772</v>
      </c>
      <c r="S30" s="59">
        <f ca="1">AVERAGE(OFFSET($R$3,0,0,'Données projet'!$E$9+1,1))-AVERAGE(OFFSET($H$3,0,0,'Données projet'!$E$9+1,1))</f>
        <v>189.76714074331781</v>
      </c>
      <c r="T30" s="59">
        <f t="shared" si="34"/>
        <v>458.38901659119472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44.249418839473208</v>
      </c>
      <c r="AK30" s="13">
        <f t="shared" si="35"/>
        <v>13.118252765902122</v>
      </c>
      <c r="AL30" s="20">
        <f t="shared" si="4"/>
        <v>99.915361379362025</v>
      </c>
      <c r="AM30" s="59">
        <f t="shared" si="5"/>
        <v>332.43320425192553</v>
      </c>
      <c r="AN30" s="59">
        <f ca="1">AVERAGE(OFFSET($AM$3,0,0,'Données projet'!$E$10+1,1))-AVERAGE(OFFSET($H$3,0,0,'Données projet'!$E$10+1,1))</f>
        <v>667.48048469355444</v>
      </c>
      <c r="AO30" s="59">
        <f t="shared" si="36"/>
        <v>207.98235252598172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11.8</v>
      </c>
      <c r="BD30" s="12">
        <f>IF('Données projet'!$A$88&gt;35,BD29+BC30-BL29,IF(A30&lt;'Données projet'!$A$88,$BA$205^A30,IF(A30='Données projet'!$A$88,'Données projet'!$B$88,BD29+BC30-BL29)))</f>
        <v>110.59999999999997</v>
      </c>
      <c r="BE30" s="13">
        <f>BD30*VLOOKUP('Données projet'!$B$11,Paramètres!$A$1:$I$89,3,0)*VLOOKUP('Données projet'!$B$11,Paramètres!$A$1:$I$89,5,0)</f>
        <v>81.091919999999973</v>
      </c>
      <c r="BF30" s="13">
        <f t="shared" si="37"/>
        <v>22.40395323325189</v>
      </c>
      <c r="BG30" s="20">
        <f t="shared" si="7"/>
        <v>180.25531254791363</v>
      </c>
      <c r="BH30" s="59">
        <f t="shared" si="8"/>
        <v>412.77315542047711</v>
      </c>
      <c r="BI30" s="59">
        <f ca="1">AVERAGE(OFFSET($BH$3,0,0,'Données projet'!$E$11+1,1))-AVERAGE(OFFSET($H$3,0,0,'Données projet'!$E$11+1,1))</f>
        <v>302.36110224755532</v>
      </c>
      <c r="BJ30" s="59">
        <f t="shared" si="38"/>
        <v>292.08583531469412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9.8000000000000007</v>
      </c>
      <c r="BY30" s="12">
        <f>IF('Données projet'!$A$114&gt;35,BY29+BX30-CG29,IF(A30&lt;'Données projet'!$A$114,$BV$205^A30,IF(A30='Données projet'!$A$114,'Données projet'!$B$114,BY29+BX30-CG29)))</f>
        <v>84.6</v>
      </c>
      <c r="BZ30" s="13">
        <f>BY30*VLOOKUP('Données projet'!$B$12,Paramètres!$A$1:$I$89,3,0)*VLOOKUP('Données projet'!$B$12,Paramètres!$A$1:$I$89,5,0)</f>
        <v>73.906560000000013</v>
      </c>
      <c r="CA30" s="13">
        <f t="shared" si="39"/>
        <v>20.640506648584481</v>
      </c>
      <c r="CB30" s="20">
        <f t="shared" si="10"/>
        <v>164.6694744129513</v>
      </c>
      <c r="CC30" s="59">
        <f t="shared" si="11"/>
        <v>397.18731728551484</v>
      </c>
      <c r="CD30" s="59">
        <f ca="1">AVERAGE(OFFSET($CC$3,0,0,'Données projet'!$E$12+1,1))-AVERAGE(OFFSET($H$3,0,0,'Données projet'!$E$12+1,1))</f>
        <v>285.8437404763045</v>
      </c>
      <c r="CE30" s="59">
        <f t="shared" si="40"/>
        <v>276.01618888357268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2.5115384616666665</v>
      </c>
      <c r="CT30" s="12">
        <f>IF('Données projet'!$A$140&gt;35,CT29+CS30-DB29,IF(A30&lt;'Données projet'!$A$140,$CQ$205^A30,IF(A30='Données projet'!$A$140,'Données projet'!$B$140,CT29+CS30-DB29)))</f>
        <v>48.90519323549205</v>
      </c>
      <c r="CU30" s="17">
        <f>CT30*VLOOKUP('Données projet'!$B$13,Paramètres!$A$1:$I$89,3,0)*VLOOKUP('Données projet'!$B$13,Paramètres!$A$1:$I$89,5,0)</f>
        <v>52.641549998683644</v>
      </c>
      <c r="CV30" s="13">
        <f t="shared" si="41"/>
        <v>15.293894013532169</v>
      </c>
      <c r="CW30" s="20">
        <f t="shared" si="13"/>
        <v>118.32089832127586</v>
      </c>
      <c r="CX30" s="59">
        <f t="shared" si="14"/>
        <v>350.83874119383938</v>
      </c>
      <c r="CY30" s="59">
        <f ca="1">AVERAGE(OFFSET($CX$3,0,0,'Données projet'!$E$13+1,1))-AVERAGE(OFFSET($H$3,0,0,'Données projet'!$E$13+1,1))</f>
        <v>776.36907931144958</v>
      </c>
      <c r="CZ30" s="59">
        <f t="shared" si="42"/>
        <v>236.05254599184528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2.5115384616666665</v>
      </c>
      <c r="DO30" s="12">
        <f>IF('Données projet'!$A$166&gt;35,DO29+DN30-DW29,IF(A30&lt;'Données projet'!$A$166,$DL$205^A30,IF(A30='Données projet'!$A$166,'Données projet'!$B$166,DO29+DN30-DW29)))</f>
        <v>48.90519323549205</v>
      </c>
      <c r="DP30" s="17">
        <f>DO30*VLOOKUP('Données projet'!$B$14,Paramètres!$A$1:$I$89,3,0)*VLOOKUP('Données projet'!$B$14,Paramètres!$A$1:$I$89,5,0)</f>
        <v>46.538181882894236</v>
      </c>
      <c r="DQ30" s="13">
        <f t="shared" si="43"/>
        <v>13.716031121378769</v>
      </c>
      <c r="DR30" s="20">
        <f t="shared" si="16"/>
        <v>104.94275431577547</v>
      </c>
      <c r="DS30" s="59">
        <f t="shared" si="17"/>
        <v>337.46059718833897</v>
      </c>
      <c r="DT30" s="59">
        <f ca="1">AVERAGE(OFFSET($DS$3,0,0,'Données projet'!$E$14+1,1))-AVERAGE(OFFSET($H$3,0,0,'Données projet'!$E$14+1,1))</f>
        <v>697.21496579331188</v>
      </c>
      <c r="DU30" s="59">
        <f t="shared" si="44"/>
        <v>215.64914236948769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6">
        <f t="shared" si="1"/>
        <v>183.33333333333334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596.57909947360474</v>
      </c>
      <c r="S31" s="59">
        <f ca="1">AVERAGE(OFFSET($R$3,0,0,'Données projet'!$E$9+1,1))-AVERAGE(OFFSET($H$3,0,0,'Données projet'!$E$9+1,1))</f>
        <v>189.76714074331781</v>
      </c>
      <c r="T31" s="59">
        <f t="shared" si="34"/>
        <v>458.38901659119472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51.1065158315944</v>
      </c>
      <c r="AK31" s="13">
        <f t="shared" si="35"/>
        <v>14.899157140630228</v>
      </c>
      <c r="AL31" s="20">
        <f t="shared" si="4"/>
        <v>114.95988042662457</v>
      </c>
      <c r="AM31" s="59">
        <f t="shared" si="5"/>
        <v>349.69134984860864</v>
      </c>
      <c r="AN31" s="59">
        <f ca="1">AVERAGE(OFFSET($AM$3,0,0,'Données projet'!$E$10+1,1))-AVERAGE(OFFSET($H$3,0,0,'Données projet'!$E$10+1,1))</f>
        <v>667.48048469355444</v>
      </c>
      <c r="AO31" s="59">
        <f t="shared" si="36"/>
        <v>207.98235252598172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11.8</v>
      </c>
      <c r="BD31" s="12">
        <f>IF('Données projet'!$A$88&gt;35,BD30+BC31-BL30,IF(A31&lt;'Données projet'!$A$88,$BA$205^A31,IF(A31='Données projet'!$A$88,'Données projet'!$B$88,BD30+BC31-BL30)))</f>
        <v>122.39999999999996</v>
      </c>
      <c r="BE31" s="13">
        <f>BD31*VLOOKUP('Données projet'!$B$11,Paramètres!$A$1:$I$89,3,0)*VLOOKUP('Données projet'!$B$11,Paramètres!$A$1:$I$89,5,0)</f>
        <v>89.743679999999969</v>
      </c>
      <c r="BF31" s="13">
        <f t="shared" si="37"/>
        <v>24.503396524614622</v>
      </c>
      <c r="BG31" s="20">
        <f t="shared" si="7"/>
        <v>198.98032494703705</v>
      </c>
      <c r="BH31" s="59">
        <f t="shared" si="8"/>
        <v>433.71179436902116</v>
      </c>
      <c r="BI31" s="59">
        <f ca="1">AVERAGE(OFFSET($BH$3,0,0,'Données projet'!$E$11+1,1))-AVERAGE(OFFSET($H$3,0,0,'Données projet'!$E$11+1,1))</f>
        <v>302.36110224755532</v>
      </c>
      <c r="BJ31" s="59">
        <f t="shared" si="38"/>
        <v>292.08583531469412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9.8000000000000007</v>
      </c>
      <c r="BY31" s="12">
        <f>IF('Données projet'!$A$114&gt;35,BY30+BX31-CG30,IF(A31&lt;'Données projet'!$A$114,$BV$205^A31,IF(A31='Données projet'!$A$114,'Données projet'!$B$114,BY30+BX31-CG30)))</f>
        <v>94.399999999999991</v>
      </c>
      <c r="BZ31" s="13">
        <f>BY31*VLOOKUP('Données projet'!$B$12,Paramètres!$A$1:$I$89,3,0)*VLOOKUP('Données projet'!$B$12,Paramètres!$A$1:$I$89,5,0)</f>
        <v>82.467839999999995</v>
      </c>
      <c r="CA31" s="13">
        <f t="shared" si="39"/>
        <v>22.739512759227473</v>
      </c>
      <c r="CB31" s="20">
        <f t="shared" si="10"/>
        <v>183.23613938898782</v>
      </c>
      <c r="CC31" s="59">
        <f t="shared" si="11"/>
        <v>417.96760881097191</v>
      </c>
      <c r="CD31" s="59">
        <f ca="1">AVERAGE(OFFSET($CC$3,0,0,'Données projet'!$E$12+1,1))-AVERAGE(OFFSET($H$3,0,0,'Données projet'!$E$12+1,1))</f>
        <v>285.8437404763045</v>
      </c>
      <c r="CE31" s="59">
        <f t="shared" si="40"/>
        <v>276.01618888357268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2.5115384616666665</v>
      </c>
      <c r="CT31" s="12">
        <f>IF('Données projet'!$A$140&gt;35,CT30+CS31-DB30,IF(A31&lt;'Données projet'!$A$140,$CQ$205^A31,IF(A31='Données projet'!$A$140,'Données projet'!$B$140,CT30+CS31-DB30)))</f>
        <v>56.483770812991168</v>
      </c>
      <c r="CU31" s="17">
        <f>CT31*VLOOKUP('Données projet'!$B$13,Paramètres!$A$1:$I$89,3,0)*VLOOKUP('Données projet'!$B$13,Paramètres!$A$1:$I$89,5,0)</f>
        <v>60.799130903103688</v>
      </c>
      <c r="CV31" s="13">
        <f t="shared" si="41"/>
        <v>17.370158531481049</v>
      </c>
      <c r="CW31" s="20">
        <f t="shared" si="13"/>
        <v>136.14484576523509</v>
      </c>
      <c r="CX31" s="59">
        <f t="shared" si="14"/>
        <v>370.87631518721918</v>
      </c>
      <c r="CY31" s="59">
        <f ca="1">AVERAGE(OFFSET($CX$3,0,0,'Données projet'!$E$13+1,1))-AVERAGE(OFFSET($H$3,0,0,'Données projet'!$E$13+1,1))</f>
        <v>776.36907931144958</v>
      </c>
      <c r="CZ31" s="59">
        <f t="shared" si="42"/>
        <v>236.05254599184528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2.5115384616666665</v>
      </c>
      <c r="DO31" s="12">
        <f>IF('Données projet'!$A$166&gt;35,DO30+DN31-DW30,IF(A31&lt;'Données projet'!$A$166,$DL$205^A31,IF(A31='Données projet'!$A$166,'Données projet'!$B$166,DO30+DN31-DW30)))</f>
        <v>56.483770812991168</v>
      </c>
      <c r="DP31" s="17">
        <f>DO31*VLOOKUP('Données projet'!$B$14,Paramètres!$A$1:$I$89,3,0)*VLOOKUP('Données projet'!$B$14,Paramètres!$A$1:$I$89,5,0)</f>
        <v>53.749956305642392</v>
      </c>
      <c r="DQ31" s="13">
        <f t="shared" si="43"/>
        <v>15.57808853587397</v>
      </c>
      <c r="DR31" s="20">
        <f t="shared" si="16"/>
        <v>120.74634476564098</v>
      </c>
      <c r="DS31" s="59">
        <f t="shared" si="17"/>
        <v>355.47781418762509</v>
      </c>
      <c r="DT31" s="59">
        <f ca="1">AVERAGE(OFFSET($DS$3,0,0,'Données projet'!$E$14+1,1))-AVERAGE(OFFSET($H$3,0,0,'Données projet'!$E$14+1,1))</f>
        <v>697.21496579331188</v>
      </c>
      <c r="DU31" s="59">
        <f t="shared" si="44"/>
        <v>215.64914236948769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6">
        <f t="shared" si="1"/>
        <v>183.33333333333334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619.17100180517036</v>
      </c>
      <c r="S32" s="59">
        <f ca="1">AVERAGE(OFFSET($R$3,0,0,'Données projet'!$E$9+1,1))-AVERAGE(OFFSET($H$3,0,0,'Données projet'!$E$9+1,1))</f>
        <v>189.76714074331781</v>
      </c>
      <c r="T32" s="59">
        <f t="shared" si="34"/>
        <v>458.38901659119472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59.026220658858804</v>
      </c>
      <c r="AK32" s="13">
        <f t="shared" si="35"/>
        <v>16.921833072022469</v>
      </c>
      <c r="AL32" s="20">
        <f t="shared" si="4"/>
        <v>132.2761935812849</v>
      </c>
      <c r="AM32" s="59">
        <f t="shared" si="5"/>
        <v>369.20409090406076</v>
      </c>
      <c r="AN32" s="59">
        <f ca="1">AVERAGE(OFFSET($AM$3,0,0,'Données projet'!$E$10+1,1))-AVERAGE(OFFSET($H$3,0,0,'Données projet'!$E$10+1,1))</f>
        <v>667.48048469355444</v>
      </c>
      <c r="AO32" s="59">
        <f t="shared" si="36"/>
        <v>207.98235252598172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11.8</v>
      </c>
      <c r="BD32" s="12">
        <f>IF('Données projet'!$A$88&gt;35,BD31+BC32-BL31,IF(A32&lt;'Données projet'!$A$88,$BA$205^A32,IF(A32='Données projet'!$A$88,'Données projet'!$B$88,BD31+BC32-BL31)))</f>
        <v>134.19999999999996</v>
      </c>
      <c r="BE32" s="13">
        <f>BD32*VLOOKUP('Données projet'!$B$11,Paramètres!$A$1:$I$89,3,0)*VLOOKUP('Données projet'!$B$11,Paramètres!$A$1:$I$89,5,0)</f>
        <v>98.395439999999965</v>
      </c>
      <c r="BF32" s="13">
        <f t="shared" si="37"/>
        <v>26.57937412584554</v>
      </c>
      <c r="BG32" s="20">
        <f t="shared" si="7"/>
        <v>217.6644679358476</v>
      </c>
      <c r="BH32" s="59">
        <f t="shared" si="8"/>
        <v>454.59236525862343</v>
      </c>
      <c r="BI32" s="59">
        <f ca="1">AVERAGE(OFFSET($BH$3,0,0,'Données projet'!$E$11+1,1))-AVERAGE(OFFSET($H$3,0,0,'Données projet'!$E$11+1,1))</f>
        <v>302.36110224755532</v>
      </c>
      <c r="BJ32" s="59">
        <f t="shared" si="38"/>
        <v>292.08583531469412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9.8000000000000007</v>
      </c>
      <c r="BY32" s="12">
        <f>IF('Données projet'!$A$114&gt;35,BY31+BX32-CG31,IF(A32&lt;'Données projet'!$A$114,$BV$205^A32,IF(A32='Données projet'!$A$114,'Données projet'!$B$114,BY31+BX32-CG31)))</f>
        <v>104.19999999999999</v>
      </c>
      <c r="BZ32" s="13">
        <f>BY32*VLOOKUP('Données projet'!$B$12,Paramètres!$A$1:$I$89,3,0)*VLOOKUP('Données projet'!$B$12,Paramètres!$A$1:$I$89,5,0)</f>
        <v>91.029119999999992</v>
      </c>
      <c r="CA32" s="13">
        <f t="shared" si="39"/>
        <v>24.813259479575809</v>
      </c>
      <c r="CB32" s="20">
        <f t="shared" si="10"/>
        <v>201.75881092692782</v>
      </c>
      <c r="CC32" s="59">
        <f t="shared" si="11"/>
        <v>438.68670824970366</v>
      </c>
      <c r="CD32" s="59">
        <f ca="1">AVERAGE(OFFSET($CC$3,0,0,'Données projet'!$E$12+1,1))-AVERAGE(OFFSET($H$3,0,0,'Données projet'!$E$12+1,1))</f>
        <v>285.8437404763045</v>
      </c>
      <c r="CE32" s="59">
        <f t="shared" si="40"/>
        <v>276.01618888357268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2.5115384616666665</v>
      </c>
      <c r="CT32" s="12">
        <f>IF('Données projet'!$A$140&gt;35,CT31+CS32-DB31,IF(A32&lt;'Données projet'!$A$140,$CQ$205^A32,IF(A32='Données projet'!$A$140,'Données projet'!$B$140,CT31+CS32-DB31)))</f>
        <v>65.236760233044663</v>
      </c>
      <c r="CU32" s="17">
        <f>CT32*VLOOKUP('Données projet'!$B$13,Paramètres!$A$1:$I$89,3,0)*VLOOKUP('Données projet'!$B$13,Paramètres!$A$1:$I$89,5,0)</f>
        <v>70.220848714849282</v>
      </c>
      <c r="CV32" s="13">
        <f t="shared" si="41"/>
        <v>19.728292032220015</v>
      </c>
      <c r="CW32" s="20">
        <f t="shared" si="13"/>
        <v>156.66142013447902</v>
      </c>
      <c r="CX32" s="59">
        <f t="shared" si="14"/>
        <v>393.58931745725488</v>
      </c>
      <c r="CY32" s="59">
        <f ca="1">AVERAGE(OFFSET($CX$3,0,0,'Données projet'!$E$13+1,1))-AVERAGE(OFFSET($H$3,0,0,'Données projet'!$E$13+1,1))</f>
        <v>776.36907931144958</v>
      </c>
      <c r="CZ32" s="59">
        <f t="shared" si="42"/>
        <v>236.05254599184528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2.5115384616666665</v>
      </c>
      <c r="DO32" s="12">
        <f>IF('Données projet'!$A$166&gt;35,DO31+DN32-DW31,IF(A32&lt;'Données projet'!$A$166,$DL$205^A32,IF(A32='Données projet'!$A$166,'Données projet'!$B$166,DO31+DN32-DW31)))</f>
        <v>65.236760233044663</v>
      </c>
      <c r="DP32" s="17">
        <f>DO32*VLOOKUP('Données projet'!$B$14,Paramètres!$A$1:$I$89,3,0)*VLOOKUP('Données projet'!$B$14,Paramètres!$A$1:$I$89,5,0)</f>
        <v>62.079301037765298</v>
      </c>
      <c r="DQ32" s="13">
        <f t="shared" si="43"/>
        <v>17.692934660470044</v>
      </c>
      <c r="DR32" s="20">
        <f t="shared" si="16"/>
        <v>138.9366438410932</v>
      </c>
      <c r="DS32" s="59">
        <f t="shared" si="17"/>
        <v>375.86454116386903</v>
      </c>
      <c r="DT32" s="59">
        <f ca="1">AVERAGE(OFFSET($DS$3,0,0,'Données projet'!$E$14+1,1))-AVERAGE(OFFSET($H$3,0,0,'Données projet'!$E$14+1,1))</f>
        <v>697.21496579331188</v>
      </c>
      <c r="DU32" s="59">
        <f t="shared" si="44"/>
        <v>215.64914236948769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6">
        <f t="shared" si="1"/>
        <v>183.33333333333334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641.72234992452809</v>
      </c>
      <c r="S33" s="59">
        <f ca="1">AVERAGE(OFFSET($R$3,0,0,'Données projet'!$E$9+1,1))-AVERAGE(OFFSET($H$3,0,0,'Données projet'!$E$9+1,1))</f>
        <v>189.76714074331781</v>
      </c>
      <c r="T33" s="59">
        <f t="shared" si="34"/>
        <v>458.38901659119472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68.173200003479991</v>
      </c>
      <c r="AK33" s="13">
        <f t="shared" si="35"/>
        <v>19.219102920695935</v>
      </c>
      <c r="AL33" s="20">
        <f t="shared" si="4"/>
        <v>152.20826092627306</v>
      </c>
      <c r="AM33" s="59">
        <f t="shared" si="5"/>
        <v>391.31568585931507</v>
      </c>
      <c r="AN33" s="59">
        <f ca="1">AVERAGE(OFFSET($AM$3,0,0,'Données projet'!$E$10+1,1))-AVERAGE(OFFSET($H$3,0,0,'Données projet'!$E$10+1,1))</f>
        <v>667.48048469355444</v>
      </c>
      <c r="AO33" s="59">
        <f t="shared" si="36"/>
        <v>207.98235252598172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146</v>
      </c>
      <c r="BB33" s="12">
        <f>VLOOKUP(A33,'Données projet'!$A$87:$I$107,9,0)</f>
        <v>11.8</v>
      </c>
      <c r="BC33" s="12">
        <f t="array" ref="BC33">INDEX(BB:BB,MIN(IF(ISNUMBER(BB33:BB229),ROW(BB33:BB229),"")))</f>
        <v>11.8</v>
      </c>
      <c r="BD33" s="12">
        <f>IF('Données projet'!$A$88&gt;35,BD32+BC33-BL32,IF(A33&lt;'Données projet'!$A$88,$BA$205^A33,IF(A33='Données projet'!$A$88,'Données projet'!$B$88,BD32+BC33-BL32)))</f>
        <v>145.99999999999997</v>
      </c>
      <c r="BE33" s="13">
        <f>BD33*VLOOKUP('Données projet'!$B$11,Paramètres!$A$1:$I$89,3,0)*VLOOKUP('Données projet'!$B$11,Paramètres!$A$1:$I$89,5,0)</f>
        <v>107.04719999999996</v>
      </c>
      <c r="BF33" s="13">
        <f t="shared" si="37"/>
        <v>28.634183951187907</v>
      </c>
      <c r="BG33" s="20">
        <f t="shared" si="7"/>
        <v>236.31174371498548</v>
      </c>
      <c r="BH33" s="59">
        <f t="shared" si="8"/>
        <v>475.41916864802749</v>
      </c>
      <c r="BI33" s="59">
        <f ca="1">AVERAGE(OFFSET($BH$3,0,0,'Données projet'!$E$11+1,1))-AVERAGE(OFFSET($H$3,0,0,'Données projet'!$E$11+1,1))</f>
        <v>302.36110224755532</v>
      </c>
      <c r="BJ33" s="59">
        <f t="shared" si="38"/>
        <v>292.08583531469412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114</v>
      </c>
      <c r="BW33" s="12">
        <f>VLOOKUP(A33,'Données projet'!$A$113:$I$133,9,0)</f>
        <v>9.8000000000000007</v>
      </c>
      <c r="BX33" s="12">
        <f t="array" ref="BX33">INDEX(BW:BW,MIN(IF(ISNUMBER(BW33:BW229),ROW(BW33:BW229),"")))</f>
        <v>9.8000000000000007</v>
      </c>
      <c r="BY33" s="12">
        <f>IF('Données projet'!$A$114&gt;35,BY32+BX33-CG32,IF(A33&lt;'Données projet'!$A$114,$BV$205^A33,IF(A33='Données projet'!$A$114,'Données projet'!$B$114,BY32+BX33-CG32)))</f>
        <v>113.99999999999999</v>
      </c>
      <c r="BZ33" s="13">
        <f>BY33*VLOOKUP('Données projet'!$B$12,Paramètres!$A$1:$I$89,3,0)*VLOOKUP('Données projet'!$B$12,Paramètres!$A$1:$I$89,5,0)</f>
        <v>99.590400000000002</v>
      </c>
      <c r="CA33" s="13">
        <f t="shared" si="39"/>
        <v>26.864392698869324</v>
      </c>
      <c r="CB33" s="20">
        <f t="shared" si="10"/>
        <v>220.24209728386407</v>
      </c>
      <c r="CC33" s="59">
        <f t="shared" si="11"/>
        <v>459.34952221690605</v>
      </c>
      <c r="CD33" s="59">
        <f ca="1">AVERAGE(OFFSET($CC$3,0,0,'Données projet'!$E$12+1,1))-AVERAGE(OFFSET($H$3,0,0,'Données projet'!$E$12+1,1))</f>
        <v>285.8437404763045</v>
      </c>
      <c r="CE33" s="59">
        <f t="shared" si="40"/>
        <v>276.01618888357268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21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75.346153849999993</v>
      </c>
      <c r="CR33" s="12">
        <f>VLOOKUP(A33,'Données projet'!$A$139:$I$159,9,0)</f>
        <v>2.5115384616666665</v>
      </c>
      <c r="CS33" s="12">
        <f t="array" ref="CS33">INDEX(CR:CR,MIN(IF(ISNUMBER(CR33:CR229),ROW(CR33:CR229),"")))</f>
        <v>2.5115384616666665</v>
      </c>
      <c r="CT33" s="12">
        <f>IF('Données projet'!$A$140&gt;35,CT32+CS33-DB32,IF(A33&lt;'Données projet'!$A$140,$CQ$205^A33,IF(A33='Données projet'!$A$140,'Données projet'!$B$140,CT32+CS33-DB32)))</f>
        <v>75.346153849999993</v>
      </c>
      <c r="CU33" s="17">
        <f>CT33*VLOOKUP('Données projet'!$B$13,Paramètres!$A$1:$I$89,3,0)*VLOOKUP('Données projet'!$B$13,Paramètres!$A$1:$I$89,5,0)</f>
        <v>81.102600004139987</v>
      </c>
      <c r="CV33" s="13">
        <f t="shared" si="41"/>
        <v>22.406560412397781</v>
      </c>
      <c r="CW33" s="20">
        <f t="shared" si="13"/>
        <v>180.27845439213661</v>
      </c>
      <c r="CX33" s="59">
        <f t="shared" si="14"/>
        <v>419.38587932517862</v>
      </c>
      <c r="CY33" s="59">
        <f ca="1">AVERAGE(OFFSET($CX$3,0,0,'Données projet'!$E$13+1,1))-AVERAGE(OFFSET($H$3,0,0,'Données projet'!$E$13+1,1))</f>
        <v>776.36907931144958</v>
      </c>
      <c r="CZ33" s="59">
        <f t="shared" si="42"/>
        <v>236.05254599184528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75.346153849999993</v>
      </c>
      <c r="DM33" s="12">
        <f>VLOOKUP(A33,'Données projet'!$A$165:$I$185,9,0)</f>
        <v>2.5115384616666665</v>
      </c>
      <c r="DN33" s="12">
        <f t="array" ref="DN33">INDEX(DM:DM,MIN(IF(ISNUMBER(DM33:DM229),ROW(DM33:DM229),"")))</f>
        <v>2.5115384616666665</v>
      </c>
      <c r="DO33" s="12">
        <f>IF('Données projet'!$A$166&gt;35,DO32+DN33-DW32,IF(A33&lt;'Données projet'!$A$166,$DL$205^A33,IF(A33='Données projet'!$A$166,'Données projet'!$B$166,DO32+DN33-DW32)))</f>
        <v>75.346153849999993</v>
      </c>
      <c r="DP33" s="17">
        <f>DO33*VLOOKUP('Données projet'!$B$14,Paramètres!$A$1:$I$89,3,0)*VLOOKUP('Données projet'!$B$14,Paramètres!$A$1:$I$89,5,0)</f>
        <v>71.699400003660003</v>
      </c>
      <c r="DQ33" s="13">
        <f t="shared" si="43"/>
        <v>20.094887519658094</v>
      </c>
      <c r="DR33" s="20">
        <f t="shared" si="16"/>
        <v>159.87505076977902</v>
      </c>
      <c r="DS33" s="59">
        <f t="shared" si="17"/>
        <v>398.98247570282103</v>
      </c>
      <c r="DT33" s="59">
        <f ca="1">AVERAGE(OFFSET($DS$3,0,0,'Données projet'!$E$14+1,1))-AVERAGE(OFFSET($H$3,0,0,'Données projet'!$E$14+1,1))</f>
        <v>697.21496579331188</v>
      </c>
      <c r="DU33" s="59">
        <f t="shared" si="44"/>
        <v>215.64914236948769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6">
        <f t="shared" si="1"/>
        <v>183.33333333333334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189.76714074331781</v>
      </c>
      <c r="T34" s="59">
        <f t="shared" si="34"/>
        <v>458.38901659119472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75.457884003190003</v>
      </c>
      <c r="AK34" s="13">
        <f t="shared" si="35"/>
        <v>21.022863444231653</v>
      </c>
      <c r="AL34" s="20">
        <f t="shared" si="4"/>
        <v>168.03730180425939</v>
      </c>
      <c r="AM34" s="59">
        <f t="shared" si="5"/>
        <v>408.08542501707694</v>
      </c>
      <c r="AN34" s="59">
        <f ca="1">AVERAGE(OFFSET($AM$3,0,0,'Données projet'!$E$10+1,1))-AVERAGE(OFFSET($H$3,0,0,'Données projet'!$E$10+1,1))</f>
        <v>667.48048469355444</v>
      </c>
      <c r="AO34" s="59">
        <f t="shared" si="36"/>
        <v>207.98235252598172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128.79999999999998</v>
      </c>
      <c r="BE34" s="13">
        <f>BD34*VLOOKUP('Données projet'!$B$11,Paramètres!$A$1:$I$89,3,0)*VLOOKUP('Données projet'!$B$11,Paramètres!$A$1:$I$89,5,0)</f>
        <v>94.436159999999987</v>
      </c>
      <c r="BF34" s="13">
        <f t="shared" si="37"/>
        <v>25.632105611020013</v>
      </c>
      <c r="BG34" s="20">
        <f t="shared" si="7"/>
        <v>209.11889593919315</v>
      </c>
      <c r="BH34" s="59">
        <f t="shared" si="8"/>
        <v>449.16701915201071</v>
      </c>
      <c r="BI34" s="59">
        <f ca="1">AVERAGE(OFFSET($BH$3,0,0,'Données projet'!$E$11+1,1))-AVERAGE(OFFSET($H$3,0,0,'Données projet'!$E$11+1,1))</f>
        <v>302.36110224755532</v>
      </c>
      <c r="BJ34" s="59">
        <f t="shared" si="38"/>
        <v>292.08583531469412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8.6</v>
      </c>
      <c r="BY34" s="12">
        <f>IF('Données projet'!$A$114&gt;35,BY33+BX34-CG33,IF(A34&lt;'Données projet'!$A$114,$BV$205^A34,IF(A34='Données projet'!$A$114,'Données projet'!$B$114,BY33+BX34-CG33)))</f>
        <v>101.59999999999998</v>
      </c>
      <c r="BZ34" s="13">
        <f>BY34*VLOOKUP('Données projet'!$B$12,Paramètres!$A$1:$I$89,3,0)*VLOOKUP('Données projet'!$B$12,Paramètres!$A$1:$I$89,5,0)</f>
        <v>88.75775999999999</v>
      </c>
      <c r="CA34" s="13">
        <f t="shared" si="39"/>
        <v>24.265384701755004</v>
      </c>
      <c r="CB34" s="20">
        <f t="shared" si="10"/>
        <v>196.84864368888995</v>
      </c>
      <c r="CC34" s="59">
        <f t="shared" si="11"/>
        <v>436.89676690170751</v>
      </c>
      <c r="CD34" s="59">
        <f ca="1">AVERAGE(OFFSET($CC$3,0,0,'Données projet'!$E$12+1,1))-AVERAGE(OFFSET($H$3,0,0,'Données projet'!$E$12+1,1))</f>
        <v>285.8437404763045</v>
      </c>
      <c r="CE34" s="59">
        <f t="shared" si="40"/>
        <v>276.01618888357268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8.0511538458333352</v>
      </c>
      <c r="CT34" s="12">
        <f>IF('Données projet'!$A$140&gt;35,CT33+CS34-DB33,IF(A34&lt;'Données projet'!$A$140,$CQ$205^A34,IF(A34='Données projet'!$A$140,'Données projet'!$B$140,CT33+CS34-DB33)))</f>
        <v>83.397307695833334</v>
      </c>
      <c r="CU34" s="17">
        <f>CT34*VLOOKUP('Données projet'!$B$13,Paramètres!$A$1:$I$89,3,0)*VLOOKUP('Données projet'!$B$13,Paramètres!$A$1:$I$89,5,0)</f>
        <v>89.768862003794993</v>
      </c>
      <c r="CV34" s="13">
        <f t="shared" si="41"/>
        <v>24.50947173489137</v>
      </c>
      <c r="CW34" s="20">
        <f t="shared" si="13"/>
        <v>199.03476459487877</v>
      </c>
      <c r="CX34" s="59">
        <f t="shared" si="14"/>
        <v>439.08288780769635</v>
      </c>
      <c r="CY34" s="59">
        <f ca="1">AVERAGE(OFFSET($CX$3,0,0,'Données projet'!$E$13+1,1))-AVERAGE(OFFSET($H$3,0,0,'Données projet'!$E$13+1,1))</f>
        <v>776.36907931144958</v>
      </c>
      <c r="CZ34" s="59">
        <f t="shared" si="42"/>
        <v>236.05254599184528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8.0511538458333352</v>
      </c>
      <c r="DO34" s="12">
        <f>IF('Données projet'!$A$166&gt;35,DO33+DN34-DW33,IF(A34&lt;'Données projet'!$A$166,$DL$205^A34,IF(A34='Données projet'!$A$166,'Données projet'!$B$166,DO33+DN34-DW33)))</f>
        <v>83.397307695833334</v>
      </c>
      <c r="DP34" s="17">
        <f>DO34*VLOOKUP('Données projet'!$B$14,Paramètres!$A$1:$I$89,3,0)*VLOOKUP('Données projet'!$B$14,Paramètres!$A$1:$I$89,5,0)</f>
        <v>79.360878003354998</v>
      </c>
      <c r="DQ34" s="13">
        <f t="shared" si="43"/>
        <v>21.980842602078628</v>
      </c>
      <c r="DR34" s="20">
        <f t="shared" si="16"/>
        <v>176.5034967211302</v>
      </c>
      <c r="DS34" s="59">
        <f t="shared" si="17"/>
        <v>416.55161993394779</v>
      </c>
      <c r="DT34" s="59">
        <f ca="1">AVERAGE(OFFSET($DS$3,0,0,'Données projet'!$E$14+1,1))-AVERAGE(OFFSET($H$3,0,0,'Données projet'!$E$14+1,1))</f>
        <v>697.21496579331188</v>
      </c>
      <c r="DU34" s="59">
        <f t="shared" si="44"/>
        <v>215.64914236948769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6">
        <f t="shared" si="1"/>
        <v>183.33333333333334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189.76714074331781</v>
      </c>
      <c r="T35" s="59">
        <f t="shared" si="34"/>
        <v>458.38901659119472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82.742568002900001</v>
      </c>
      <c r="AK35" s="13">
        <f t="shared" si="35"/>
        <v>22.806435091035883</v>
      </c>
      <c r="AL35" s="20">
        <f t="shared" si="4"/>
        <v>183.83118038860502</v>
      </c>
      <c r="AM35" s="59">
        <f t="shared" si="5"/>
        <v>424.80368286913034</v>
      </c>
      <c r="AN35" s="59">
        <f ca="1">AVERAGE(OFFSET($AM$3,0,0,'Données projet'!$E$10+1,1))-AVERAGE(OFFSET($H$3,0,0,'Données projet'!$E$10+1,1))</f>
        <v>667.48048469355444</v>
      </c>
      <c r="AO35" s="59">
        <f t="shared" si="36"/>
        <v>207.98235252598172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139.6</v>
      </c>
      <c r="BE35" s="13">
        <f>BD35*VLOOKUP('Données projet'!$B$11,Paramètres!$A$1:$I$89,3,0)*VLOOKUP('Données projet'!$B$11,Paramètres!$A$1:$I$89,5,0)</f>
        <v>102.35472</v>
      </c>
      <c r="BF35" s="13">
        <f t="shared" si="37"/>
        <v>27.522214978746117</v>
      </c>
      <c r="BG35" s="20">
        <f t="shared" si="7"/>
        <v>226.20232842131611</v>
      </c>
      <c r="BH35" s="59">
        <f t="shared" si="8"/>
        <v>467.17483090184146</v>
      </c>
      <c r="BI35" s="59">
        <f ca="1">AVERAGE(OFFSET($BH$3,0,0,'Données projet'!$E$11+1,1))-AVERAGE(OFFSET($H$3,0,0,'Données projet'!$E$11+1,1))</f>
        <v>302.36110224755532</v>
      </c>
      <c r="BJ35" s="59">
        <f t="shared" si="38"/>
        <v>292.08583531469412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8.6</v>
      </c>
      <c r="BY35" s="12">
        <f>IF('Données projet'!$A$114&gt;35,BY34+BX35-CG34,IF(A35&lt;'Données projet'!$A$114,$BV$205^A35,IF(A35='Données projet'!$A$114,'Données projet'!$B$114,BY34+BX35-CG34)))</f>
        <v>110.19999999999997</v>
      </c>
      <c r="BZ35" s="13">
        <f>BY35*VLOOKUP('Données projet'!$B$12,Paramètres!$A$1:$I$89,3,0)*VLOOKUP('Données projet'!$B$12,Paramètres!$A$1:$I$89,5,0)</f>
        <v>96.270719999999983</v>
      </c>
      <c r="CA35" s="13">
        <f t="shared" si="39"/>
        <v>26.071592384845928</v>
      </c>
      <c r="CB35" s="20">
        <f t="shared" si="10"/>
        <v>213.07952740360665</v>
      </c>
      <c r="CC35" s="59">
        <f t="shared" si="11"/>
        <v>454.05202988413197</v>
      </c>
      <c r="CD35" s="59">
        <f ca="1">AVERAGE(OFFSET($CC$3,0,0,'Données projet'!$E$12+1,1))-AVERAGE(OFFSET($H$3,0,0,'Données projet'!$E$12+1,1))</f>
        <v>285.8437404763045</v>
      </c>
      <c r="CE35" s="59">
        <f t="shared" si="40"/>
        <v>276.01618888357268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8.0511538458333352</v>
      </c>
      <c r="CT35" s="12">
        <f>IF('Données projet'!$A$140&gt;35,CT34+CS35-DB34,IF(A35&lt;'Données projet'!$A$140,$CQ$205^A35,IF(A35='Données projet'!$A$140,'Données projet'!$B$140,CT34+CS35-DB34)))</f>
        <v>91.448461541666674</v>
      </c>
      <c r="CU35" s="17">
        <f>CT35*VLOOKUP('Données projet'!$B$13,Paramètres!$A$1:$I$89,3,0)*VLOOKUP('Données projet'!$B$13,Paramètres!$A$1:$I$89,5,0)</f>
        <v>98.435124003449999</v>
      </c>
      <c r="CV35" s="13">
        <f t="shared" si="41"/>
        <v>26.588845887725736</v>
      </c>
      <c r="CW35" s="20">
        <f t="shared" si="13"/>
        <v>217.75008089379773</v>
      </c>
      <c r="CX35" s="59">
        <f t="shared" si="14"/>
        <v>458.72258337432305</v>
      </c>
      <c r="CY35" s="59">
        <f ca="1">AVERAGE(OFFSET($CX$3,0,0,'Données projet'!$E$13+1,1))-AVERAGE(OFFSET($H$3,0,0,'Données projet'!$E$13+1,1))</f>
        <v>776.36907931144958</v>
      </c>
      <c r="CZ35" s="59">
        <f t="shared" si="42"/>
        <v>236.05254599184528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8.0511538458333352</v>
      </c>
      <c r="DO35" s="12">
        <f>IF('Données projet'!$A$166&gt;35,DO34+DN35-DW34,IF(A35&lt;'Données projet'!$A$166,$DL$205^A35,IF(A35='Données projet'!$A$166,'Données projet'!$B$166,DO34+DN35-DW34)))</f>
        <v>91.448461541666674</v>
      </c>
      <c r="DP35" s="17">
        <f>DO35*VLOOKUP('Données projet'!$B$14,Paramètres!$A$1:$I$89,3,0)*VLOOKUP('Données projet'!$B$14,Paramètres!$A$1:$I$89,5,0)</f>
        <v>87.022356003050007</v>
      </c>
      <c r="DQ35" s="13">
        <f t="shared" si="43"/>
        <v>23.845688832085941</v>
      </c>
      <c r="DR35" s="20">
        <f t="shared" si="16"/>
        <v>193.09517808786177</v>
      </c>
      <c r="DS35" s="59">
        <f t="shared" si="17"/>
        <v>434.06768056838712</v>
      </c>
      <c r="DT35" s="59">
        <f ca="1">AVERAGE(OFFSET($DS$3,0,0,'Données projet'!$E$14+1,1))-AVERAGE(OFFSET($H$3,0,0,'Données projet'!$E$14+1,1))</f>
        <v>697.21496579331188</v>
      </c>
      <c r="DU35" s="59">
        <f t="shared" si="44"/>
        <v>215.64914236948769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6">
        <f t="shared" si="1"/>
        <v>183.33333333333334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189.76714074331781</v>
      </c>
      <c r="T36" s="59">
        <f t="shared" si="34"/>
        <v>458.38901659119472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90.027252002610012</v>
      </c>
      <c r="AK36" s="13">
        <f t="shared" si="35"/>
        <v>24.571797404897811</v>
      </c>
      <c r="AL36" s="20">
        <f t="shared" si="4"/>
        <v>199.59334438474278</v>
      </c>
      <c r="AM36" s="59">
        <f t="shared" si="5"/>
        <v>441.47419021928351</v>
      </c>
      <c r="AN36" s="59">
        <f ca="1">AVERAGE(OFFSET($AM$3,0,0,'Données projet'!$E$10+1,1))-AVERAGE(OFFSET($H$3,0,0,'Données projet'!$E$10+1,1))</f>
        <v>667.48048469355444</v>
      </c>
      <c r="AO36" s="59">
        <f t="shared" si="36"/>
        <v>207.98235252598172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150.4</v>
      </c>
      <c r="BE36" s="13">
        <f>BD36*VLOOKUP('Données projet'!$B$11,Paramètres!$A$1:$I$89,3,0)*VLOOKUP('Données projet'!$B$11,Paramètres!$A$1:$I$89,5,0)</f>
        <v>110.27328000000001</v>
      </c>
      <c r="BF36" s="13">
        <f t="shared" si="37"/>
        <v>29.3953621709605</v>
      </c>
      <c r="BG36" s="20">
        <f t="shared" si="7"/>
        <v>243.2562184477562</v>
      </c>
      <c r="BH36" s="59">
        <f t="shared" si="8"/>
        <v>485.13706428229693</v>
      </c>
      <c r="BI36" s="59">
        <f ca="1">AVERAGE(OFFSET($BH$3,0,0,'Données projet'!$E$11+1,1))-AVERAGE(OFFSET($H$3,0,0,'Données projet'!$E$11+1,1))</f>
        <v>302.36110224755532</v>
      </c>
      <c r="BJ36" s="59">
        <f t="shared" si="38"/>
        <v>292.08583531469412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8.6</v>
      </c>
      <c r="BY36" s="12">
        <f>IF('Données projet'!$A$114&gt;35,BY35+BX36-CG35,IF(A36&lt;'Données projet'!$A$114,$BV$205^A36,IF(A36='Données projet'!$A$114,'Données projet'!$B$114,BY35+BX36-CG35)))</f>
        <v>118.79999999999997</v>
      </c>
      <c r="BZ36" s="13">
        <f>BY36*VLOOKUP('Données projet'!$B$12,Paramètres!$A$1:$I$89,3,0)*VLOOKUP('Données projet'!$B$12,Paramètres!$A$1:$I$89,5,0)</f>
        <v>103.78367999999999</v>
      </c>
      <c r="CA36" s="13">
        <f t="shared" si="39"/>
        <v>27.861449539780477</v>
      </c>
      <c r="CB36" s="20">
        <f t="shared" si="10"/>
        <v>229.28193394845096</v>
      </c>
      <c r="CC36" s="59">
        <f t="shared" si="11"/>
        <v>471.16277978299172</v>
      </c>
      <c r="CD36" s="59">
        <f ca="1">AVERAGE(OFFSET($CC$3,0,0,'Données projet'!$E$12+1,1))-AVERAGE(OFFSET($H$3,0,0,'Données projet'!$E$12+1,1))</f>
        <v>285.8437404763045</v>
      </c>
      <c r="CE36" s="59">
        <f t="shared" si="40"/>
        <v>276.01618888357268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8.0511538458333352</v>
      </c>
      <c r="CT36" s="12">
        <f>IF('Données projet'!$A$140&gt;35,CT35+CS36-DB35,IF(A36&lt;'Données projet'!$A$140,$CQ$205^A36,IF(A36='Données projet'!$A$140,'Données projet'!$B$140,CT35+CS36-DB35)))</f>
        <v>99.499615387500015</v>
      </c>
      <c r="CU36" s="17">
        <f>CT36*VLOOKUP('Données projet'!$B$13,Paramètres!$A$1:$I$89,3,0)*VLOOKUP('Données projet'!$B$13,Paramètres!$A$1:$I$89,5,0)</f>
        <v>107.10138600310501</v>
      </c>
      <c r="CV36" s="13">
        <f t="shared" si="41"/>
        <v>28.646990718862629</v>
      </c>
      <c r="CW36" s="20">
        <f t="shared" si="13"/>
        <v>236.42842279076027</v>
      </c>
      <c r="CX36" s="59">
        <f t="shared" si="14"/>
        <v>478.309268625301</v>
      </c>
      <c r="CY36" s="59">
        <f ca="1">AVERAGE(OFFSET($CX$3,0,0,'Données projet'!$E$13+1,1))-AVERAGE(OFFSET($H$3,0,0,'Données projet'!$E$13+1,1))</f>
        <v>776.36907931144958</v>
      </c>
      <c r="CZ36" s="59">
        <f t="shared" si="42"/>
        <v>236.05254599184528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8.0511538458333352</v>
      </c>
      <c r="DO36" s="12">
        <f>IF('Données projet'!$A$166&gt;35,DO35+DN36-DW35,IF(A36&lt;'Données projet'!$A$166,$DL$205^A36,IF(A36='Données projet'!$A$166,'Données projet'!$B$166,DO35+DN36-DW35)))</f>
        <v>99.499615387500015</v>
      </c>
      <c r="DP36" s="17">
        <f>DO36*VLOOKUP('Données projet'!$B$14,Paramètres!$A$1:$I$89,3,0)*VLOOKUP('Données projet'!$B$14,Paramètres!$A$1:$I$89,5,0)</f>
        <v>94.683834002745016</v>
      </c>
      <c r="DQ36" s="13">
        <f t="shared" si="43"/>
        <v>25.691495958197862</v>
      </c>
      <c r="DR36" s="20">
        <f t="shared" si="16"/>
        <v>209.6536996819755</v>
      </c>
      <c r="DS36" s="59">
        <f t="shared" si="17"/>
        <v>451.53454551651623</v>
      </c>
      <c r="DT36" s="59">
        <f ca="1">AVERAGE(OFFSET($DS$3,0,0,'Données projet'!$E$14+1,1))-AVERAGE(OFFSET($H$3,0,0,'Données projet'!$E$14+1,1))</f>
        <v>697.21496579331188</v>
      </c>
      <c r="DU36" s="59">
        <f t="shared" si="44"/>
        <v>215.64914236948769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6">
        <f t="shared" si="1"/>
        <v>183.33333333333334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189.76714074331781</v>
      </c>
      <c r="T37" s="59">
        <f t="shared" si="34"/>
        <v>458.38901659119472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97.31193600232001</v>
      </c>
      <c r="AK37" s="13">
        <f t="shared" si="35"/>
        <v>26.32059133482085</v>
      </c>
      <c r="AL37" s="20">
        <f t="shared" si="4"/>
        <v>215.32665177885363</v>
      </c>
      <c r="AM37" s="59">
        <f t="shared" si="5"/>
        <v>458.10008324096918</v>
      </c>
      <c r="AN37" s="59">
        <f ca="1">AVERAGE(OFFSET($AM$3,0,0,'Données projet'!$E$10+1,1))-AVERAGE(OFFSET($H$3,0,0,'Données projet'!$E$10+1,1))</f>
        <v>667.48048469355444</v>
      </c>
      <c r="AO37" s="59">
        <f t="shared" si="36"/>
        <v>207.98235252598172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161.20000000000002</v>
      </c>
      <c r="BE37" s="13">
        <f>BD37*VLOOKUP('Données projet'!$B$11,Paramètres!$A$1:$I$89,3,0)*VLOOKUP('Données projet'!$B$11,Paramètres!$A$1:$I$89,5,0)</f>
        <v>118.19184000000001</v>
      </c>
      <c r="BF37" s="13">
        <f t="shared" si="37"/>
        <v>31.252903743281095</v>
      </c>
      <c r="BG37" s="20">
        <f t="shared" si="7"/>
        <v>260.28292868621458</v>
      </c>
      <c r="BH37" s="59">
        <f t="shared" si="8"/>
        <v>503.05636014833016</v>
      </c>
      <c r="BI37" s="59">
        <f ca="1">AVERAGE(OFFSET($BH$3,0,0,'Données projet'!$E$11+1,1))-AVERAGE(OFFSET($H$3,0,0,'Données projet'!$E$11+1,1))</f>
        <v>302.36110224755532</v>
      </c>
      <c r="BJ37" s="59">
        <f t="shared" si="38"/>
        <v>292.08583531469412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8.6</v>
      </c>
      <c r="BY37" s="12">
        <f>IF('Données projet'!$A$114&gt;35,BY36+BX37-CG36,IF(A37&lt;'Données projet'!$A$114,$BV$205^A37,IF(A37='Données projet'!$A$114,'Données projet'!$B$114,BY36+BX37-CG36)))</f>
        <v>127.39999999999996</v>
      </c>
      <c r="BZ37" s="13">
        <f>BY37*VLOOKUP('Données projet'!$B$12,Paramètres!$A$1:$I$89,3,0)*VLOOKUP('Données projet'!$B$12,Paramètres!$A$1:$I$89,5,0)</f>
        <v>111.29663999999997</v>
      </c>
      <c r="CA37" s="13">
        <f t="shared" si="39"/>
        <v>29.636274399319749</v>
      </c>
      <c r="CB37" s="20">
        <f t="shared" si="10"/>
        <v>245.45815924548182</v>
      </c>
      <c r="CC37" s="59">
        <f t="shared" si="11"/>
        <v>488.23159070759743</v>
      </c>
      <c r="CD37" s="59">
        <f ca="1">AVERAGE(OFFSET($CC$3,0,0,'Données projet'!$E$12+1,1))-AVERAGE(OFFSET($H$3,0,0,'Données projet'!$E$12+1,1))</f>
        <v>285.8437404763045</v>
      </c>
      <c r="CE37" s="59">
        <f t="shared" si="40"/>
        <v>276.01618888357268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8.0511538458333352</v>
      </c>
      <c r="CT37" s="12">
        <f>IF('Données projet'!$A$140&gt;35,CT36+CS37-DB36,IF(A37&lt;'Données projet'!$A$140,$CQ$205^A37,IF(A37='Données projet'!$A$140,'Données projet'!$B$140,CT36+CS37-DB36)))</f>
        <v>107.55076923333336</v>
      </c>
      <c r="CU37" s="17">
        <f>CT37*VLOOKUP('Données projet'!$B$13,Paramètres!$A$1:$I$89,3,0)*VLOOKUP('Données projet'!$B$13,Paramètres!$A$1:$I$89,5,0)</f>
        <v>115.76764800276001</v>
      </c>
      <c r="CV37" s="13">
        <f t="shared" si="41"/>
        <v>30.685819326074007</v>
      </c>
      <c r="CW37" s="20">
        <f t="shared" si="13"/>
        <v>255.07312226438592</v>
      </c>
      <c r="CX37" s="59">
        <f t="shared" si="14"/>
        <v>497.8465537265015</v>
      </c>
      <c r="CY37" s="59">
        <f ca="1">AVERAGE(OFFSET($CX$3,0,0,'Données projet'!$E$13+1,1))-AVERAGE(OFFSET($H$3,0,0,'Données projet'!$E$13+1,1))</f>
        <v>776.36907931144958</v>
      </c>
      <c r="CZ37" s="59">
        <f t="shared" si="42"/>
        <v>236.05254599184528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8.0511538458333352</v>
      </c>
      <c r="DO37" s="12">
        <f>IF('Données projet'!$A$166&gt;35,DO36+DN37-DW36,IF(A37&lt;'Données projet'!$A$166,$DL$205^A37,IF(A37='Données projet'!$A$166,'Données projet'!$B$166,DO36+DN37-DW36)))</f>
        <v>107.55076923333336</v>
      </c>
      <c r="DP37" s="17">
        <f>DO37*VLOOKUP('Données projet'!$B$14,Paramètres!$A$1:$I$89,3,0)*VLOOKUP('Données projet'!$B$14,Paramètres!$A$1:$I$89,5,0)</f>
        <v>102.34531200244002</v>
      </c>
      <c r="DQ37" s="13">
        <f t="shared" si="43"/>
        <v>27.519979704909193</v>
      </c>
      <c r="DR37" s="20">
        <f t="shared" si="16"/>
        <v>226.18204972363321</v>
      </c>
      <c r="DS37" s="59">
        <f t="shared" si="17"/>
        <v>468.95548118574879</v>
      </c>
      <c r="DT37" s="59">
        <f ca="1">AVERAGE(OFFSET($DS$3,0,0,'Données projet'!$E$14+1,1))-AVERAGE(OFFSET($H$3,0,0,'Données projet'!$E$14+1,1))</f>
        <v>697.21496579331188</v>
      </c>
      <c r="DU37" s="59">
        <f t="shared" si="44"/>
        <v>215.64914236948769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6">
        <f t="shared" si="1"/>
        <v>183.33333333333334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189.76714074331781</v>
      </c>
      <c r="T38" s="59">
        <f t="shared" si="34"/>
        <v>458.38901659119472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104.59662000203002</v>
      </c>
      <c r="AK38" s="13">
        <f t="shared" si="35"/>
        <v>28.054198207933389</v>
      </c>
      <c r="AL38" s="20">
        <f t="shared" si="4"/>
        <v>231.03350838235292</v>
      </c>
      <c r="AM38" s="59">
        <f t="shared" si="5"/>
        <v>474.68404110692745</v>
      </c>
      <c r="AN38" s="59">
        <f ca="1">AVERAGE(OFFSET($AM$3,0,0,'Données projet'!$E$10+1,1))-AVERAGE(OFFSET($H$3,0,0,'Données projet'!$E$10+1,1))</f>
        <v>667.48048469355444</v>
      </c>
      <c r="AO38" s="59">
        <f t="shared" si="36"/>
        <v>207.98235252598172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172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172.00000000000003</v>
      </c>
      <c r="BE38" s="13">
        <f>BD38*VLOOKUP('Données projet'!$B$11,Paramètres!$A$1:$I$89,3,0)*VLOOKUP('Données projet'!$B$11,Paramètres!$A$1:$I$89,5,0)</f>
        <v>126.11040000000001</v>
      </c>
      <c r="BF38" s="13">
        <f t="shared" si="37"/>
        <v>33.096004194977873</v>
      </c>
      <c r="BG38" s="20">
        <f t="shared" si="7"/>
        <v>277.28448730625314</v>
      </c>
      <c r="BH38" s="59">
        <f t="shared" si="8"/>
        <v>520.93502003082767</v>
      </c>
      <c r="BI38" s="59">
        <f ca="1">AVERAGE(OFFSET($BH$3,0,0,'Données projet'!$E$11+1,1))-AVERAGE(OFFSET($H$3,0,0,'Données projet'!$E$11+1,1))</f>
        <v>302.36110224755532</v>
      </c>
      <c r="BJ38" s="59">
        <f t="shared" si="38"/>
        <v>292.08583531469412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9.7587918225736505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9.7587918225736505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136</v>
      </c>
      <c r="BW38" s="12">
        <f>VLOOKUP(A38,'Données projet'!$A$113:$I$133,9,0)</f>
        <v>8.6</v>
      </c>
      <c r="BX38" s="12">
        <f t="array" ref="BX38">INDEX(BW:BW,MIN(IF(ISNUMBER(BW38:BW234),ROW(BW38:BW234),"")))</f>
        <v>8.6</v>
      </c>
      <c r="BY38" s="12">
        <f>IF('Données projet'!$A$114&gt;35,BY37+BX38-CG37,IF(A38&lt;'Données projet'!$A$114,$BV$205^A38,IF(A38='Données projet'!$A$114,'Données projet'!$B$114,BY37+BX38-CG37)))</f>
        <v>135.99999999999997</v>
      </c>
      <c r="BZ38" s="13">
        <f>BY38*VLOOKUP('Données projet'!$B$12,Paramètres!$A$1:$I$89,3,0)*VLOOKUP('Données projet'!$B$12,Paramètres!$A$1:$I$89,5,0)</f>
        <v>118.8096</v>
      </c>
      <c r="CA38" s="13">
        <f t="shared" si="39"/>
        <v>31.39719715333722</v>
      </c>
      <c r="CB38" s="20">
        <f t="shared" si="10"/>
        <v>261.61017170872896</v>
      </c>
      <c r="CC38" s="59">
        <f t="shared" si="11"/>
        <v>505.26070443330343</v>
      </c>
      <c r="CD38" s="59">
        <f ca="1">AVERAGE(OFFSET($CC$3,0,0,'Données projet'!$E$12+1,1))-AVERAGE(OFFSET($H$3,0,0,'Données projet'!$E$12+1,1))</f>
        <v>285.8437404763045</v>
      </c>
      <c r="CE38" s="59">
        <f t="shared" si="40"/>
        <v>276.01618888357268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21</v>
      </c>
      <c r="CH38" s="16">
        <f>IF(ISNA(VLOOKUP(A38,'Données projet'!$A$113:$I$133,5,0)),0%,VLOOKUP(A38,'Données projet'!$A$113:$I$133,5,0)*VLOOKUP('Données projet'!$B$12,Paramètres!$A$1:$I$89,7,0))</f>
        <v>0.53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10.748674219222638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10.748674219222638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8.0511538458333352</v>
      </c>
      <c r="CT38" s="12">
        <f>IF('Données projet'!$A$140&gt;35,CT37+CS38-DB37,IF(A38&lt;'Données projet'!$A$140,$CQ$205^A38,IF(A38='Données projet'!$A$140,'Données projet'!$B$140,CT37+CS38-DB37)))</f>
        <v>115.6019230791667</v>
      </c>
      <c r="CU38" s="17">
        <f>CT38*VLOOKUP('Données projet'!$B$13,Paramètres!$A$1:$I$89,3,0)*VLOOKUP('Données projet'!$B$13,Paramètres!$A$1:$I$89,5,0)</f>
        <v>124.43391000241503</v>
      </c>
      <c r="CV38" s="13">
        <f t="shared" si="41"/>
        <v>32.706942127384131</v>
      </c>
      <c r="CW38" s="20">
        <f t="shared" si="13"/>
        <v>273.68698412606687</v>
      </c>
      <c r="CX38" s="59">
        <f t="shared" si="14"/>
        <v>517.33751685064135</v>
      </c>
      <c r="CY38" s="59">
        <f ca="1">AVERAGE(OFFSET($CX$3,0,0,'Données projet'!$E$13+1,1))-AVERAGE(OFFSET($H$3,0,0,'Données projet'!$E$13+1,1))</f>
        <v>776.36907931144958</v>
      </c>
      <c r="CZ38" s="59">
        <f t="shared" si="42"/>
        <v>236.05254599184528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8.0511538458333352</v>
      </c>
      <c r="DO38" s="12">
        <f>IF('Données projet'!$A$166&gt;35,DO37+DN38-DW37,IF(A38&lt;'Données projet'!$A$166,$DL$205^A38,IF(A38='Données projet'!$A$166,'Données projet'!$B$166,DO37+DN38-DW37)))</f>
        <v>115.6019230791667</v>
      </c>
      <c r="DP38" s="17">
        <f>DO38*VLOOKUP('Données projet'!$B$14,Paramètres!$A$1:$I$89,3,0)*VLOOKUP('Données projet'!$B$14,Paramètres!$A$1:$I$89,5,0)</f>
        <v>110.00679000213502</v>
      </c>
      <c r="DQ38" s="13">
        <f t="shared" si="43"/>
        <v>29.332584344274991</v>
      </c>
      <c r="DR38" s="20">
        <f t="shared" si="16"/>
        <v>242.68274365333079</v>
      </c>
      <c r="DS38" s="59">
        <f t="shared" si="17"/>
        <v>486.33327637790529</v>
      </c>
      <c r="DT38" s="59">
        <f ca="1">AVERAGE(OFFSET($DS$3,0,0,'Données projet'!$E$14+1,1))-AVERAGE(OFFSET($H$3,0,0,'Données projet'!$E$14+1,1))</f>
        <v>697.21496579331188</v>
      </c>
      <c r="DU38" s="59">
        <f t="shared" si="44"/>
        <v>215.64914236948769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6">
        <f t="shared" si="1"/>
        <v>183.33333333333334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189.76714074331781</v>
      </c>
      <c r="T39" s="59">
        <f t="shared" si="34"/>
        <v>458.38901659119472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111.88130400174003</v>
      </c>
      <c r="AK39" s="13">
        <f t="shared" si="35"/>
        <v>29.77379604943637</v>
      </c>
      <c r="AL39" s="20">
        <f t="shared" si="4"/>
        <v>246.71596592246559</v>
      </c>
      <c r="AM39" s="59">
        <f t="shared" si="5"/>
        <v>491.22838416349998</v>
      </c>
      <c r="AN39" s="59">
        <f ca="1">AVERAGE(OFFSET($AM$3,0,0,'Données projet'!$E$10+1,1))-AVERAGE(OFFSET($H$3,0,0,'Données projet'!$E$10+1,1))</f>
        <v>667.48048469355444</v>
      </c>
      <c r="AO39" s="59">
        <f t="shared" si="36"/>
        <v>207.98235252598172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9.6</v>
      </c>
      <c r="BD39" s="12">
        <f>IF('Données projet'!$A$88&gt;35,BD38+BC39-BL38,IF(A39&lt;'Données projet'!$A$88,$BA$205^A39,IF(A39='Données projet'!$A$88,'Données projet'!$B$88,BD38+BC39-BL38)))</f>
        <v>153.60000000000002</v>
      </c>
      <c r="BE39" s="13">
        <f>BD39*VLOOKUP('Données projet'!$B$11,Paramètres!$A$1:$I$89,3,0)*VLOOKUP('Données projet'!$B$11,Paramètres!$A$1:$I$89,5,0)</f>
        <v>112.61952000000001</v>
      </c>
      <c r="BF39" s="13">
        <f t="shared" si="37"/>
        <v>29.947316013837597</v>
      </c>
      <c r="BG39" s="20">
        <f t="shared" si="7"/>
        <v>248.30390605743386</v>
      </c>
      <c r="BH39" s="59">
        <f t="shared" si="8"/>
        <v>492.81632429846832</v>
      </c>
      <c r="BI39" s="59">
        <f ca="1">AVERAGE(OFFSET($BH$3,0,0,'Données projet'!$E$11+1,1))-AVERAGE(OFFSET($H$3,0,0,'Données projet'!$E$11+1,1))</f>
        <v>302.36110224755532</v>
      </c>
      <c r="BJ39" s="59">
        <f t="shared" si="38"/>
        <v>292.08583531469412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9.567427867208254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9.567427867208254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7.6</v>
      </c>
      <c r="BY39" s="12">
        <f>IF('Données projet'!$A$114&gt;35,BY38+BX39-CG38,IF(A39&lt;'Données projet'!$A$114,$BV$205^A39,IF(A39='Données projet'!$A$114,'Données projet'!$B$114,BY38+BX39-CG38)))</f>
        <v>122.59999999999997</v>
      </c>
      <c r="BZ39" s="13">
        <f>BY39*VLOOKUP('Données projet'!$B$12,Paramètres!$A$1:$I$89,3,0)*VLOOKUP('Données projet'!$B$12,Paramètres!$A$1:$I$89,5,0)</f>
        <v>107.10336</v>
      </c>
      <c r="CA39" s="13">
        <f t="shared" si="39"/>
        <v>28.647457255358184</v>
      </c>
      <c r="CB39" s="20">
        <f t="shared" si="10"/>
        <v>236.43267338641553</v>
      </c>
      <c r="CC39" s="59">
        <f t="shared" si="11"/>
        <v>480.94509162744998</v>
      </c>
      <c r="CD39" s="59">
        <f ca="1">AVERAGE(OFFSET($CC$3,0,0,'Données projet'!$E$12+1,1))-AVERAGE(OFFSET($H$3,0,0,'Données projet'!$E$12+1,1))</f>
        <v>285.8437404763045</v>
      </c>
      <c r="CE39" s="59">
        <f t="shared" si="40"/>
        <v>276.01618888357268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10.5378992738276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10.5378992738276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8.0511538458333352</v>
      </c>
      <c r="CT39" s="12">
        <f>IF('Données projet'!$A$140&gt;35,CT38+CS39-DB38,IF(A39&lt;'Données projet'!$A$140,$CQ$205^A39,IF(A39='Données projet'!$A$140,'Données projet'!$B$140,CT38+CS39-DB38)))</f>
        <v>123.65307692500004</v>
      </c>
      <c r="CU39" s="17">
        <f>CT39*VLOOKUP('Données projet'!$B$13,Paramètres!$A$1:$I$89,3,0)*VLOOKUP('Données projet'!$B$13,Paramètres!$A$1:$I$89,5,0)</f>
        <v>133.10017200207005</v>
      </c>
      <c r="CV39" s="13">
        <f t="shared" si="41"/>
        <v>34.711732521589987</v>
      </c>
      <c r="CW39" s="20">
        <f t="shared" si="13"/>
        <v>292.27240037870791</v>
      </c>
      <c r="CX39" s="59">
        <f t="shared" si="14"/>
        <v>536.78481861974228</v>
      </c>
      <c r="CY39" s="59">
        <f ca="1">AVERAGE(OFFSET($CX$3,0,0,'Données projet'!$E$13+1,1))-AVERAGE(OFFSET($H$3,0,0,'Données projet'!$E$13+1,1))</f>
        <v>776.36907931144958</v>
      </c>
      <c r="CZ39" s="59">
        <f t="shared" si="42"/>
        <v>236.05254599184528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8.0511538458333352</v>
      </c>
      <c r="DO39" s="12">
        <f>IF('Données projet'!$A$166&gt;35,DO38+DN39-DW38,IF(A39&lt;'Données projet'!$A$166,$DL$205^A39,IF(A39='Données projet'!$A$166,'Données projet'!$B$166,DO38+DN39-DW38)))</f>
        <v>123.65307692500004</v>
      </c>
      <c r="DP39" s="17">
        <f>DO39*VLOOKUP('Données projet'!$B$14,Paramètres!$A$1:$I$89,3,0)*VLOOKUP('Données projet'!$B$14,Paramètres!$A$1:$I$89,5,0)</f>
        <v>117.66826800183003</v>
      </c>
      <c r="DQ39" s="13">
        <f t="shared" si="43"/>
        <v>31.130541582270677</v>
      </c>
      <c r="DR39" s="20">
        <f t="shared" si="16"/>
        <v>259.15792669230871</v>
      </c>
      <c r="DS39" s="59">
        <f t="shared" si="17"/>
        <v>503.67034493334313</v>
      </c>
      <c r="DT39" s="59">
        <f ca="1">AVERAGE(OFFSET($DS$3,0,0,'Données projet'!$E$14+1,1))-AVERAGE(OFFSET($H$3,0,0,'Données projet'!$E$14+1,1))</f>
        <v>697.21496579331188</v>
      </c>
      <c r="DU39" s="59">
        <f t="shared" si="44"/>
        <v>215.64914236948769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6">
        <f t="shared" si="1"/>
        <v>183.33333333333334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189.76714074331781</v>
      </c>
      <c r="T40" s="59">
        <f t="shared" si="34"/>
        <v>458.38901659119472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119.16598800145002</v>
      </c>
      <c r="AK40" s="13">
        <f t="shared" si="35"/>
        <v>31.480400804874247</v>
      </c>
      <c r="AL40" s="20">
        <f t="shared" si="4"/>
        <v>262.37579383768139</v>
      </c>
      <c r="AM40" s="59">
        <f t="shared" si="5"/>
        <v>507.73514580835251</v>
      </c>
      <c r="AN40" s="59">
        <f ca="1">AVERAGE(OFFSET($AM$3,0,0,'Données projet'!$E$10+1,1))-AVERAGE(OFFSET($H$3,0,0,'Données projet'!$E$10+1,1))</f>
        <v>667.48048469355444</v>
      </c>
      <c r="AO40" s="59">
        <f t="shared" si="36"/>
        <v>207.98235252598172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9.6</v>
      </c>
      <c r="BD40" s="12">
        <f>IF('Données projet'!$A$88&gt;35,BD39+BC40-BL39,IF(A40&lt;'Données projet'!$A$88,$BA$205^A40,IF(A40='Données projet'!$A$88,'Données projet'!$B$88,BD39+BC40-BL39)))</f>
        <v>163.20000000000002</v>
      </c>
      <c r="BE40" s="13">
        <f>BD40*VLOOKUP('Données projet'!$B$11,Paramètres!$A$1:$I$89,3,0)*VLOOKUP('Données projet'!$B$11,Paramètres!$A$1:$I$89,5,0)</f>
        <v>119.65824000000002</v>
      </c>
      <c r="BF40" s="13">
        <f t="shared" si="37"/>
        <v>31.595276160231336</v>
      </c>
      <c r="BG40" s="20">
        <f t="shared" si="7"/>
        <v>263.43320731240294</v>
      </c>
      <c r="BH40" s="59">
        <f t="shared" si="8"/>
        <v>508.79255928307407</v>
      </c>
      <c r="BI40" s="59">
        <f ca="1">AVERAGE(OFFSET($BH$3,0,0,'Données projet'!$E$11+1,1))-AVERAGE(OFFSET($H$3,0,0,'Données projet'!$E$11+1,1))</f>
        <v>302.36110224755532</v>
      </c>
      <c r="BJ40" s="59">
        <f t="shared" si="38"/>
        <v>292.08583531469412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9.3798164422870851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9.3798164422870851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7.6</v>
      </c>
      <c r="BY40" s="12">
        <f>IF('Données projet'!$A$114&gt;35,BY39+BX40-CG39,IF(A40&lt;'Données projet'!$A$114,$BV$205^A40,IF(A40='Données projet'!$A$114,'Données projet'!$B$114,BY39+BX40-CG39)))</f>
        <v>130.19999999999996</v>
      </c>
      <c r="BZ40" s="13">
        <f>BY40*VLOOKUP('Données projet'!$B$12,Paramètres!$A$1:$I$89,3,0)*VLOOKUP('Données projet'!$B$12,Paramètres!$A$1:$I$89,5,0)</f>
        <v>113.74271999999996</v>
      </c>
      <c r="CA40" s="13">
        <f t="shared" si="39"/>
        <v>30.211074114233345</v>
      </c>
      <c r="CB40" s="20">
        <f t="shared" si="10"/>
        <v>250.71952474895636</v>
      </c>
      <c r="CC40" s="59">
        <f t="shared" si="11"/>
        <v>496.07887671962749</v>
      </c>
      <c r="CD40" s="59">
        <f ca="1">AVERAGE(OFFSET($CC$3,0,0,'Données projet'!$E$12+1,1))-AVERAGE(OFFSET($H$3,0,0,'Données projet'!$E$12+1,1))</f>
        <v>285.8437404763045</v>
      </c>
      <c r="CE40" s="59">
        <f t="shared" si="40"/>
        <v>276.01618888357268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10.331257496551737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10.331257496551737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8.0511538458333352</v>
      </c>
      <c r="CT40" s="12">
        <f>IF('Données projet'!$A$140&gt;35,CT39+CS40-DB39,IF(A40&lt;'Données projet'!$A$140,$CQ$205^A40,IF(A40='Données projet'!$A$140,'Données projet'!$B$140,CT39+CS40-DB39)))</f>
        <v>131.70423077083336</v>
      </c>
      <c r="CU40" s="17">
        <f>CT40*VLOOKUP('Données projet'!$B$13,Paramètres!$A$1:$I$89,3,0)*VLOOKUP('Données projet'!$B$13,Paramètres!$A$1:$I$89,5,0)</f>
        <v>141.76643400172503</v>
      </c>
      <c r="CV40" s="13">
        <f t="shared" si="41"/>
        <v>36.701374947180341</v>
      </c>
      <c r="CW40" s="20">
        <f t="shared" si="13"/>
        <v>310.83143391934351</v>
      </c>
      <c r="CX40" s="59">
        <f t="shared" si="14"/>
        <v>556.19078589001458</v>
      </c>
      <c r="CY40" s="59">
        <f ca="1">AVERAGE(OFFSET($CX$3,0,0,'Données projet'!$E$13+1,1))-AVERAGE(OFFSET($H$3,0,0,'Données projet'!$E$13+1,1))</f>
        <v>776.36907931144958</v>
      </c>
      <c r="CZ40" s="59">
        <f t="shared" si="42"/>
        <v>236.05254599184528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8.0511538458333352</v>
      </c>
      <c r="DO40" s="12">
        <f>IF('Données projet'!$A$166&gt;35,DO39+DN40-DW39,IF(A40&lt;'Données projet'!$A$166,$DL$205^A40,IF(A40='Données projet'!$A$166,'Données projet'!$B$166,DO39+DN40-DW39)))</f>
        <v>131.70423077083336</v>
      </c>
      <c r="DP40" s="17">
        <f>DO40*VLOOKUP('Données projet'!$B$14,Paramètres!$A$1:$I$89,3,0)*VLOOKUP('Données projet'!$B$14,Paramètres!$A$1:$I$89,5,0)</f>
        <v>125.32974600152502</v>
      </c>
      <c r="DQ40" s="13">
        <f t="shared" si="43"/>
        <v>32.9149136594975</v>
      </c>
      <c r="DR40" s="20">
        <f t="shared" si="16"/>
        <v>275.60944890961423</v>
      </c>
      <c r="DS40" s="59">
        <f t="shared" si="17"/>
        <v>520.96880088028536</v>
      </c>
      <c r="DT40" s="59">
        <f ca="1">AVERAGE(OFFSET($DS$3,0,0,'Données projet'!$E$14+1,1))-AVERAGE(OFFSET($H$3,0,0,'Données projet'!$E$14+1,1))</f>
        <v>697.21496579331188</v>
      </c>
      <c r="DU40" s="59">
        <f t="shared" si="44"/>
        <v>215.64914236948769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6">
        <f t="shared" si="1"/>
        <v>183.33333333333334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189.76714074331781</v>
      </c>
      <c r="T41" s="59">
        <f t="shared" si="34"/>
        <v>458.38901659119472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126.45067200116003</v>
      </c>
      <c r="AK41" s="13">
        <f t="shared" si="35"/>
        <v>33.174897190349434</v>
      </c>
      <c r="AL41" s="20">
        <f t="shared" si="4"/>
        <v>278.01453300854564</v>
      </c>
      <c r="AM41" s="59">
        <f t="shared" si="5"/>
        <v>524.20612630210439</v>
      </c>
      <c r="AN41" s="59">
        <f ca="1">AVERAGE(OFFSET($AM$3,0,0,'Données projet'!$E$10+1,1))-AVERAGE(OFFSET($H$3,0,0,'Données projet'!$E$10+1,1))</f>
        <v>667.48048469355444</v>
      </c>
      <c r="AO41" s="59">
        <f t="shared" si="36"/>
        <v>207.98235252598172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9.6</v>
      </c>
      <c r="BD41" s="12">
        <f>IF('Données projet'!$A$88&gt;35,BD40+BC41-BL40,IF(A41&lt;'Données projet'!$A$88,$BA$205^A41,IF(A41='Données projet'!$A$88,'Données projet'!$B$88,BD40+BC41-BL40)))</f>
        <v>172.8</v>
      </c>
      <c r="BE41" s="13">
        <f>BD41*VLOOKUP('Données projet'!$B$11,Paramètres!$A$1:$I$89,3,0)*VLOOKUP('Données projet'!$B$11,Paramètres!$A$1:$I$89,5,0)</f>
        <v>126.69695999999999</v>
      </c>
      <c r="BF41" s="13">
        <f t="shared" si="37"/>
        <v>33.231984319593515</v>
      </c>
      <c r="BG41" s="20">
        <f t="shared" si="7"/>
        <v>278.54291135662532</v>
      </c>
      <c r="BH41" s="59">
        <f t="shared" si="8"/>
        <v>524.73450465018402</v>
      </c>
      <c r="BI41" s="59">
        <f ca="1">AVERAGE(OFFSET($BH$3,0,0,'Données projet'!$E$11+1,1))-AVERAGE(OFFSET($H$3,0,0,'Données projet'!$E$11+1,1))</f>
        <v>302.36110224755532</v>
      </c>
      <c r="BJ41" s="59">
        <f t="shared" si="38"/>
        <v>292.08583531469412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9.1958839629769518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9.1958839629769518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7.6</v>
      </c>
      <c r="BY41" s="12">
        <f>IF('Données projet'!$A$114&gt;35,BY40+BX41-CG40,IF(A41&lt;'Données projet'!$A$114,$BV$205^A41,IF(A41='Données projet'!$A$114,'Données projet'!$B$114,BY40+BX41-CG40)))</f>
        <v>137.79999999999995</v>
      </c>
      <c r="BZ41" s="13">
        <f>BY41*VLOOKUP('Données projet'!$B$12,Paramètres!$A$1:$I$89,3,0)*VLOOKUP('Données projet'!$B$12,Paramètres!$A$1:$I$89,5,0)</f>
        <v>120.38207999999997</v>
      </c>
      <c r="CA41" s="13">
        <f t="shared" si="39"/>
        <v>31.764096685603551</v>
      </c>
      <c r="CB41" s="20">
        <f t="shared" si="10"/>
        <v>264.98792439409277</v>
      </c>
      <c r="CC41" s="59">
        <f t="shared" si="11"/>
        <v>511.17951768765147</v>
      </c>
      <c r="CD41" s="59">
        <f ca="1">AVERAGE(OFFSET($CC$3,0,0,'Données projet'!$E$12+1,1))-AVERAGE(OFFSET($H$3,0,0,'Données projet'!$E$12+1,1))</f>
        <v>285.8437404763045</v>
      </c>
      <c r="CE41" s="59">
        <f t="shared" si="40"/>
        <v>276.01618888357268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10.128667838489214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10.128667838489214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8.0511538458333352</v>
      </c>
      <c r="CT41" s="12">
        <f>IF('Données projet'!$A$140&gt;35,CT40+CS41-DB40,IF(A41&lt;'Données projet'!$A$140,$CQ$205^A41,IF(A41='Données projet'!$A$140,'Données projet'!$B$140,CT40+CS41-DB40)))</f>
        <v>139.7553846166667</v>
      </c>
      <c r="CU41" s="17">
        <f>CT41*VLOOKUP('Données projet'!$B$13,Paramètres!$A$1:$I$89,3,0)*VLOOKUP('Données projet'!$B$13,Paramètres!$A$1:$I$89,5,0)</f>
        <v>150.43269600138001</v>
      </c>
      <c r="CV41" s="13">
        <f t="shared" si="41"/>
        <v>38.676900849008675</v>
      </c>
      <c r="CW41" s="20">
        <f t="shared" si="13"/>
        <v>329.36588118109358</v>
      </c>
      <c r="CX41" s="59">
        <f t="shared" si="14"/>
        <v>575.55747447465228</v>
      </c>
      <c r="CY41" s="59">
        <f ca="1">AVERAGE(OFFSET($CX$3,0,0,'Données projet'!$E$13+1,1))-AVERAGE(OFFSET($H$3,0,0,'Données projet'!$E$13+1,1))</f>
        <v>776.36907931144958</v>
      </c>
      <c r="CZ41" s="59">
        <f t="shared" si="42"/>
        <v>236.05254599184528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8.0511538458333352</v>
      </c>
      <c r="DO41" s="12">
        <f>IF('Données projet'!$A$166&gt;35,DO40+DN41-DW40,IF(A41&lt;'Données projet'!$A$166,$DL$205^A41,IF(A41='Données projet'!$A$166,'Données projet'!$B$166,DO40+DN41-DW40)))</f>
        <v>139.7553846166667</v>
      </c>
      <c r="DP41" s="17">
        <f>DO41*VLOOKUP('Données projet'!$B$14,Paramètres!$A$1:$I$89,3,0)*VLOOKUP('Données projet'!$B$14,Paramètres!$A$1:$I$89,5,0)</f>
        <v>132.99122400122002</v>
      </c>
      <c r="DQ41" s="13">
        <f t="shared" si="43"/>
        <v>34.686625607193186</v>
      </c>
      <c r="DR41" s="20">
        <f t="shared" si="16"/>
        <v>292.03892140131967</v>
      </c>
      <c r="DS41" s="59">
        <f t="shared" si="17"/>
        <v>538.23051469487837</v>
      </c>
      <c r="DT41" s="59">
        <f ca="1">AVERAGE(OFFSET($DS$3,0,0,'Données projet'!$E$14+1,1))-AVERAGE(OFFSET($H$3,0,0,'Données projet'!$E$14+1,1))</f>
        <v>697.21496579331188</v>
      </c>
      <c r="DU41" s="59">
        <f t="shared" si="44"/>
        <v>215.64914236948769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6">
        <f t="shared" si="1"/>
        <v>183.33333333333334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189.76714074331781</v>
      </c>
      <c r="T42" s="59">
        <f t="shared" si="34"/>
        <v>458.38901659119472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133.73535600087004</v>
      </c>
      <c r="AK42" s="13">
        <f t="shared" si="35"/>
        <v>34.858062229144778</v>
      </c>
      <c r="AL42" s="20">
        <f t="shared" si="4"/>
        <v>293.63353675060915</v>
      </c>
      <c r="AM42" s="59">
        <f t="shared" si="5"/>
        <v>540.6429338407163</v>
      </c>
      <c r="AN42" s="59">
        <f ca="1">AVERAGE(OFFSET($AM$3,0,0,'Données projet'!$E$10+1,1))-AVERAGE(OFFSET($H$3,0,0,'Données projet'!$E$10+1,1))</f>
        <v>667.48048469355444</v>
      </c>
      <c r="AO42" s="59">
        <f t="shared" si="36"/>
        <v>207.98235252598172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9.6</v>
      </c>
      <c r="BD42" s="12">
        <f>IF('Données projet'!$A$88&gt;35,BD41+BC42-BL41,IF(A42&lt;'Données projet'!$A$88,$BA$205^A42,IF(A42='Données projet'!$A$88,'Données projet'!$B$88,BD41+BC42-BL41)))</f>
        <v>182.4</v>
      </c>
      <c r="BE42" s="13">
        <f>BD42*VLOOKUP('Données projet'!$B$11,Paramètres!$A$1:$I$89,3,0)*VLOOKUP('Données projet'!$B$11,Paramètres!$A$1:$I$89,5,0)</f>
        <v>133.73568</v>
      </c>
      <c r="BF42" s="13">
        <f t="shared" si="37"/>
        <v>34.858136849359241</v>
      </c>
      <c r="BG42" s="20">
        <f t="shared" si="7"/>
        <v>293.63423101263402</v>
      </c>
      <c r="BH42" s="59">
        <f t="shared" si="8"/>
        <v>540.6436281027411</v>
      </c>
      <c r="BI42" s="59">
        <f ca="1">AVERAGE(OFFSET($BH$3,0,0,'Données projet'!$E$11+1,1))-AVERAGE(OFFSET($H$3,0,0,'Données projet'!$E$11+1,1))</f>
        <v>302.36110224755532</v>
      </c>
      <c r="BJ42" s="59">
        <f t="shared" si="38"/>
        <v>292.08583531469412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9.0155582873983544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9.0155582873983544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7.6</v>
      </c>
      <c r="BY42" s="12">
        <f>IF('Données projet'!$A$114&gt;35,BY41+BX42-CG41,IF(A42&lt;'Données projet'!$A$114,$BV$205^A42,IF(A42='Données projet'!$A$114,'Données projet'!$B$114,BY41+BX42-CG41)))</f>
        <v>145.39999999999995</v>
      </c>
      <c r="BZ42" s="13">
        <f>BY42*VLOOKUP('Données projet'!$B$12,Paramètres!$A$1:$I$89,3,0)*VLOOKUP('Données projet'!$B$12,Paramètres!$A$1:$I$89,5,0)</f>
        <v>127.02143999999997</v>
      </c>
      <c r="CA42" s="13">
        <f t="shared" si="39"/>
        <v>33.307175870664402</v>
      </c>
      <c r="CB42" s="20">
        <f t="shared" si="10"/>
        <v>279.23900597474045</v>
      </c>
      <c r="CC42" s="59">
        <f t="shared" si="11"/>
        <v>526.24840306484759</v>
      </c>
      <c r="CD42" s="59">
        <f ca="1">AVERAGE(OFFSET($CC$3,0,0,'Données projet'!$E$12+1,1))-AVERAGE(OFFSET($H$3,0,0,'Données projet'!$E$12+1,1))</f>
        <v>285.8437404763045</v>
      </c>
      <c r="CE42" s="59">
        <f t="shared" si="40"/>
        <v>276.01618888357268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9.9300508400538074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9.9300508400538074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8.0511538458333352</v>
      </c>
      <c r="CT42" s="12">
        <f>IF('Données projet'!$A$140&gt;35,CT41+CS42-DB41,IF(A42&lt;'Données projet'!$A$140,$CQ$205^A42,IF(A42='Données projet'!$A$140,'Données projet'!$B$140,CT41+CS42-DB41)))</f>
        <v>147.80653846250004</v>
      </c>
      <c r="CU42" s="17">
        <f>CT42*VLOOKUP('Données projet'!$B$13,Paramètres!$A$1:$I$89,3,0)*VLOOKUP('Données projet'!$B$13,Paramètres!$A$1:$I$89,5,0)</f>
        <v>159.09895800103504</v>
      </c>
      <c r="CV42" s="13">
        <f t="shared" si="41"/>
        <v>40.639216118427022</v>
      </c>
      <c r="CW42" s="20">
        <f t="shared" si="13"/>
        <v>347.87731992472976</v>
      </c>
      <c r="CX42" s="59">
        <f t="shared" si="14"/>
        <v>594.8867170148369</v>
      </c>
      <c r="CY42" s="59">
        <f ca="1">AVERAGE(OFFSET($CX$3,0,0,'Données projet'!$E$13+1,1))-AVERAGE(OFFSET($H$3,0,0,'Données projet'!$E$13+1,1))</f>
        <v>776.36907931144958</v>
      </c>
      <c r="CZ42" s="59">
        <f t="shared" si="42"/>
        <v>236.05254599184528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8.0511538458333352</v>
      </c>
      <c r="DO42" s="12">
        <f>IF('Données projet'!$A$166&gt;35,DO41+DN42-DW41,IF(A42&lt;'Données projet'!$A$166,$DL$205^A42,IF(A42='Données projet'!$A$166,'Données projet'!$B$166,DO41+DN42-DW41)))</f>
        <v>147.80653846250004</v>
      </c>
      <c r="DP42" s="17">
        <f>DO42*VLOOKUP('Données projet'!$B$14,Paramètres!$A$1:$I$89,3,0)*VLOOKUP('Données projet'!$B$14,Paramètres!$A$1:$I$89,5,0)</f>
        <v>140.65270200091504</v>
      </c>
      <c r="DQ42" s="13">
        <f t="shared" si="43"/>
        <v>36.446489856382073</v>
      </c>
      <c r="DR42" s="20">
        <f t="shared" si="16"/>
        <v>308.44775915145914</v>
      </c>
      <c r="DS42" s="59">
        <f t="shared" si="17"/>
        <v>555.45715624156628</v>
      </c>
      <c r="DT42" s="59">
        <f ca="1">AVERAGE(OFFSET($DS$3,0,0,'Données projet'!$E$14+1,1))-AVERAGE(OFFSET($H$3,0,0,'Données projet'!$E$14+1,1))</f>
        <v>697.21496579331188</v>
      </c>
      <c r="DU42" s="59">
        <f t="shared" si="44"/>
        <v>215.64914236948769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6">
        <f t="shared" si="1"/>
        <v>183.33333333333334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189.76714074331781</v>
      </c>
      <c r="T43" s="59">
        <f t="shared" si="34"/>
        <v>458.38901659119472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141.02004000058002</v>
      </c>
      <c r="AK43" s="13">
        <f t="shared" si="35"/>
        <v>36.530583513362636</v>
      </c>
      <c r="AL43" s="20">
        <f t="shared" si="4"/>
        <v>309.23400262011683</v>
      </c>
      <c r="AM43" s="59">
        <f t="shared" si="5"/>
        <v>557.04701643923761</v>
      </c>
      <c r="AN43" s="59">
        <f ca="1">AVERAGE(OFFSET($AM$3,0,0,'Données projet'!$E$10+1,1))-AVERAGE(OFFSET($H$3,0,0,'Données projet'!$E$10+1,1))</f>
        <v>667.48048469355444</v>
      </c>
      <c r="AO43" s="59">
        <f t="shared" si="36"/>
        <v>207.98235252598172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192</v>
      </c>
      <c r="BB43" s="12">
        <f>VLOOKUP(A43,'Données projet'!$A$87:$I$107,9,0)</f>
        <v>9.6</v>
      </c>
      <c r="BC43" s="12">
        <f t="array" ref="BC43">INDEX(BB:BB,MIN(IF(ISNUMBER(BB43:BB239),ROW(BB43:BB239),"")))</f>
        <v>9.6</v>
      </c>
      <c r="BD43" s="12">
        <f>IF('Données projet'!$A$88&gt;35,BD42+BC43-BL42,IF(A43&lt;'Données projet'!$A$88,$BA$205^A43,IF(A43='Données projet'!$A$88,'Données projet'!$B$88,BD42+BC43-BL42)))</f>
        <v>192</v>
      </c>
      <c r="BE43" s="13">
        <f>BD43*VLOOKUP('Données projet'!$B$11,Paramètres!$A$1:$I$89,3,0)*VLOOKUP('Données projet'!$B$11,Paramètres!$A$1:$I$89,5,0)</f>
        <v>140.77439999999999</v>
      </c>
      <c r="BF43" s="13">
        <f t="shared" si="37"/>
        <v>36.474352666172102</v>
      </c>
      <c r="BG43" s="20">
        <f t="shared" si="7"/>
        <v>308.70824422691641</v>
      </c>
      <c r="BH43" s="59">
        <f t="shared" si="8"/>
        <v>556.52125804603725</v>
      </c>
      <c r="BI43" s="59">
        <f ca="1">AVERAGE(OFFSET($BH$3,0,0,'Données projet'!$E$11+1,1))-AVERAGE(OFFSET($H$3,0,0,'Données projet'!$E$11+1,1))</f>
        <v>302.36110224755532</v>
      </c>
      <c r="BJ43" s="59">
        <f t="shared" si="38"/>
        <v>292.08583531469412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18.597560510903705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18.597560510903705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153</v>
      </c>
      <c r="BW43" s="12">
        <f>VLOOKUP(A43,'Données projet'!$A$113:$I$133,9,0)</f>
        <v>7.6</v>
      </c>
      <c r="BX43" s="12">
        <f t="array" ref="BX43">INDEX(BW:BW,MIN(IF(ISNUMBER(BW43:BW239),ROW(BW43:BW239),"")))</f>
        <v>7.6</v>
      </c>
      <c r="BY43" s="12">
        <f>IF('Données projet'!$A$114&gt;35,BY42+BX43-CG42,IF(A43&lt;'Données projet'!$A$114,$BV$205^A43,IF(A43='Données projet'!$A$114,'Données projet'!$B$114,BY42+BX43-CG42)))</f>
        <v>152.99999999999994</v>
      </c>
      <c r="BZ43" s="13">
        <f>BY43*VLOOKUP('Données projet'!$B$12,Paramètres!$A$1:$I$89,3,0)*VLOOKUP('Données projet'!$B$12,Paramètres!$A$1:$I$89,5,0)</f>
        <v>133.66079999999997</v>
      </c>
      <c r="CA43" s="13">
        <f t="shared" si="39"/>
        <v>34.840890682716719</v>
      </c>
      <c r="CB43" s="20">
        <f t="shared" si="10"/>
        <v>293.47377793906486</v>
      </c>
      <c r="CC43" s="59">
        <f t="shared" si="11"/>
        <v>541.2867917581857</v>
      </c>
      <c r="CD43" s="59">
        <f ca="1">AVERAGE(OFFSET($CC$3,0,0,'Données projet'!$E$12+1,1))-AVERAGE(OFFSET($H$3,0,0,'Données projet'!$E$12+1,1))</f>
        <v>285.8437404763045</v>
      </c>
      <c r="CE43" s="59">
        <f t="shared" si="40"/>
        <v>276.01618888357268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21</v>
      </c>
      <c r="CH43" s="16">
        <f>IF(ISNA(VLOOKUP(A43,'Données projet'!$A$113:$I$133,5,0)),0%,VLOOKUP(A43,'Données projet'!$A$113:$I$133,5,0)*VLOOKUP('Données projet'!$B$12,Paramètres!$A$1:$I$89,7,0))</f>
        <v>0.53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20.48400281903595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20.48400281903595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8.0511538458333352</v>
      </c>
      <c r="CT43" s="12">
        <f>IF('Données projet'!$A$140&gt;35,CT42+CS43-DB42,IF(A43&lt;'Données projet'!$A$140,$CQ$205^A43,IF(A43='Données projet'!$A$140,'Données projet'!$B$140,CT42+CS43-DB42)))</f>
        <v>155.85769230833338</v>
      </c>
      <c r="CU43" s="17">
        <f>CT43*VLOOKUP('Données projet'!$B$13,Paramètres!$A$1:$I$89,3,0)*VLOOKUP('Données projet'!$B$13,Paramètres!$A$1:$I$89,5,0)</f>
        <v>167.76522000069005</v>
      </c>
      <c r="CV43" s="13">
        <f t="shared" si="41"/>
        <v>42.589122383588517</v>
      </c>
      <c r="CW43" s="20">
        <f t="shared" si="13"/>
        <v>366.36714631928515</v>
      </c>
      <c r="CX43" s="59">
        <f t="shared" si="14"/>
        <v>614.18016013840599</v>
      </c>
      <c r="CY43" s="59">
        <f ca="1">AVERAGE(OFFSET($CX$3,0,0,'Données projet'!$E$13+1,1))-AVERAGE(OFFSET($H$3,0,0,'Données projet'!$E$13+1,1))</f>
        <v>776.36907931144958</v>
      </c>
      <c r="CZ43" s="59">
        <f t="shared" si="42"/>
        <v>236.05254599184528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8.0511538458333352</v>
      </c>
      <c r="DO43" s="12">
        <f>IF('Données projet'!$A$166&gt;35,DO42+DN43-DW42,IF(A43&lt;'Données projet'!$A$166,$DL$205^A43,IF(A43='Données projet'!$A$166,'Données projet'!$B$166,DO42+DN43-DW42)))</f>
        <v>155.85769230833338</v>
      </c>
      <c r="DP43" s="17">
        <f>DO43*VLOOKUP('Données projet'!$B$14,Paramètres!$A$1:$I$89,3,0)*VLOOKUP('Données projet'!$B$14,Paramètres!$A$1:$I$89,5,0)</f>
        <v>148.31418000061007</v>
      </c>
      <c r="DQ43" s="13">
        <f t="shared" si="43"/>
        <v>38.195225331667984</v>
      </c>
      <c r="DR43" s="20">
        <f t="shared" si="16"/>
        <v>324.83721428705093</v>
      </c>
      <c r="DS43" s="59">
        <f t="shared" si="17"/>
        <v>572.65022810617177</v>
      </c>
      <c r="DT43" s="59">
        <f ca="1">AVERAGE(OFFSET($DS$3,0,0,'Données projet'!$E$14+1,1))-AVERAGE(OFFSET($H$3,0,0,'Données projet'!$E$14+1,1))</f>
        <v>697.21496579331188</v>
      </c>
      <c r="DU43" s="59">
        <f t="shared" si="44"/>
        <v>215.64914236948769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6">
        <f t="shared" si="1"/>
        <v>183.33333333333334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189.76714074331781</v>
      </c>
      <c r="T44" s="59">
        <f t="shared" si="34"/>
        <v>458.38901659119472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148.30472400029004</v>
      </c>
      <c r="AK44" s="13">
        <f t="shared" si="35"/>
        <v>38.193073584705921</v>
      </c>
      <c r="AL44" s="20">
        <f t="shared" si="4"/>
        <v>324.81699746053465</v>
      </c>
      <c r="AM44" s="59">
        <f t="shared" si="5"/>
        <v>573.41968705503859</v>
      </c>
      <c r="AN44" s="59">
        <f ca="1">AVERAGE(OFFSET($AM$3,0,0,'Données projet'!$E$10+1,1))-AVERAGE(OFFSET($H$3,0,0,'Données projet'!$E$10+1,1))</f>
        <v>667.48048469355444</v>
      </c>
      <c r="AO44" s="59">
        <f t="shared" si="36"/>
        <v>207.98235252598172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8.1999999999999993</v>
      </c>
      <c r="BD44" s="12">
        <f>IF('Données projet'!$A$88&gt;35,BD43+BC44-BL43,IF(A44&lt;'Données projet'!$A$88,$BA$205^A44,IF(A44='Données projet'!$A$88,'Données projet'!$B$88,BD43+BC44-BL43)))</f>
        <v>172.2</v>
      </c>
      <c r="BE44" s="13">
        <f>BD44*VLOOKUP('Données projet'!$B$11,Paramètres!$A$1:$I$89,3,0)*VLOOKUP('Données projet'!$B$11,Paramètres!$A$1:$I$89,5,0)</f>
        <v>126.25703999999998</v>
      </c>
      <c r="BF44" s="13">
        <f t="shared" si="37"/>
        <v>33.130006114881219</v>
      </c>
      <c r="BG44" s="20">
        <f t="shared" si="7"/>
        <v>277.59910531675143</v>
      </c>
      <c r="BH44" s="59">
        <f t="shared" si="8"/>
        <v>526.20179491125543</v>
      </c>
      <c r="BI44" s="59">
        <f ca="1">AVERAGE(OFFSET($BH$3,0,0,'Données projet'!$E$11+1,1))-AVERAGE(OFFSET($H$3,0,0,'Données projet'!$E$11+1,1))</f>
        <v>302.36110224755532</v>
      </c>
      <c r="BJ44" s="59">
        <f t="shared" si="38"/>
        <v>292.08583531469412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18.232873692676726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18.232873692676726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6.4</v>
      </c>
      <c r="BY44" s="12">
        <f>IF('Données projet'!$A$114&gt;35,BY43+BX44-CG43,IF(A44&lt;'Données projet'!$A$114,$BV$205^A44,IF(A44='Données projet'!$A$114,'Données projet'!$B$114,BY43+BX44-CG43)))</f>
        <v>138.39999999999995</v>
      </c>
      <c r="BZ44" s="13">
        <f>BY44*VLOOKUP('Données projet'!$B$12,Paramètres!$A$1:$I$89,3,0)*VLOOKUP('Données projet'!$B$12,Paramètres!$A$1:$I$89,5,0)</f>
        <v>120.90623999999997</v>
      </c>
      <c r="CA44" s="13">
        <f t="shared" si="39"/>
        <v>31.886272251257857</v>
      </c>
      <c r="CB44" s="20">
        <f t="shared" si="10"/>
        <v>266.11362550427401</v>
      </c>
      <c r="CC44" s="59">
        <f t="shared" si="11"/>
        <v>514.71631509877795</v>
      </c>
      <c r="CD44" s="59">
        <f ca="1">AVERAGE(OFFSET($CC$3,0,0,'Données projet'!$E$12+1,1))-AVERAGE(OFFSET($H$3,0,0,'Données projet'!$E$12+1,1))</f>
        <v>285.8437404763045</v>
      </c>
      <c r="CE44" s="59">
        <f t="shared" si="40"/>
        <v>276.01618888357268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20.082324017762694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20.082324017762694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8.0511538458333352</v>
      </c>
      <c r="CT44" s="12">
        <f>IF('Données projet'!$A$140&gt;35,CT43+CS44-DB43,IF(A44&lt;'Données projet'!$A$140,$CQ$205^A44,IF(A44='Données projet'!$A$140,'Données projet'!$B$140,CT43+CS44-DB43)))</f>
        <v>163.90884615416672</v>
      </c>
      <c r="CU44" s="17">
        <f>CT44*VLOOKUP('Données projet'!$B$13,Paramètres!$A$1:$I$89,3,0)*VLOOKUP('Données projet'!$B$13,Paramètres!$A$1:$I$89,5,0)</f>
        <v>176.43148200034506</v>
      </c>
      <c r="CV44" s="13">
        <f t="shared" si="41"/>
        <v>44.527333775258157</v>
      </c>
      <c r="CW44" s="20">
        <f t="shared" si="13"/>
        <v>384.83660414250897</v>
      </c>
      <c r="CX44" s="59">
        <f t="shared" si="14"/>
        <v>633.43929373701292</v>
      </c>
      <c r="CY44" s="59">
        <f ca="1">AVERAGE(OFFSET($CX$3,0,0,'Données projet'!$E$13+1,1))-AVERAGE(OFFSET($H$3,0,0,'Données projet'!$E$13+1,1))</f>
        <v>776.36907931144958</v>
      </c>
      <c r="CZ44" s="59">
        <f t="shared" si="42"/>
        <v>236.05254599184528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8.0511538458333352</v>
      </c>
      <c r="DO44" s="12">
        <f>IF('Données projet'!$A$166&gt;35,DO43+DN44-DW43,IF(A44&lt;'Données projet'!$A$166,$DL$205^A44,IF(A44='Données projet'!$A$166,'Données projet'!$B$166,DO43+DN44-DW43)))</f>
        <v>163.90884615416672</v>
      </c>
      <c r="DP44" s="17">
        <f>DO44*VLOOKUP('Données projet'!$B$14,Paramètres!$A$1:$I$89,3,0)*VLOOKUP('Données projet'!$B$14,Paramètres!$A$1:$I$89,5,0)</f>
        <v>155.97565800030506</v>
      </c>
      <c r="DQ44" s="13">
        <f t="shared" si="43"/>
        <v>39.933472487325616</v>
      </c>
      <c r="DR44" s="20">
        <f t="shared" si="16"/>
        <v>341.20840226595675</v>
      </c>
      <c r="DS44" s="59">
        <f t="shared" si="17"/>
        <v>589.81109186046069</v>
      </c>
      <c r="DT44" s="59">
        <f ca="1">AVERAGE(OFFSET($DS$3,0,0,'Données projet'!$E$14+1,1))-AVERAGE(OFFSET($H$3,0,0,'Données projet'!$E$14+1,1))</f>
        <v>697.21496579331188</v>
      </c>
      <c r="DU44" s="59">
        <f t="shared" si="44"/>
        <v>215.64914236948769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6">
        <f t="shared" si="1"/>
        <v>183.33333333333334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189.76714074331781</v>
      </c>
      <c r="T45" s="59">
        <f t="shared" si="34"/>
        <v>458.38901659119472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155.58940800000005</v>
      </c>
      <c r="AK45" s="13">
        <f t="shared" si="35"/>
        <v>39.846081409537106</v>
      </c>
      <c r="AL45" s="20">
        <f t="shared" si="4"/>
        <v>340.38347738827719</v>
      </c>
      <c r="AM45" s="59">
        <f t="shared" si="5"/>
        <v>589.76214364891189</v>
      </c>
      <c r="AN45" s="59">
        <f ca="1">AVERAGE(OFFSET($AM$3,0,0,'Données projet'!$E$10+1,1))-AVERAGE(OFFSET($H$3,0,0,'Données projet'!$E$10+1,1))</f>
        <v>667.48048469355444</v>
      </c>
      <c r="AO45" s="59">
        <f t="shared" si="36"/>
        <v>207.98235252598172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18.584566025758079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18.584566025758079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8.1999999999999993</v>
      </c>
      <c r="BD45" s="12">
        <f>IF('Données projet'!$A$88&gt;35,BD44+BC45-BL44,IF(A45&lt;'Données projet'!$A$88,$BA$205^A45,IF(A45='Données projet'!$A$88,'Données projet'!$B$88,BD44+BC45-BL44)))</f>
        <v>180.39999999999998</v>
      </c>
      <c r="BE45" s="13">
        <f>BD45*VLOOKUP('Données projet'!$B$11,Paramètres!$A$1:$I$89,3,0)*VLOOKUP('Données projet'!$B$11,Paramètres!$A$1:$I$89,5,0)</f>
        <v>132.26927999999998</v>
      </c>
      <c r="BF45" s="13">
        <f t="shared" si="37"/>
        <v>34.52019401964877</v>
      </c>
      <c r="BG45" s="20">
        <f t="shared" si="7"/>
        <v>290.49166725088827</v>
      </c>
      <c r="BH45" s="59">
        <f t="shared" si="8"/>
        <v>539.87033351152297</v>
      </c>
      <c r="BI45" s="59">
        <f ca="1">AVERAGE(OFFSET($BH$3,0,0,'Données projet'!$E$11+1,1))-AVERAGE(OFFSET($H$3,0,0,'Données projet'!$E$11+1,1))</f>
        <v>302.36110224755532</v>
      </c>
      <c r="BJ45" s="59">
        <f t="shared" si="38"/>
        <v>292.08583531469412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17.875338160518186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17.875338160518186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6.4</v>
      </c>
      <c r="BY45" s="12">
        <f>IF('Données projet'!$A$114&gt;35,BY44+BX45-CG44,IF(A45&lt;'Données projet'!$A$114,$BV$205^A45,IF(A45='Données projet'!$A$114,'Données projet'!$B$114,BY44+BX45-CG44)))</f>
        <v>144.79999999999995</v>
      </c>
      <c r="BZ45" s="13">
        <f>BY45*VLOOKUP('Données projet'!$B$12,Paramètres!$A$1:$I$89,3,0)*VLOOKUP('Données projet'!$B$12,Paramètres!$A$1:$I$89,5,0)</f>
        <v>126.49727999999998</v>
      </c>
      <c r="CA45" s="13">
        <f t="shared" si="39"/>
        <v>33.185701456959592</v>
      </c>
      <c r="CB45" s="20">
        <f t="shared" si="10"/>
        <v>278.11452603753787</v>
      </c>
      <c r="CC45" s="59">
        <f t="shared" si="11"/>
        <v>527.49319229817263</v>
      </c>
      <c r="CD45" s="59">
        <f ca="1">AVERAGE(OFFSET($CC$3,0,0,'Données projet'!$E$12+1,1))-AVERAGE(OFFSET($H$3,0,0,'Données projet'!$E$12+1,1))</f>
        <v>285.8437404763045</v>
      </c>
      <c r="CE45" s="59">
        <f t="shared" si="40"/>
        <v>276.01618888357268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19.688521892782529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19.688521892782529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171.96</v>
      </c>
      <c r="CR45" s="12">
        <f>VLOOKUP(A45,'Données projet'!$A$139:$I$159,9,0)</f>
        <v>8.0511538458333352</v>
      </c>
      <c r="CS45" s="12">
        <f t="array" ref="CS45">INDEX(CR:CR,MIN(IF(ISNUMBER(CR45:CR241),ROW(CR45:CR241),"")))</f>
        <v>8.0511538458333352</v>
      </c>
      <c r="CT45" s="12">
        <f>IF('Données projet'!$A$140&gt;35,CT44+CS45-DB44,IF(A45&lt;'Données projet'!$A$140,$CQ$205^A45,IF(A45='Données projet'!$A$140,'Données projet'!$B$140,CT44+CS45-DB44)))</f>
        <v>171.96000000000006</v>
      </c>
      <c r="CU45" s="17">
        <f>CT45*VLOOKUP('Données projet'!$B$13,Paramètres!$A$1:$I$89,3,0)*VLOOKUP('Données projet'!$B$13,Paramètres!$A$1:$I$89,5,0)</f>
        <v>185.09774400000006</v>
      </c>
      <c r="CV45" s="13">
        <f t="shared" si="41"/>
        <v>46.454490304992056</v>
      </c>
      <c r="CW45" s="20">
        <f t="shared" si="13"/>
        <v>403.28680808119458</v>
      </c>
      <c r="CX45" s="59">
        <f t="shared" si="14"/>
        <v>652.66547434182928</v>
      </c>
      <c r="CY45" s="59">
        <f ca="1">AVERAGE(OFFSET($CX$3,0,0,'Données projet'!$E$13+1,1))-AVERAGE(OFFSET($H$3,0,0,'Données projet'!$E$13+1,1))</f>
        <v>776.36907931144958</v>
      </c>
      <c r="CZ45" s="59">
        <f t="shared" si="42"/>
        <v>236.05254599184528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43.21</v>
      </c>
      <c r="DC45" s="16">
        <f>IF(ISNA(VLOOKUP(A45,'Données projet'!$A$139:$I$159,5,0)),0%,VLOOKUP(A45,'Données projet'!$A$139:$I$159,5,0)*VLOOKUP('Données projet'!$B$13,Paramètres!$A$1:$I$89,7,0))</f>
        <v>0.43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22.109225099608746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22.109225099608746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171.96</v>
      </c>
      <c r="DM45" s="12">
        <f>VLOOKUP(A45,'Données projet'!$A$165:$I$185,9,0)</f>
        <v>8.0511538458333352</v>
      </c>
      <c r="DN45" s="12">
        <f t="array" ref="DN45">INDEX(DM:DM,MIN(IF(ISNUMBER(DM45:DM241),ROW(DM45:DM241),"")))</f>
        <v>8.0511538458333352</v>
      </c>
      <c r="DO45" s="12">
        <f>IF('Données projet'!$A$166&gt;35,DO44+DN45-DW44,IF(A45&lt;'Données projet'!$A$166,$DL$205^A45,IF(A45='Données projet'!$A$166,'Données projet'!$B$166,DO44+DN45-DW44)))</f>
        <v>171.96000000000006</v>
      </c>
      <c r="DP45" s="17">
        <f>DO45*VLOOKUP('Données projet'!$B$14,Paramètres!$A$1:$I$89,3,0)*VLOOKUP('Données projet'!$B$14,Paramètres!$A$1:$I$89,5,0)</f>
        <v>163.63713600000005</v>
      </c>
      <c r="DQ45" s="13">
        <f t="shared" si="43"/>
        <v>41.661805305260039</v>
      </c>
      <c r="DR45" s="20">
        <f t="shared" si="16"/>
        <v>357.56232277332794</v>
      </c>
      <c r="DS45" s="59">
        <f t="shared" si="17"/>
        <v>606.94098903396264</v>
      </c>
      <c r="DT45" s="59">
        <f ca="1">AVERAGE(OFFSET($DS$3,0,0,'Données projet'!$E$14+1,1))-AVERAGE(OFFSET($H$3,0,0,'Données projet'!$E$14+1,1))</f>
        <v>697.21496579331188</v>
      </c>
      <c r="DU45" s="59">
        <f t="shared" si="44"/>
        <v>215.64914236948769</v>
      </c>
      <c r="DV45" s="15">
        <f>IF(ISNA(VLOOKUP(A45,'Données projet'!$A$165:$I$185,3,0)),0,VLOOKUP(A45,'Données projet'!$A$165:$I$185,3,0))</f>
        <v>1</v>
      </c>
      <c r="DW45" s="15">
        <f>IF(ISNA(VLOOKUP(A45,'Données projet'!$A$165:$I$185,4,0)),0,VLOOKUP(A45,'Données projet'!$A$165:$I$185,4,0))</f>
        <v>43.21</v>
      </c>
      <c r="DX45" s="16">
        <f>IF(ISNA(VLOOKUP(A45,'Données projet'!$A$165:$I$185,5,0)),0%,VLOOKUP(A45,'Données projet'!$A$165:$I$185,5,0)*VLOOKUP('Données projet'!$B$14,Paramètres!$A$1:$I$89,7,0))</f>
        <v>0.43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19.545836682262806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19.545836682262806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6">
        <f t="shared" si="1"/>
        <v>183.33333333333334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189.76714074331781</v>
      </c>
      <c r="T46" s="59">
        <f t="shared" si="34"/>
        <v>458.38901659119472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125.49349800000003</v>
      </c>
      <c r="AK46" s="13">
        <f t="shared" si="35"/>
        <v>32.952910533336784</v>
      </c>
      <c r="AL46" s="20">
        <f t="shared" si="4"/>
        <v>275.96082819556159</v>
      </c>
      <c r="AM46" s="59">
        <f t="shared" si="5"/>
        <v>526.10200966199363</v>
      </c>
      <c r="AN46" s="59">
        <f ca="1">AVERAGE(OFFSET($AM$3,0,0,'Données projet'!$E$10+1,1))-AVERAGE(OFFSET($H$3,0,0,'Données projet'!$E$10+1,1))</f>
        <v>667.48048469355444</v>
      </c>
      <c r="AO46" s="59">
        <f t="shared" si="36"/>
        <v>207.98235252598172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18.220134021458954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18.220134021458954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8.1999999999999993</v>
      </c>
      <c r="BD46" s="12">
        <f>IF('Données projet'!$A$88&gt;35,BD45+BC46-BL45,IF(A46&lt;'Données projet'!$A$88,$BA$205^A46,IF(A46='Données projet'!$A$88,'Données projet'!$B$88,BD45+BC46-BL45)))</f>
        <v>188.59999999999997</v>
      </c>
      <c r="BE46" s="13">
        <f>BD46*VLOOKUP('Données projet'!$B$11,Paramètres!$A$1:$I$89,3,0)*VLOOKUP('Données projet'!$B$11,Paramètres!$A$1:$I$89,5,0)</f>
        <v>138.28151999999997</v>
      </c>
      <c r="BF46" s="13">
        <f t="shared" si="37"/>
        <v>35.903043322174675</v>
      </c>
      <c r="BG46" s="20">
        <f t="shared" si="7"/>
        <v>303.37144778612083</v>
      </c>
      <c r="BH46" s="59">
        <f t="shared" si="8"/>
        <v>553.51262925255287</v>
      </c>
      <c r="BI46" s="59">
        <f ca="1">AVERAGE(OFFSET($BH$3,0,0,'Données projet'!$E$11+1,1))-AVERAGE(OFFSET($H$3,0,0,'Données projet'!$E$11+1,1))</f>
        <v>302.36110224755532</v>
      </c>
      <c r="BJ46" s="59">
        <f t="shared" si="38"/>
        <v>292.08583531469412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17.524813682070132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17.524813682070132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6.4</v>
      </c>
      <c r="BY46" s="12">
        <f>IF('Données projet'!$A$114&gt;35,BY45+BX46-CG45,IF(A46&lt;'Données projet'!$A$114,$BV$205^A46,IF(A46='Données projet'!$A$114,'Données projet'!$B$114,BY45+BX46-CG45)))</f>
        <v>151.19999999999996</v>
      </c>
      <c r="BZ46" s="13">
        <f>BY46*VLOOKUP('Données projet'!$B$12,Paramètres!$A$1:$I$89,3,0)*VLOOKUP('Données projet'!$B$12,Paramètres!$A$1:$I$89,5,0)</f>
        <v>132.08831999999998</v>
      </c>
      <c r="CA46" s="13">
        <f t="shared" si="39"/>
        <v>34.47846029657056</v>
      </c>
      <c r="CB46" s="20">
        <f t="shared" si="10"/>
        <v>290.10380901652701</v>
      </c>
      <c r="CC46" s="59">
        <f t="shared" si="11"/>
        <v>540.24499048295911</v>
      </c>
      <c r="CD46" s="59">
        <f ca="1">AVERAGE(OFFSET($CC$3,0,0,'Données projet'!$E$12+1,1))-AVERAGE(OFFSET($H$3,0,0,'Données projet'!$E$12+1,1))</f>
        <v>285.8437404763045</v>
      </c>
      <c r="CE46" s="59">
        <f t="shared" si="40"/>
        <v>276.01618888357268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19.302441987277646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19.302441987277646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9.9475000000000016</v>
      </c>
      <c r="CT46" s="12">
        <f>IF('Données projet'!$A$140&gt;35,CT45+CS46-DB45,IF(A46&lt;'Données projet'!$A$140,$CQ$205^A46,IF(A46='Données projet'!$A$140,'Données projet'!$B$140,CT45+CS46-DB45)))</f>
        <v>138.69750000000005</v>
      </c>
      <c r="CU46" s="17">
        <f>CT46*VLOOKUP('Données projet'!$B$13,Paramètres!$A$1:$I$89,3,0)*VLOOKUP('Données projet'!$B$13,Paramètres!$A$1:$I$89,5,0)</f>
        <v>149.29398900000004</v>
      </c>
      <c r="CV46" s="13">
        <f t="shared" si="41"/>
        <v>38.418098059844986</v>
      </c>
      <c r="CW46" s="20">
        <f t="shared" si="13"/>
        <v>326.9318849625634</v>
      </c>
      <c r="CX46" s="59">
        <f t="shared" si="14"/>
        <v>577.07306642899539</v>
      </c>
      <c r="CY46" s="59">
        <f ca="1">AVERAGE(OFFSET($CX$3,0,0,'Données projet'!$E$13+1,1))-AVERAGE(OFFSET($H$3,0,0,'Données projet'!$E$13+1,1))</f>
        <v>776.36907931144958</v>
      </c>
      <c r="CZ46" s="59">
        <f t="shared" si="42"/>
        <v>236.05254599184528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21.675676680701166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21.675676680701166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9.9475000000000016</v>
      </c>
      <c r="DO46" s="12">
        <f>IF('Données projet'!$A$166&gt;35,DO45+DN46-DW45,IF(A46&lt;'Données projet'!$A$166,$DL$205^A46,IF(A46='Données projet'!$A$166,'Données projet'!$B$166,DO45+DN46-DW45)))</f>
        <v>138.69750000000005</v>
      </c>
      <c r="DP46" s="17">
        <f>DO46*VLOOKUP('Données projet'!$B$14,Paramètres!$A$1:$I$89,3,0)*VLOOKUP('Données projet'!$B$14,Paramètres!$A$1:$I$89,5,0)</f>
        <v>131.98454100000004</v>
      </c>
      <c r="DQ46" s="13">
        <f t="shared" si="43"/>
        <v>34.454523363818936</v>
      </c>
      <c r="DR46" s="20">
        <f t="shared" si="16"/>
        <v>289.88137043365134</v>
      </c>
      <c r="DS46" s="59">
        <f t="shared" si="17"/>
        <v>540.02255190008339</v>
      </c>
      <c r="DT46" s="59">
        <f ca="1">AVERAGE(OFFSET($DS$3,0,0,'Données projet'!$E$14+1,1))-AVERAGE(OFFSET($H$3,0,0,'Données projet'!$E$14+1,1))</f>
        <v>697.21496579331188</v>
      </c>
      <c r="DU46" s="59">
        <f t="shared" si="44"/>
        <v>215.64914236948769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19.162554746706832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19.162554746706832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6">
        <f t="shared" si="1"/>
        <v>183.33333333333334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189.76714074331781</v>
      </c>
      <c r="T47" s="59">
        <f t="shared" si="34"/>
        <v>458.38901659119472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134.49399600000004</v>
      </c>
      <c r="AK47" s="13">
        <f t="shared" si="35"/>
        <v>35.032727009666296</v>
      </c>
      <c r="AL47" s="20">
        <f t="shared" si="4"/>
        <v>295.25904257516885</v>
      </c>
      <c r="AM47" s="59">
        <f t="shared" si="5"/>
        <v>546.14951131330622</v>
      </c>
      <c r="AN47" s="59">
        <f ca="1">AVERAGE(OFFSET($AM$3,0,0,'Données projet'!$E$10+1,1))-AVERAGE(OFFSET($H$3,0,0,'Données projet'!$E$10+1,1))</f>
        <v>667.48048469355444</v>
      </c>
      <c r="AO47" s="59">
        <f t="shared" si="36"/>
        <v>207.98235252598172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17.862848306482562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17.862848306482562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8.1999999999999993</v>
      </c>
      <c r="BD47" s="12">
        <f>IF('Données projet'!$A$88&gt;35,BD46+BC47-BL46,IF(A47&lt;'Données projet'!$A$88,$BA$205^A47,IF(A47='Données projet'!$A$88,'Données projet'!$B$88,BD46+BC47-BL46)))</f>
        <v>196.79999999999995</v>
      </c>
      <c r="BE47" s="13">
        <f>BD47*VLOOKUP('Données projet'!$B$11,Paramètres!$A$1:$I$89,3,0)*VLOOKUP('Données projet'!$B$11,Paramètres!$A$1:$I$89,5,0)</f>
        <v>144.29375999999996</v>
      </c>
      <c r="BF47" s="13">
        <f t="shared" si="37"/>
        <v>37.278909560653958</v>
      </c>
      <c r="BG47" s="20">
        <f t="shared" si="7"/>
        <v>316.23906615147223</v>
      </c>
      <c r="BH47" s="59">
        <f t="shared" si="8"/>
        <v>567.12953488960966</v>
      </c>
      <c r="BI47" s="59">
        <f ca="1">AVERAGE(OFFSET($BH$3,0,0,'Données projet'!$E$11+1,1))-AVERAGE(OFFSET($H$3,0,0,'Données projet'!$E$11+1,1))</f>
        <v>302.36110224755532</v>
      </c>
      <c r="BJ47" s="59">
        <f t="shared" si="38"/>
        <v>292.08583531469412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17.181162774845625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17.181162774845625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6.4</v>
      </c>
      <c r="BY47" s="12">
        <f>IF('Données projet'!$A$114&gt;35,BY46+BX47-CG46,IF(A47&lt;'Données projet'!$A$114,$BV$205^A47,IF(A47='Données projet'!$A$114,'Données projet'!$B$114,BY46+BX47-CG46)))</f>
        <v>157.59999999999997</v>
      </c>
      <c r="BZ47" s="13">
        <f>BY47*VLOOKUP('Données projet'!$B$12,Paramètres!$A$1:$I$89,3,0)*VLOOKUP('Données projet'!$B$12,Paramètres!$A$1:$I$89,5,0)</f>
        <v>137.67935999999997</v>
      </c>
      <c r="CA47" s="13">
        <f t="shared" si="39"/>
        <v>35.764863394856881</v>
      </c>
      <c r="CB47" s="20">
        <f t="shared" si="10"/>
        <v>302.08202241270902</v>
      </c>
      <c r="CC47" s="59">
        <f t="shared" si="11"/>
        <v>552.97249115084651</v>
      </c>
      <c r="CD47" s="59">
        <f ca="1">AVERAGE(OFFSET($CC$3,0,0,'Données projet'!$E$12+1,1))-AVERAGE(OFFSET($H$3,0,0,'Données projet'!$E$12+1,1))</f>
        <v>285.8437404763045</v>
      </c>
      <c r="CE47" s="59">
        <f t="shared" si="40"/>
        <v>276.01618888357268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18.923932873234225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18.923932873234225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9.9475000000000016</v>
      </c>
      <c r="CT47" s="12">
        <f>IF('Données projet'!$A$140&gt;35,CT46+CS47-DB46,IF(A47&lt;'Données projet'!$A$140,$CQ$205^A47,IF(A47='Données projet'!$A$140,'Données projet'!$B$140,CT46+CS47-DB46)))</f>
        <v>148.64500000000004</v>
      </c>
      <c r="CU47" s="17">
        <f>CT47*VLOOKUP('Données projet'!$B$13,Paramètres!$A$1:$I$89,3,0)*VLOOKUP('Données projet'!$B$13,Paramètres!$A$1:$I$89,5,0)</f>
        <v>160.00147800000002</v>
      </c>
      <c r="CV47" s="13">
        <f t="shared" si="41"/>
        <v>40.842848773542187</v>
      </c>
      <c r="CW47" s="20">
        <f t="shared" si="13"/>
        <v>349.80386913058601</v>
      </c>
      <c r="CX47" s="59">
        <f t="shared" si="14"/>
        <v>600.69433786872344</v>
      </c>
      <c r="CY47" s="59">
        <f ca="1">AVERAGE(OFFSET($CX$3,0,0,'Données projet'!$E$13+1,1))-AVERAGE(OFFSET($H$3,0,0,'Données projet'!$E$13+1,1))</f>
        <v>776.36907931144958</v>
      </c>
      <c r="CZ47" s="59">
        <f t="shared" si="42"/>
        <v>236.05254599184528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21.250629881849939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21.250629881849939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9.9475000000000016</v>
      </c>
      <c r="DO47" s="12">
        <f>IF('Données projet'!$A$166&gt;35,DO46+DN47-DW46,IF(A47&lt;'Données projet'!$A$166,$DL$205^A47,IF(A47='Données projet'!$A$166,'Données projet'!$B$166,DO46+DN47-DW46)))</f>
        <v>148.64500000000004</v>
      </c>
      <c r="DP47" s="17">
        <f>DO47*VLOOKUP('Données projet'!$B$14,Paramètres!$A$1:$I$89,3,0)*VLOOKUP('Données projet'!$B$14,Paramètres!$A$1:$I$89,5,0)</f>
        <v>141.45058200000003</v>
      </c>
      <c r="DQ47" s="13">
        <f t="shared" si="43"/>
        <v>36.629113839026211</v>
      </c>
      <c r="DR47" s="20">
        <f t="shared" si="16"/>
        <v>310.1554702529707</v>
      </c>
      <c r="DS47" s="59">
        <f t="shared" si="17"/>
        <v>561.04593899110819</v>
      </c>
      <c r="DT47" s="59">
        <f ca="1">AVERAGE(OFFSET($DS$3,0,0,'Données projet'!$E$14+1,1))-AVERAGE(OFFSET($H$3,0,0,'Données projet'!$E$14+1,1))</f>
        <v>697.21496579331188</v>
      </c>
      <c r="DU47" s="59">
        <f t="shared" si="44"/>
        <v>215.64914236948769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18.786788736128212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18.786788736128212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6">
        <f t="shared" si="1"/>
        <v>183.33333333333334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189.76714074331781</v>
      </c>
      <c r="T48" s="59">
        <f t="shared" si="34"/>
        <v>458.38901659119472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143.49449400000003</v>
      </c>
      <c r="AK48" s="13">
        <f t="shared" si="35"/>
        <v>37.096392708339906</v>
      </c>
      <c r="AL48" s="20">
        <f t="shared" si="4"/>
        <v>314.52912768369208</v>
      </c>
      <c r="AM48" s="59">
        <f t="shared" si="5"/>
        <v>566.15588523452618</v>
      </c>
      <c r="AN48" s="59">
        <f ca="1">AVERAGE(OFFSET($AM$3,0,0,'Données projet'!$E$10+1,1))-AVERAGE(OFFSET($H$3,0,0,'Données projet'!$E$10+1,1))</f>
        <v>667.48048469355444</v>
      </c>
      <c r="AO48" s="59">
        <f t="shared" si="36"/>
        <v>207.98235252598172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17.51256874645409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17.51256874645409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205</v>
      </c>
      <c r="BB48" s="12">
        <f>VLOOKUP(A48,'Données projet'!$A$87:$I$107,9,0)</f>
        <v>8.1999999999999993</v>
      </c>
      <c r="BC48" s="12">
        <f t="array" ref="BC48">INDEX(BB:BB,MIN(IF(ISNUMBER(BB48:BB244),ROW(BB48:BB244),"")))</f>
        <v>8.1999999999999993</v>
      </c>
      <c r="BD48" s="12">
        <f>IF('Données projet'!$A$88&gt;35,BD47+BC48-BL47,IF(A48&lt;'Données projet'!$A$88,$BA$205^A48,IF(A48='Données projet'!$A$88,'Données projet'!$B$88,BD47+BC48-BL47)))</f>
        <v>204.99999999999994</v>
      </c>
      <c r="BE48" s="13">
        <f>BD48*VLOOKUP('Données projet'!$B$11,Paramètres!$A$1:$I$89,3,0)*VLOOKUP('Données projet'!$B$11,Paramètres!$A$1:$I$89,5,0)</f>
        <v>150.30599999999995</v>
      </c>
      <c r="BF48" s="13">
        <f t="shared" si="37"/>
        <v>38.648116968856641</v>
      </c>
      <c r="BG48" s="20">
        <f t="shared" si="7"/>
        <v>329.09508705409189</v>
      </c>
      <c r="BH48" s="59">
        <f t="shared" si="8"/>
        <v>580.72184460492599</v>
      </c>
      <c r="BI48" s="59">
        <f ca="1">AVERAGE(OFFSET($BH$3,0,0,'Données projet'!$E$11+1,1))-AVERAGE(OFFSET($H$3,0,0,'Données projet'!$E$11+1,1))</f>
        <v>302.36110224755532</v>
      </c>
      <c r="BJ48" s="59">
        <f t="shared" si="38"/>
        <v>292.08583531469412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22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24.511872798613304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24.511872798613304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164</v>
      </c>
      <c r="BW48" s="12">
        <f>VLOOKUP(A48,'Données projet'!$A$113:$I$133,9,0)</f>
        <v>6.4</v>
      </c>
      <c r="BX48" s="12">
        <f t="array" ref="BX48">INDEX(BW:BW,MIN(IF(ISNUMBER(BW48:BW244),ROW(BW48:BW244),"")))</f>
        <v>6.4</v>
      </c>
      <c r="BY48" s="12">
        <f>IF('Données projet'!$A$114&gt;35,BY47+BX48-CG47,IF(A48&lt;'Données projet'!$A$114,$BV$205^A48,IF(A48='Données projet'!$A$114,'Données projet'!$B$114,BY47+BX48-CG47)))</f>
        <v>163.99999999999997</v>
      </c>
      <c r="BZ48" s="13">
        <f>BY48*VLOOKUP('Données projet'!$B$12,Paramètres!$A$1:$I$89,3,0)*VLOOKUP('Données projet'!$B$12,Paramètres!$A$1:$I$89,5,0)</f>
        <v>143.2704</v>
      </c>
      <c r="CA48" s="13">
        <f t="shared" si="39"/>
        <v>37.045198377171303</v>
      </c>
      <c r="CB48" s="20">
        <f t="shared" si="10"/>
        <v>314.04966717357325</v>
      </c>
      <c r="CC48" s="59">
        <f t="shared" si="11"/>
        <v>565.67642472440741</v>
      </c>
      <c r="CD48" s="59">
        <f ca="1">AVERAGE(OFFSET($CC$3,0,0,'Données projet'!$E$12+1,1))-AVERAGE(OFFSET($H$3,0,0,'Données projet'!$E$12+1,1))</f>
        <v>285.8437404763045</v>
      </c>
      <c r="CE48" s="59">
        <f t="shared" si="40"/>
        <v>276.01618888357268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18</v>
      </c>
      <c r="CH48" s="16">
        <f>IF(ISNA(VLOOKUP(A48,'Données projet'!$A$113:$I$133,5,0)),0%,VLOOKUP(A48,'Données projet'!$A$113:$I$133,5,0)*VLOOKUP('Données projet'!$B$12,Paramètres!$A$1:$I$89,7,0))</f>
        <v>0.53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27.765995422811692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27.765995422811692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9.9475000000000016</v>
      </c>
      <c r="CT48" s="12">
        <f>IF('Données projet'!$A$140&gt;35,CT47+CS48-DB47,IF(A48&lt;'Données projet'!$A$140,$CQ$205^A48,IF(A48='Données projet'!$A$140,'Données projet'!$B$140,CT47+CS48-DB47)))</f>
        <v>158.59250000000003</v>
      </c>
      <c r="CU48" s="17">
        <f>CT48*VLOOKUP('Données projet'!$B$13,Paramètres!$A$1:$I$89,3,0)*VLOOKUP('Données projet'!$B$13,Paramètres!$A$1:$I$89,5,0)</f>
        <v>170.70896700000003</v>
      </c>
      <c r="CV48" s="13">
        <f t="shared" si="41"/>
        <v>43.248770128931319</v>
      </c>
      <c r="CW48" s="20">
        <f t="shared" si="13"/>
        <v>372.6430588328887</v>
      </c>
      <c r="CX48" s="59">
        <f t="shared" si="14"/>
        <v>624.26981638372285</v>
      </c>
      <c r="CY48" s="59">
        <f ca="1">AVERAGE(OFFSET($CX$3,0,0,'Données projet'!$E$13+1,1))-AVERAGE(OFFSET($H$3,0,0,'Données projet'!$E$13+1,1))</f>
        <v>776.36907931144958</v>
      </c>
      <c r="CZ48" s="59">
        <f t="shared" si="42"/>
        <v>236.05254599184528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20.833917991471239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20.833917991471239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9.9475000000000016</v>
      </c>
      <c r="DO48" s="12">
        <f>IF('Données projet'!$A$166&gt;35,DO47+DN48-DW47,IF(A48&lt;'Données projet'!$A$166,$DL$205^A48,IF(A48='Données projet'!$A$166,'Données projet'!$B$166,DO47+DN48-DW47)))</f>
        <v>158.59250000000003</v>
      </c>
      <c r="DP48" s="17">
        <f>DO48*VLOOKUP('Données projet'!$B$14,Paramètres!$A$1:$I$89,3,0)*VLOOKUP('Données projet'!$B$14,Paramètres!$A$1:$I$89,5,0)</f>
        <v>150.91662300000004</v>
      </c>
      <c r="DQ48" s="13">
        <f t="shared" si="43"/>
        <v>38.786817570784009</v>
      </c>
      <c r="DR48" s="20">
        <f t="shared" si="16"/>
        <v>330.40015899411554</v>
      </c>
      <c r="DS48" s="59">
        <f t="shared" si="17"/>
        <v>582.0269165449497</v>
      </c>
      <c r="DT48" s="59">
        <f ca="1">AVERAGE(OFFSET($DS$3,0,0,'Données projet'!$E$14+1,1))-AVERAGE(OFFSET($H$3,0,0,'Données projet'!$E$14+1,1))</f>
        <v>697.21496579331188</v>
      </c>
      <c r="DU48" s="59">
        <f t="shared" si="44"/>
        <v>215.64914236948769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18.418391267822404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18.418391267822404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6">
        <f t="shared" si="1"/>
        <v>183.33333333333334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189.76714074331781</v>
      </c>
      <c r="T49" s="59">
        <f t="shared" si="34"/>
        <v>458.38901659119472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152.49499200000002</v>
      </c>
      <c r="AK49" s="13">
        <f t="shared" si="35"/>
        <v>39.145035989405642</v>
      </c>
      <c r="AL49" s="20">
        <f t="shared" si="4"/>
        <v>333.77304874821488</v>
      </c>
      <c r="AM49" s="59">
        <f t="shared" si="5"/>
        <v>586.1233221469405</v>
      </c>
      <c r="AN49" s="59">
        <f ca="1">AVERAGE(OFFSET($AM$3,0,0,'Données projet'!$E$10+1,1))-AVERAGE(OFFSET($H$3,0,0,'Données projet'!$E$10+1,1))</f>
        <v>667.48048469355444</v>
      </c>
      <c r="AO49" s="59">
        <f t="shared" si="36"/>
        <v>207.98235252598172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17.169157954948339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17.169157954948339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7.2</v>
      </c>
      <c r="BD49" s="12">
        <f>IF('Données projet'!$A$88&gt;35,BD48+BC49-BL48,IF(A49&lt;'Données projet'!$A$88,$BA$205^A49,IF(A49='Données projet'!$A$88,'Données projet'!$B$88,BD48+BC49-BL48)))</f>
        <v>190.19999999999993</v>
      </c>
      <c r="BE49" s="13">
        <f>BD49*VLOOKUP('Données projet'!$B$11,Paramètres!$A$1:$I$89,3,0)*VLOOKUP('Données projet'!$B$11,Paramètres!$A$1:$I$89,5,0)</f>
        <v>139.45463999999996</v>
      </c>
      <c r="BF49" s="13">
        <f t="shared" si="37"/>
        <v>36.172042811708678</v>
      </c>
      <c r="BG49" s="20">
        <f t="shared" si="7"/>
        <v>305.88313923039249</v>
      </c>
      <c r="BH49" s="59">
        <f t="shared" si="8"/>
        <v>558.23341262911811</v>
      </c>
      <c r="BI49" s="59">
        <f ca="1">AVERAGE(OFFSET($BH$3,0,0,'Données projet'!$E$11+1,1))-AVERAGE(OFFSET($H$3,0,0,'Données projet'!$E$11+1,1))</f>
        <v>302.36110224755532</v>
      </c>
      <c r="BJ49" s="59">
        <f t="shared" si="38"/>
        <v>292.08583531469412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24.031209923798638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24.031209923798638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5.6</v>
      </c>
      <c r="BY49" s="12">
        <f>IF('Données projet'!$A$114&gt;35,BY48+BX49-CG48,IF(A49&lt;'Données projet'!$A$114,$BV$205^A49,IF(A49='Données projet'!$A$114,'Données projet'!$B$114,BY48+BX49-CG48)))</f>
        <v>151.59999999999997</v>
      </c>
      <c r="BZ49" s="13">
        <f>BY49*VLOOKUP('Données projet'!$B$12,Paramètres!$A$1:$I$89,3,0)*VLOOKUP('Données projet'!$B$12,Paramètres!$A$1:$I$89,5,0)</f>
        <v>132.43776</v>
      </c>
      <c r="CA49" s="13">
        <f t="shared" si="39"/>
        <v>34.559043580858436</v>
      </c>
      <c r="CB49" s="20">
        <f t="shared" si="10"/>
        <v>290.85276623666175</v>
      </c>
      <c r="CC49" s="59">
        <f t="shared" si="11"/>
        <v>543.20303963538743</v>
      </c>
      <c r="CD49" s="59">
        <f ca="1">AVERAGE(OFFSET($CC$3,0,0,'Données projet'!$E$12+1,1))-AVERAGE(OFFSET($H$3,0,0,'Données projet'!$E$12+1,1))</f>
        <v>285.8437404763045</v>
      </c>
      <c r="CE49" s="59">
        <f t="shared" si="40"/>
        <v>276.01618888357268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27.221521188155311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27.221521188155311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9.9475000000000016</v>
      </c>
      <c r="CT49" s="12">
        <f>IF('Données projet'!$A$140&gt;35,CT48+CS49-DB48,IF(A49&lt;'Données projet'!$A$140,$CQ$205^A49,IF(A49='Données projet'!$A$140,'Données projet'!$B$140,CT48+CS49-DB48)))</f>
        <v>168.54000000000002</v>
      </c>
      <c r="CU49" s="17">
        <f>CT49*VLOOKUP('Données projet'!$B$13,Paramètres!$A$1:$I$89,3,0)*VLOOKUP('Données projet'!$B$13,Paramètres!$A$1:$I$89,5,0)</f>
        <v>181.41645600000001</v>
      </c>
      <c r="CV49" s="13">
        <f t="shared" si="41"/>
        <v>45.637177622770231</v>
      </c>
      <c r="CW49" s="20">
        <f t="shared" si="13"/>
        <v>395.45174522632482</v>
      </c>
      <c r="CX49" s="59">
        <f t="shared" si="14"/>
        <v>647.80201862505044</v>
      </c>
      <c r="CY49" s="59">
        <f ca="1">AVERAGE(OFFSET($CX$3,0,0,'Données projet'!$E$13+1,1))-AVERAGE(OFFSET($H$3,0,0,'Données projet'!$E$13+1,1))</f>
        <v>776.36907931144958</v>
      </c>
      <c r="CZ49" s="59">
        <f t="shared" si="42"/>
        <v>236.05254599184528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20.425377567093708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20.425377567093708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9.9475000000000016</v>
      </c>
      <c r="DO49" s="12">
        <f>IF('Données projet'!$A$166&gt;35,DO48+DN49-DW48,IF(A49&lt;'Données projet'!$A$166,$DL$205^A49,IF(A49='Données projet'!$A$166,'Données projet'!$B$166,DO48+DN49-DW48)))</f>
        <v>168.54000000000002</v>
      </c>
      <c r="DP49" s="17">
        <f>DO49*VLOOKUP('Données projet'!$B$14,Paramètres!$A$1:$I$89,3,0)*VLOOKUP('Données projet'!$B$14,Paramètres!$A$1:$I$89,5,0)</f>
        <v>160.38266400000003</v>
      </c>
      <c r="DQ49" s="13">
        <f t="shared" si="43"/>
        <v>40.928814336751095</v>
      </c>
      <c r="DR49" s="20">
        <f t="shared" si="16"/>
        <v>350.61749143650815</v>
      </c>
      <c r="DS49" s="59">
        <f t="shared" si="17"/>
        <v>602.96776483523377</v>
      </c>
      <c r="DT49" s="59">
        <f ca="1">AVERAGE(OFFSET($DS$3,0,0,'Données projet'!$E$14+1,1))-AVERAGE(OFFSET($H$3,0,0,'Données projet'!$E$14+1,1))</f>
        <v>697.21496579331188</v>
      </c>
      <c r="DU49" s="59">
        <f t="shared" si="44"/>
        <v>215.64914236948769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18.057217849169803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18.057217849169803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6">
        <f t="shared" si="1"/>
        <v>183.33333333333334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189.76714074331781</v>
      </c>
      <c r="T50" s="59">
        <f t="shared" si="34"/>
        <v>458.38901659119472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161.49549000000002</v>
      </c>
      <c r="AK50" s="13">
        <f t="shared" si="35"/>
        <v>41.179644493238747</v>
      </c>
      <c r="AL50" s="20">
        <f t="shared" si="4"/>
        <v>352.99252590905752</v>
      </c>
      <c r="AM50" s="59">
        <f t="shared" si="5"/>
        <v>606.05376377325297</v>
      </c>
      <c r="AN50" s="59">
        <f ca="1">AVERAGE(OFFSET($AM$3,0,0,'Données projet'!$E$10+1,1))-AVERAGE(OFFSET($H$3,0,0,'Données projet'!$E$10+1,1))</f>
        <v>667.48048469355444</v>
      </c>
      <c r="AO50" s="59">
        <f t="shared" si="36"/>
        <v>207.98235252598172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16.832481239604117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16.832481239604117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7.2</v>
      </c>
      <c r="BD50" s="12">
        <f>IF('Données projet'!$A$88&gt;35,BD49+BC50-BL49,IF(A50&lt;'Données projet'!$A$88,$BA$205^A50,IF(A50='Données projet'!$A$88,'Données projet'!$B$88,BD49+BC50-BL49)))</f>
        <v>197.39999999999992</v>
      </c>
      <c r="BE50" s="13">
        <f>BD50*VLOOKUP('Données projet'!$B$11,Paramètres!$A$1:$I$89,3,0)*VLOOKUP('Données projet'!$B$11,Paramètres!$A$1:$I$89,5,0)</f>
        <v>144.73367999999994</v>
      </c>
      <c r="BF50" s="13">
        <f t="shared" si="37"/>
        <v>37.379317506781838</v>
      </c>
      <c r="BG50" s="20">
        <f t="shared" si="7"/>
        <v>317.1801373243116</v>
      </c>
      <c r="BH50" s="59">
        <f t="shared" si="8"/>
        <v>570.24137518850694</v>
      </c>
      <c r="BI50" s="59">
        <f ca="1">AVERAGE(OFFSET($BH$3,0,0,'Données projet'!$E$11+1,1))-AVERAGE(OFFSET($H$3,0,0,'Données projet'!$E$11+1,1))</f>
        <v>302.36110224755532</v>
      </c>
      <c r="BJ50" s="59">
        <f t="shared" si="38"/>
        <v>292.08583531469412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23.559972554783684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23.559972554783684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5.6</v>
      </c>
      <c r="BY50" s="12">
        <f>IF('Données projet'!$A$114&gt;35,BY49+BX50-CG49,IF(A50&lt;'Données projet'!$A$114,$BV$205^A50,IF(A50='Données projet'!$A$114,'Données projet'!$B$114,BY49+BX50-CG49)))</f>
        <v>157.19999999999996</v>
      </c>
      <c r="BZ50" s="13">
        <f>BY50*VLOOKUP('Données projet'!$B$12,Paramètres!$A$1:$I$89,3,0)*VLOOKUP('Données projet'!$B$12,Paramètres!$A$1:$I$89,5,0)</f>
        <v>137.32991999999999</v>
      </c>
      <c r="CA50" s="13">
        <f t="shared" si="39"/>
        <v>35.684643836992151</v>
      </c>
      <c r="CB50" s="20">
        <f t="shared" si="10"/>
        <v>301.33369868276128</v>
      </c>
      <c r="CC50" s="59">
        <f t="shared" si="11"/>
        <v>554.39493654695661</v>
      </c>
      <c r="CD50" s="59">
        <f ca="1">AVERAGE(OFFSET($CC$3,0,0,'Données projet'!$E$12+1,1))-AVERAGE(OFFSET($H$3,0,0,'Données projet'!$E$12+1,1))</f>
        <v>285.8437404763045</v>
      </c>
      <c r="CE50" s="59">
        <f t="shared" si="40"/>
        <v>276.01618888357268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26.687723761144053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26.687723761144053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9.9475000000000016</v>
      </c>
      <c r="CT50" s="12">
        <f>IF('Données projet'!$A$140&gt;35,CT49+CS50-DB49,IF(A50&lt;'Données projet'!$A$140,$CQ$205^A50,IF(A50='Données projet'!$A$140,'Données projet'!$B$140,CT49+CS50-DB49)))</f>
        <v>178.48750000000001</v>
      </c>
      <c r="CU50" s="17">
        <f>CT50*VLOOKUP('Données projet'!$B$13,Paramètres!$A$1:$I$89,3,0)*VLOOKUP('Données projet'!$B$13,Paramètres!$A$1:$I$89,5,0)</f>
        <v>192.12394499999999</v>
      </c>
      <c r="CV50" s="13">
        <f t="shared" si="41"/>
        <v>48.009222694011463</v>
      </c>
      <c r="CW50" s="20">
        <f t="shared" si="13"/>
        <v>418.23193373373664</v>
      </c>
      <c r="CX50" s="59">
        <f t="shared" si="14"/>
        <v>671.29317159793209</v>
      </c>
      <c r="CY50" s="59">
        <f ca="1">AVERAGE(OFFSET($CX$3,0,0,'Données projet'!$E$13+1,1))-AVERAGE(OFFSET($H$3,0,0,'Données projet'!$E$13+1,1))</f>
        <v>776.36907931144958</v>
      </c>
      <c r="CZ50" s="59">
        <f t="shared" si="42"/>
        <v>236.05254599184528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20.024848371253167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20.024848371253167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9.9475000000000016</v>
      </c>
      <c r="DO50" s="12">
        <f>IF('Données projet'!$A$166&gt;35,DO49+DN50-DW49,IF(A50&lt;'Données projet'!$A$166,$DL$205^A50,IF(A50='Données projet'!$A$166,'Données projet'!$B$166,DO49+DN50-DW49)))</f>
        <v>178.48750000000001</v>
      </c>
      <c r="DP50" s="17">
        <f>DO50*VLOOKUP('Données projet'!$B$14,Paramètres!$A$1:$I$89,3,0)*VLOOKUP('Données projet'!$B$14,Paramètres!$A$1:$I$89,5,0)</f>
        <v>169.848705</v>
      </c>
      <c r="DQ50" s="13">
        <f t="shared" si="43"/>
        <v>43.056136782537017</v>
      </c>
      <c r="DR50" s="20">
        <f t="shared" si="16"/>
        <v>370.80926610458528</v>
      </c>
      <c r="DS50" s="59">
        <f t="shared" si="17"/>
        <v>623.87050396878067</v>
      </c>
      <c r="DT50" s="59">
        <f ca="1">AVERAGE(OFFSET($DS$3,0,0,'Données projet'!$E$14+1,1))-AVERAGE(OFFSET($H$3,0,0,'Données projet'!$E$14+1,1))</f>
        <v>697.21496579331188</v>
      </c>
      <c r="DU50" s="59">
        <f t="shared" si="44"/>
        <v>215.64914236948769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17.703126820962947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17.703126820962947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6">
        <f t="shared" si="1"/>
        <v>183.33333333333334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189.76714074331781</v>
      </c>
      <c r="T51" s="59">
        <f t="shared" si="34"/>
        <v>458.38901659119472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170.49598800000001</v>
      </c>
      <c r="AK51" s="13">
        <f t="shared" si="35"/>
        <v>43.201089555869402</v>
      </c>
      <c r="AL51" s="20">
        <f t="shared" si="4"/>
        <v>372.1890767431392</v>
      </c>
      <c r="AM51" s="59">
        <f t="shared" si="5"/>
        <v>625.94894542880684</v>
      </c>
      <c r="AN51" s="59">
        <f ca="1">AVERAGE(OFFSET($AM$3,0,0,'Données projet'!$E$10+1,1))-AVERAGE(OFFSET($H$3,0,0,'Données projet'!$E$10+1,1))</f>
        <v>667.48048469355444</v>
      </c>
      <c r="AO51" s="59">
        <f t="shared" si="36"/>
        <v>207.98235252598172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16.502406549295273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16.502406549295273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7.2</v>
      </c>
      <c r="BD51" s="12">
        <f>IF('Données projet'!$A$88&gt;35,BD50+BC51-BL50,IF(A51&lt;'Données projet'!$A$88,$BA$205^A51,IF(A51='Données projet'!$A$88,'Données projet'!$B$88,BD50+BC51-BL50)))</f>
        <v>204.59999999999991</v>
      </c>
      <c r="BE51" s="13">
        <f>BD51*VLOOKUP('Données projet'!$B$11,Paramètres!$A$1:$I$89,3,0)*VLOOKUP('Données projet'!$B$11,Paramètres!$A$1:$I$89,5,0)</f>
        <v>150.01271999999992</v>
      </c>
      <c r="BF51" s="13">
        <f t="shared" si="37"/>
        <v>38.581476272231626</v>
      </c>
      <c r="BG51" s="20">
        <f t="shared" si="7"/>
        <v>328.46822517413659</v>
      </c>
      <c r="BH51" s="59">
        <f t="shared" si="8"/>
        <v>582.22809385980429</v>
      </c>
      <c r="BI51" s="59">
        <f ca="1">AVERAGE(OFFSET($BH$3,0,0,'Données projet'!$E$11+1,1))-AVERAGE(OFFSET($H$3,0,0,'Données projet'!$E$11+1,1))</f>
        <v>302.36110224755532</v>
      </c>
      <c r="BJ51" s="59">
        <f t="shared" si="38"/>
        <v>292.08583531469412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23.097975863148697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23.097975863148697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5.6</v>
      </c>
      <c r="BY51" s="12">
        <f>IF('Données projet'!$A$114&gt;35,BY50+BX51-CG50,IF(A51&lt;'Données projet'!$A$114,$BV$205^A51,IF(A51='Données projet'!$A$114,'Données projet'!$B$114,BY50+BX51-CG50)))</f>
        <v>162.79999999999995</v>
      </c>
      <c r="BZ51" s="13">
        <f>BY51*VLOOKUP('Données projet'!$B$12,Paramètres!$A$1:$I$89,3,0)*VLOOKUP('Données projet'!$B$12,Paramètres!$A$1:$I$89,5,0)</f>
        <v>142.22207999999998</v>
      </c>
      <c r="CA51" s="13">
        <f t="shared" si="39"/>
        <v>36.805585341198615</v>
      </c>
      <c r="CB51" s="20">
        <f t="shared" si="10"/>
        <v>311.8065171359209</v>
      </c>
      <c r="CC51" s="59">
        <f t="shared" si="11"/>
        <v>565.5663858215886</v>
      </c>
      <c r="CD51" s="59">
        <f ca="1">AVERAGE(OFFSET($CC$3,0,0,'Données projet'!$E$12+1,1))-AVERAGE(OFFSET($H$3,0,0,'Données projet'!$E$12+1,1))</f>
        <v>285.8437404763045</v>
      </c>
      <c r="CE51" s="59">
        <f t="shared" si="40"/>
        <v>276.01618888357268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26.164393776092204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26.164393776092204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9.9475000000000016</v>
      </c>
      <c r="CT51" s="12">
        <f>IF('Données projet'!$A$140&gt;35,CT50+CS51-DB50,IF(A51&lt;'Données projet'!$A$140,$CQ$205^A51,IF(A51='Données projet'!$A$140,'Données projet'!$B$140,CT50+CS51-DB50)))</f>
        <v>188.435</v>
      </c>
      <c r="CU51" s="17">
        <f>CT51*VLOOKUP('Données projet'!$B$13,Paramètres!$A$1:$I$89,3,0)*VLOOKUP('Données projet'!$B$13,Paramètres!$A$1:$I$89,5,0)</f>
        <v>202.831434</v>
      </c>
      <c r="CV51" s="13">
        <f t="shared" si="41"/>
        <v>50.365921188372653</v>
      </c>
      <c r="CW51" s="20">
        <f t="shared" si="13"/>
        <v>440.985393619749</v>
      </c>
      <c r="CX51" s="59">
        <f t="shared" si="14"/>
        <v>694.74526230541665</v>
      </c>
      <c r="CY51" s="59">
        <f ca="1">AVERAGE(OFFSET($CX$3,0,0,'Données projet'!$E$13+1,1))-AVERAGE(OFFSET($H$3,0,0,'Données projet'!$E$13+1,1))</f>
        <v>776.36907931144958</v>
      </c>
      <c r="CZ51" s="59">
        <f t="shared" si="42"/>
        <v>236.05254599184528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19.632173308644372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19.632173308644372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9.9475000000000016</v>
      </c>
      <c r="DO51" s="12">
        <f>IF('Données projet'!$A$166&gt;35,DO50+DN51-DW50,IF(A51&lt;'Données projet'!$A$166,$DL$205^A51,IF(A51='Données projet'!$A$166,'Données projet'!$B$166,DO50+DN51-DW50)))</f>
        <v>188.435</v>
      </c>
      <c r="DP51" s="17">
        <f>DO51*VLOOKUP('Données projet'!$B$14,Paramètres!$A$1:$I$89,3,0)*VLOOKUP('Données projet'!$B$14,Paramètres!$A$1:$I$89,5,0)</f>
        <v>179.31474600000001</v>
      </c>
      <c r="DQ51" s="13">
        <f t="shared" si="43"/>
        <v>45.169695949598257</v>
      </c>
      <c r="DR51" s="20">
        <f t="shared" si="16"/>
        <v>390.97706972888363</v>
      </c>
      <c r="DS51" s="59">
        <f t="shared" si="17"/>
        <v>644.73693841455133</v>
      </c>
      <c r="DT51" s="59">
        <f ca="1">AVERAGE(OFFSET($DS$3,0,0,'Données projet'!$E$14+1,1))-AVERAGE(OFFSET($H$3,0,0,'Données projet'!$E$14+1,1))</f>
        <v>697.21496579331188</v>
      </c>
      <c r="DU51" s="59">
        <f t="shared" si="44"/>
        <v>215.64914236948769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17.355979301845025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17.355979301845025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6">
        <f t="shared" si="1"/>
        <v>183.33333333333334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189.76714074331781</v>
      </c>
      <c r="T52" s="59">
        <f t="shared" si="34"/>
        <v>458.38901659119472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179.496486</v>
      </c>
      <c r="AK52" s="13">
        <f t="shared" si="35"/>
        <v>45.210145321648348</v>
      </c>
      <c r="AL52" s="20">
        <f t="shared" si="4"/>
        <v>391.36404955187089</v>
      </c>
      <c r="AM52" s="59">
        <f t="shared" si="5"/>
        <v>645.8104293761628</v>
      </c>
      <c r="AN52" s="59">
        <f ca="1">AVERAGE(OFFSET($AM$3,0,0,'Données projet'!$E$10+1,1))-AVERAGE(OFFSET($H$3,0,0,'Données projet'!$E$10+1,1))</f>
        <v>667.48048469355444</v>
      </c>
      <c r="AO52" s="59">
        <f t="shared" si="36"/>
        <v>207.98235252598172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16.178804422337706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16.178804422337706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7.2</v>
      </c>
      <c r="BD52" s="12">
        <f>IF('Données projet'!$A$88&gt;35,BD51+BC52-BL51,IF(A52&lt;'Données projet'!$A$88,$BA$205^A52,IF(A52='Données projet'!$A$88,'Données projet'!$B$88,BD51+BC52-BL51)))</f>
        <v>211.7999999999999</v>
      </c>
      <c r="BE52" s="13">
        <f>BD52*VLOOKUP('Données projet'!$B$11,Paramètres!$A$1:$I$89,3,0)*VLOOKUP('Données projet'!$B$11,Paramètres!$A$1:$I$89,5,0)</f>
        <v>155.29175999999993</v>
      </c>
      <c r="BF52" s="13">
        <f t="shared" si="37"/>
        <v>39.778719769696814</v>
      </c>
      <c r="BG52" s="20">
        <f t="shared" si="7"/>
        <v>339.74775226555511</v>
      </c>
      <c r="BH52" s="59">
        <f t="shared" si="8"/>
        <v>594.19413208984702</v>
      </c>
      <c r="BI52" s="59">
        <f ca="1">AVERAGE(OFFSET($BH$3,0,0,'Données projet'!$E$11+1,1))-AVERAGE(OFFSET($H$3,0,0,'Données projet'!$E$11+1,1))</f>
        <v>302.36110224755532</v>
      </c>
      <c r="BJ52" s="59">
        <f t="shared" si="38"/>
        <v>292.08583531469412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22.645038644846515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22.645038644846515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5.6</v>
      </c>
      <c r="BY52" s="12">
        <f>IF('Données projet'!$A$114&gt;35,BY51+BX52-CG51,IF(A52&lt;'Données projet'!$A$114,$BV$205^A52,IF(A52='Données projet'!$A$114,'Données projet'!$B$114,BY51+BX52-CG51)))</f>
        <v>168.39999999999995</v>
      </c>
      <c r="BZ52" s="13">
        <f>BY52*VLOOKUP('Données projet'!$B$12,Paramètres!$A$1:$I$89,3,0)*VLOOKUP('Données projet'!$B$12,Paramètres!$A$1:$I$89,5,0)</f>
        <v>147.11423999999997</v>
      </c>
      <c r="CA52" s="13">
        <f t="shared" si="39"/>
        <v>37.922046712608186</v>
      </c>
      <c r="CB52" s="20">
        <f t="shared" si="10"/>
        <v>322.27153269112586</v>
      </c>
      <c r="CC52" s="59">
        <f t="shared" si="11"/>
        <v>576.71791251541777</v>
      </c>
      <c r="CD52" s="59">
        <f ca="1">AVERAGE(OFFSET($CC$3,0,0,'Données projet'!$E$12+1,1))-AVERAGE(OFFSET($H$3,0,0,'Données projet'!$E$12+1,1))</f>
        <v>285.8437404763045</v>
      </c>
      <c r="CE52" s="59">
        <f t="shared" si="40"/>
        <v>276.01618888357268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25.651325972847449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25.651325972847449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9.9475000000000016</v>
      </c>
      <c r="CT52" s="12">
        <f>IF('Données projet'!$A$140&gt;35,CT51+CS52-DB51,IF(A52&lt;'Données projet'!$A$140,$CQ$205^A52,IF(A52='Données projet'!$A$140,'Données projet'!$B$140,CT51+CS52-DB51)))</f>
        <v>198.38249999999999</v>
      </c>
      <c r="CU52" s="17">
        <f>CT52*VLOOKUP('Données projet'!$B$13,Paramètres!$A$1:$I$89,3,0)*VLOOKUP('Données projet'!$B$13,Paramètres!$A$1:$I$89,5,0)</f>
        <v>213.53892299999998</v>
      </c>
      <c r="CV52" s="13">
        <f t="shared" si="41"/>
        <v>52.708175640807426</v>
      </c>
      <c r="CW52" s="20">
        <f t="shared" si="13"/>
        <v>463.71369679940614</v>
      </c>
      <c r="CX52" s="59">
        <f t="shared" si="14"/>
        <v>718.16007662369816</v>
      </c>
      <c r="CY52" s="59">
        <f ca="1">AVERAGE(OFFSET($CX$3,0,0,'Données projet'!$E$13+1,1))-AVERAGE(OFFSET($H$3,0,0,'Données projet'!$E$13+1,1))</f>
        <v>776.36907931144958</v>
      </c>
      <c r="CZ52" s="59">
        <f t="shared" si="42"/>
        <v>236.05254599184528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19.247198364505195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19.247198364505195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9.9475000000000016</v>
      </c>
      <c r="DO52" s="12">
        <f>IF('Données projet'!$A$166&gt;35,DO51+DN52-DW51,IF(A52&lt;'Données projet'!$A$166,$DL$205^A52,IF(A52='Données projet'!$A$166,'Données projet'!$B$166,DO51+DN52-DW51)))</f>
        <v>198.38249999999999</v>
      </c>
      <c r="DP52" s="17">
        <f>DO52*VLOOKUP('Données projet'!$B$14,Paramètres!$A$1:$I$89,3,0)*VLOOKUP('Données projet'!$B$14,Paramètres!$A$1:$I$89,5,0)</f>
        <v>188.780787</v>
      </c>
      <c r="DQ52" s="13">
        <f t="shared" si="43"/>
        <v>47.270301258838543</v>
      </c>
      <c r="DR52" s="20">
        <f t="shared" si="16"/>
        <v>411.12231205081048</v>
      </c>
      <c r="DS52" s="59">
        <f t="shared" si="17"/>
        <v>665.56869187510245</v>
      </c>
      <c r="DT52" s="59">
        <f ca="1">AVERAGE(OFFSET($DS$3,0,0,'Données projet'!$E$14+1,1))-AVERAGE(OFFSET($H$3,0,0,'Données projet'!$E$14+1,1))</f>
        <v>697.21496579331188</v>
      </c>
      <c r="DU52" s="59">
        <f t="shared" si="44"/>
        <v>215.64914236948769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17.015639133837926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17.015639133837926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6">
        <f t="shared" si="1"/>
        <v>183.33333333333334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189.76714074331781</v>
      </c>
      <c r="T53" s="59">
        <f t="shared" si="34"/>
        <v>458.38901659119472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188.496984</v>
      </c>
      <c r="AK53" s="13">
        <f t="shared" si="35"/>
        <v>47.207503913482903</v>
      </c>
      <c r="AL53" s="20">
        <f t="shared" si="4"/>
        <v>410.51864978264933</v>
      </c>
      <c r="AM53" s="59">
        <f t="shared" si="5"/>
        <v>665.63963131211949</v>
      </c>
      <c r="AN53" s="59">
        <f ca="1">AVERAGE(OFFSET($AM$3,0,0,'Données projet'!$E$10+1,1))-AVERAGE(OFFSET($H$3,0,0,'Données projet'!$E$10+1,1))</f>
        <v>667.48048469355444</v>
      </c>
      <c r="AO53" s="59">
        <f t="shared" si="36"/>
        <v>207.98235252598172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31.16446066879395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31.16446066879395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219</v>
      </c>
      <c r="BB53" s="12">
        <f>VLOOKUP(A53,'Données projet'!$A$87:$I$107,9,0)</f>
        <v>7.2</v>
      </c>
      <c r="BC53" s="12">
        <f t="array" ref="BC53">INDEX(BB:BB,MIN(IF(ISNUMBER(BB53:BB249),ROW(BB53:BB249),"")))</f>
        <v>7.2</v>
      </c>
      <c r="BD53" s="12">
        <f>IF('Données projet'!$A$88&gt;35,BD52+BC53-BL52,IF(A53&lt;'Données projet'!$A$88,$BA$205^A53,IF(A53='Données projet'!$A$88,'Données projet'!$B$88,BD52+BC53-BL52)))</f>
        <v>218.99999999999989</v>
      </c>
      <c r="BE53" s="13">
        <f>BD53*VLOOKUP('Données projet'!$B$11,Paramètres!$A$1:$I$89,3,0)*VLOOKUP('Données projet'!$B$11,Paramètres!$A$1:$I$89,5,0)</f>
        <v>160.57079999999991</v>
      </c>
      <c r="BF53" s="13">
        <f t="shared" si="37"/>
        <v>40.97123424416818</v>
      </c>
      <c r="BG53" s="20">
        <f t="shared" si="7"/>
        <v>351.01904297525942</v>
      </c>
      <c r="BH53" s="59">
        <f t="shared" si="8"/>
        <v>606.14002450472958</v>
      </c>
      <c r="BI53" s="59">
        <f ca="1">AVERAGE(OFFSET($BH$3,0,0,'Données projet'!$E$11+1,1))-AVERAGE(OFFSET($H$3,0,0,'Données projet'!$E$11+1,1))</f>
        <v>302.36110224755532</v>
      </c>
      <c r="BJ53" s="59">
        <f t="shared" si="38"/>
        <v>292.08583531469412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17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28.125963998550532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28.125963998550532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174</v>
      </c>
      <c r="BW53" s="12">
        <f>VLOOKUP(A53,'Données projet'!$A$113:$I$133,9,0)</f>
        <v>5.6</v>
      </c>
      <c r="BX53" s="12">
        <f t="array" ref="BX53">INDEX(BW:BW,MIN(IF(ISNUMBER(BW53:BW249),ROW(BW53:BW249),"")))</f>
        <v>5.6</v>
      </c>
      <c r="BY53" s="12">
        <f>IF('Données projet'!$A$114&gt;35,BY52+BX53-CG52,IF(A53&lt;'Données projet'!$A$114,$BV$205^A53,IF(A53='Données projet'!$A$114,'Données projet'!$B$114,BY52+BX53-CG52)))</f>
        <v>173.99999999999994</v>
      </c>
      <c r="BZ53" s="13">
        <f>BY53*VLOOKUP('Données projet'!$B$12,Paramètres!$A$1:$I$89,3,0)*VLOOKUP('Données projet'!$B$12,Paramètres!$A$1:$I$89,5,0)</f>
        <v>152.00639999999999</v>
      </c>
      <c r="CA53" s="13">
        <f t="shared" si="39"/>
        <v>39.03419401656145</v>
      </c>
      <c r="CB53" s="20">
        <f t="shared" si="10"/>
        <v>332.72903457884451</v>
      </c>
      <c r="CC53" s="59">
        <f t="shared" si="11"/>
        <v>587.85001610831455</v>
      </c>
      <c r="CD53" s="59">
        <f ca="1">AVERAGE(OFFSET($CC$3,0,0,'Données projet'!$E$12+1,1))-AVERAGE(OFFSET($H$3,0,0,'Données projet'!$E$12+1,1))</f>
        <v>285.8437404763045</v>
      </c>
      <c r="CE53" s="59">
        <f t="shared" si="40"/>
        <v>276.01618888357268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13</v>
      </c>
      <c r="CH53" s="16">
        <f>IF(ISNA(VLOOKUP(A53,'Données projet'!$A$113:$I$133,5,0)),0%,VLOOKUP(A53,'Données projet'!$A$113:$I$133,5,0)*VLOOKUP('Données projet'!$B$12,Paramètres!$A$1:$I$89,7,0))</f>
        <v>0.53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31.802260299612161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31.802260299612161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208.33</v>
      </c>
      <c r="CR53" s="12">
        <f>VLOOKUP(A53,'Données projet'!$A$139:$I$159,9,0)</f>
        <v>9.9475000000000016</v>
      </c>
      <c r="CS53" s="12">
        <f t="array" ref="CS53">INDEX(CR:CR,MIN(IF(ISNUMBER(CR53:CR249),ROW(CR53:CR249),"")))</f>
        <v>9.9475000000000016</v>
      </c>
      <c r="CT53" s="12">
        <f>IF('Données projet'!$A$140&gt;35,CT52+CS53-DB52,IF(A53&lt;'Données projet'!$A$140,$CQ$205^A53,IF(A53='Données projet'!$A$140,'Données projet'!$B$140,CT52+CS53-DB52)))</f>
        <v>208.32999999999998</v>
      </c>
      <c r="CU53" s="17">
        <f>CT53*VLOOKUP('Données projet'!$B$13,Paramètres!$A$1:$I$89,3,0)*VLOOKUP('Données projet'!$B$13,Paramètres!$A$1:$I$89,5,0)</f>
        <v>224.24641199999996</v>
      </c>
      <c r="CV53" s="13">
        <f t="shared" si="41"/>
        <v>55.036792961700669</v>
      </c>
      <c r="CW53" s="20">
        <f t="shared" si="13"/>
        <v>486.41824864162862</v>
      </c>
      <c r="CX53" s="59">
        <f t="shared" si="14"/>
        <v>741.53923017109878</v>
      </c>
      <c r="CY53" s="59">
        <f ca="1">AVERAGE(OFFSET($CX$3,0,0,'Données projet'!$E$13+1,1))-AVERAGE(OFFSET($H$3,0,0,'Données projet'!$E$13+1,1))</f>
        <v>776.36907931144958</v>
      </c>
      <c r="CZ53" s="59">
        <f t="shared" si="42"/>
        <v>236.05254599184528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35.58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37.074961830116933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37.074961830116933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208.33</v>
      </c>
      <c r="DM53" s="12">
        <f>VLOOKUP(A53,'Données projet'!$A$165:$I$185,9,0)</f>
        <v>9.9475000000000016</v>
      </c>
      <c r="DN53" s="12">
        <f t="array" ref="DN53">INDEX(DM:DM,MIN(IF(ISNUMBER(DM53:DM249),ROW(DM53:DM249),"")))</f>
        <v>9.9475000000000016</v>
      </c>
      <c r="DO53" s="12">
        <f>IF('Données projet'!$A$166&gt;35,DO52+DN53-DW52,IF(A53&lt;'Données projet'!$A$166,$DL$205^A53,IF(A53='Données projet'!$A$166,'Données projet'!$B$166,DO52+DN53-DW52)))</f>
        <v>208.32999999999998</v>
      </c>
      <c r="DP53" s="17">
        <f>DO53*VLOOKUP('Données projet'!$B$14,Paramètres!$A$1:$I$89,3,0)*VLOOKUP('Données projet'!$B$14,Paramètres!$A$1:$I$89,5,0)</f>
        <v>198.24682799999999</v>
      </c>
      <c r="DQ53" s="13">
        <f t="shared" si="43"/>
        <v>49.358676372128365</v>
      </c>
      <c r="DR53" s="20">
        <f t="shared" si="16"/>
        <v>431.24625344812353</v>
      </c>
      <c r="DS53" s="59">
        <f t="shared" si="17"/>
        <v>686.36723497759363</v>
      </c>
      <c r="DT53" s="59">
        <f ca="1">AVERAGE(OFFSET($DS$3,0,0,'Données projet'!$E$14+1,1))-AVERAGE(OFFSET($H$3,0,0,'Données projet'!$E$14+1,1))</f>
        <v>697.21496579331188</v>
      </c>
      <c r="DU53" s="59">
        <f t="shared" si="44"/>
        <v>215.64914236948769</v>
      </c>
      <c r="DV53" s="15">
        <f>IF(ISNA(VLOOKUP(A53,'Données projet'!$A$165:$I$185,3,0)),0,VLOOKUP(A53,'Données projet'!$A$165:$I$185,3,0))</f>
        <v>2</v>
      </c>
      <c r="DW53" s="15">
        <f>IF(ISNA(VLOOKUP(A53,'Données projet'!$A$165:$I$185,4,0)),0,VLOOKUP(A53,'Données projet'!$A$165:$I$185,4,0))</f>
        <v>35.58</v>
      </c>
      <c r="DX53" s="16">
        <f>IF(ISNA(VLOOKUP(A53,'Données projet'!$A$165:$I$185,5,0)),0%,VLOOKUP(A53,'Données projet'!$A$165:$I$185,5,0)*VLOOKUP('Données projet'!$B$14,Paramètres!$A$1:$I$89,7,0))</f>
        <v>0.43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32.77641553097294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32.77641553097294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6">
        <f t="shared" si="1"/>
        <v>183.33333333333334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189.76714074331781</v>
      </c>
      <c r="T54" s="59">
        <f t="shared" si="34"/>
        <v>458.38901659119472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165.45964499999997</v>
      </c>
      <c r="AK54" s="13">
        <f t="shared" si="35"/>
        <v>42.071538511965834</v>
      </c>
      <c r="AL54" s="20">
        <f t="shared" si="4"/>
        <v>361.45014461667375</v>
      </c>
      <c r="AM54" s="59">
        <f t="shared" si="5"/>
        <v>617.23402501992064</v>
      </c>
      <c r="AN54" s="59">
        <f ca="1">AVERAGE(OFFSET($AM$3,0,0,'Données projet'!$E$10+1,1))-AVERAGE(OFFSET($H$3,0,0,'Données projet'!$E$10+1,1))</f>
        <v>667.48048469355444</v>
      </c>
      <c r="AO54" s="59">
        <f t="shared" si="36"/>
        <v>207.98235252598172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30.55334460352298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30.55334460352298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</v>
      </c>
      <c r="BD54" s="12">
        <f>IF('Données projet'!$A$88&gt;35,BD53+BC54-BL53,IF(A54&lt;'Données projet'!$A$88,$BA$205^A54,IF(A54='Données projet'!$A$88,'Données projet'!$B$88,BD53+BC54-BL53)))</f>
        <v>207.99999999999989</v>
      </c>
      <c r="BE54" s="13">
        <f>BD54*VLOOKUP('Données projet'!$B$11,Paramètres!$A$1:$I$89,3,0)*VLOOKUP('Données projet'!$B$11,Paramètres!$A$1:$I$89,5,0)</f>
        <v>152.5055999999999</v>
      </c>
      <c r="BF54" s="13">
        <f t="shared" si="37"/>
        <v>39.147442061162181</v>
      </c>
      <c r="BG54" s="20">
        <f t="shared" si="7"/>
        <v>333.79571492319059</v>
      </c>
      <c r="BH54" s="59">
        <f t="shared" si="8"/>
        <v>589.57959532643736</v>
      </c>
      <c r="BI54" s="59">
        <f ca="1">AVERAGE(OFFSET($BH$3,0,0,'Données projet'!$E$11+1,1))-AVERAGE(OFFSET($H$3,0,0,'Données projet'!$E$11+1,1))</f>
        <v>302.36110224755532</v>
      </c>
      <c r="BJ54" s="59">
        <f t="shared" si="38"/>
        <v>292.08583531469412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27.574430999683067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27.574430999683067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4.8</v>
      </c>
      <c r="BY54" s="12">
        <f>IF('Données projet'!$A$114&gt;35,BY53+BX54-CG53,IF(A54&lt;'Données projet'!$A$114,$BV$205^A54,IF(A54='Données projet'!$A$114,'Données projet'!$B$114,BY53+BX54-CG53)))</f>
        <v>165.79999999999995</v>
      </c>
      <c r="BZ54" s="13">
        <f>BY54*VLOOKUP('Données projet'!$B$12,Paramètres!$A$1:$I$89,3,0)*VLOOKUP('Données projet'!$B$12,Paramètres!$A$1:$I$89,5,0)</f>
        <v>144.84287999999998</v>
      </c>
      <c r="CA54" s="13">
        <f t="shared" si="39"/>
        <v>37.40423595784457</v>
      </c>
      <c r="CB54" s="20">
        <f t="shared" si="10"/>
        <v>317.41372695991259</v>
      </c>
      <c r="CC54" s="59">
        <f t="shared" si="11"/>
        <v>573.19760736315948</v>
      </c>
      <c r="CD54" s="59">
        <f ca="1">AVERAGE(OFFSET($CC$3,0,0,'Données projet'!$E$12+1,1))-AVERAGE(OFFSET($H$3,0,0,'Données projet'!$E$12+1,1))</f>
        <v>285.8437404763045</v>
      </c>
      <c r="CE54" s="59">
        <f t="shared" si="40"/>
        <v>276.01618888357268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31.17863737260021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31.17863737260021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10.118749999999999</v>
      </c>
      <c r="CT54" s="12">
        <f>IF('Données projet'!$A$140&gt;35,CT53+CS54-DB53,IF(A54&lt;'Données projet'!$A$140,$CQ$205^A54,IF(A54='Données projet'!$A$140,'Données projet'!$B$140,CT53+CS54-DB53)))</f>
        <v>182.86874999999998</v>
      </c>
      <c r="CU54" s="17">
        <f>CT54*VLOOKUP('Données projet'!$B$13,Paramètres!$A$1:$I$89,3,0)*VLOOKUP('Données projet'!$B$13,Paramètres!$A$1:$I$89,5,0)</f>
        <v>196.83992249999997</v>
      </c>
      <c r="CV54" s="13">
        <f t="shared" si="41"/>
        <v>49.049035909775284</v>
      </c>
      <c r="CW54" s="20">
        <f t="shared" si="13"/>
        <v>428.25660256369184</v>
      </c>
      <c r="CX54" s="59">
        <f t="shared" si="14"/>
        <v>684.04048296693873</v>
      </c>
      <c r="CY54" s="59">
        <f ca="1">AVERAGE(OFFSET($CX$3,0,0,'Données projet'!$E$13+1,1))-AVERAGE(OFFSET($H$3,0,0,'Données projet'!$E$13+1,1))</f>
        <v>776.36907931144958</v>
      </c>
      <c r="CZ54" s="59">
        <f t="shared" si="42"/>
        <v>236.05254599184528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36.347944442122163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36.347944442122163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10.118749999999999</v>
      </c>
      <c r="DO54" s="12">
        <f>IF('Données projet'!$A$166&gt;35,DO53+DN54-DW53,IF(A54&lt;'Données projet'!$A$166,$DL$205^A54,IF(A54='Données projet'!$A$166,'Données projet'!$B$166,DO53+DN54-DW53)))</f>
        <v>182.86874999999998</v>
      </c>
      <c r="DP54" s="17">
        <f>DO54*VLOOKUP('Données projet'!$B$14,Paramètres!$A$1:$I$89,3,0)*VLOOKUP('Données projet'!$B$14,Paramètres!$A$1:$I$89,5,0)</f>
        <v>174.01790249999999</v>
      </c>
      <c r="DQ54" s="13">
        <f t="shared" si="43"/>
        <v>43.988673023158164</v>
      </c>
      <c r="DR54" s="20">
        <f t="shared" si="16"/>
        <v>379.69478570283377</v>
      </c>
      <c r="DS54" s="59">
        <f t="shared" si="17"/>
        <v>635.4786661060806</v>
      </c>
      <c r="DT54" s="59">
        <f ca="1">AVERAGE(OFFSET($DS$3,0,0,'Données projet'!$E$14+1,1))-AVERAGE(OFFSET($H$3,0,0,'Données projet'!$E$14+1,1))</f>
        <v>697.21496579331188</v>
      </c>
      <c r="DU54" s="59">
        <f t="shared" si="44"/>
        <v>215.64914236948769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32.133690014050025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32.133690014050025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6">
        <f t="shared" si="1"/>
        <v>183.33333333333334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189.76714074331781</v>
      </c>
      <c r="T55" s="59">
        <f t="shared" si="34"/>
        <v>458.38901659119472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174.61508999999998</v>
      </c>
      <c r="AK55" s="13">
        <f t="shared" si="35"/>
        <v>44.122033367563922</v>
      </c>
      <c r="AL55" s="20">
        <f t="shared" si="4"/>
        <v>380.96715653184043</v>
      </c>
      <c r="AM55" s="59">
        <f t="shared" si="5"/>
        <v>637.40243599542373</v>
      </c>
      <c r="AN55" s="59">
        <f ca="1">AVERAGE(OFFSET($AM$3,0,0,'Données projet'!$E$10+1,1))-AVERAGE(OFFSET($H$3,0,0,'Données projet'!$E$10+1,1))</f>
        <v>667.48048469355444</v>
      </c>
      <c r="AO55" s="59">
        <f t="shared" si="36"/>
        <v>207.98235252598172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29.954212151547981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29.954212151547981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</v>
      </c>
      <c r="BD55" s="12">
        <f>IF('Données projet'!$A$88&gt;35,BD54+BC55-BL54,IF(A55&lt;'Données projet'!$A$88,$BA$205^A55,IF(A55='Données projet'!$A$88,'Données projet'!$B$88,BD54+BC55-BL54)))</f>
        <v>213.99999999999989</v>
      </c>
      <c r="BE55" s="13">
        <f>BD55*VLOOKUP('Données projet'!$B$11,Paramètres!$A$1:$I$89,3,0)*VLOOKUP('Données projet'!$B$11,Paramètres!$A$1:$I$89,5,0)</f>
        <v>156.90479999999991</v>
      </c>
      <c r="BF55" s="13">
        <f t="shared" si="37"/>
        <v>40.143592678874334</v>
      </c>
      <c r="BG55" s="20">
        <f t="shared" si="7"/>
        <v>343.1926172490393</v>
      </c>
      <c r="BH55" s="59">
        <f t="shared" si="8"/>
        <v>599.62789671262271</v>
      </c>
      <c r="BI55" s="59">
        <f ca="1">AVERAGE(OFFSET($BH$3,0,0,'Données projet'!$E$11+1,1))-AVERAGE(OFFSET($H$3,0,0,'Données projet'!$E$11+1,1))</f>
        <v>302.36110224755532</v>
      </c>
      <c r="BJ55" s="59">
        <f t="shared" si="38"/>
        <v>292.08583531469412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27.033713226521478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27.033713226521478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4.8</v>
      </c>
      <c r="BY55" s="12">
        <f>IF('Données projet'!$A$114&gt;35,BY54+BX55-CG54,IF(A55&lt;'Données projet'!$A$114,$BV$205^A55,IF(A55='Données projet'!$A$114,'Données projet'!$B$114,BY54+BX55-CG54)))</f>
        <v>170.59999999999997</v>
      </c>
      <c r="BZ55" s="13">
        <f>BY55*VLOOKUP('Données projet'!$B$12,Paramètres!$A$1:$I$89,3,0)*VLOOKUP('Données projet'!$B$12,Paramètres!$A$1:$I$89,5,0)</f>
        <v>149.03616</v>
      </c>
      <c r="CA55" s="13">
        <f t="shared" si="39"/>
        <v>38.35946741279561</v>
      </c>
      <c r="CB55" s="20">
        <f t="shared" si="10"/>
        <v>326.38071774395229</v>
      </c>
      <c r="CC55" s="59">
        <f t="shared" si="11"/>
        <v>582.8159972075357</v>
      </c>
      <c r="CD55" s="59">
        <f ca="1">AVERAGE(OFFSET($CC$3,0,0,'Données projet'!$E$12+1,1))-AVERAGE(OFFSET($H$3,0,0,'Données projet'!$E$12+1,1))</f>
        <v>285.8437404763045</v>
      </c>
      <c r="CE55" s="59">
        <f t="shared" si="40"/>
        <v>276.01618888357268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30.567243310814536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30.567243310814536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10.118749999999999</v>
      </c>
      <c r="CT55" s="12">
        <f>IF('Données projet'!$A$140&gt;35,CT54+CS55-DB54,IF(A55&lt;'Données projet'!$A$140,$CQ$205^A55,IF(A55='Données projet'!$A$140,'Données projet'!$B$140,CT54+CS55-DB54)))</f>
        <v>192.98749999999998</v>
      </c>
      <c r="CU55" s="17">
        <f>CT55*VLOOKUP('Données projet'!$B$13,Paramètres!$A$1:$I$89,3,0)*VLOOKUP('Données projet'!$B$13,Paramètres!$A$1:$I$89,5,0)</f>
        <v>207.73174499999996</v>
      </c>
      <c r="CV55" s="13">
        <f t="shared" si="41"/>
        <v>51.439602058822459</v>
      </c>
      <c r="CW55" s="20">
        <f t="shared" si="13"/>
        <v>451.39009612744911</v>
      </c>
      <c r="CX55" s="59">
        <f t="shared" si="14"/>
        <v>707.82537559103253</v>
      </c>
      <c r="CY55" s="59">
        <f ca="1">AVERAGE(OFFSET($CX$3,0,0,'Données projet'!$E$13+1,1))-AVERAGE(OFFSET($H$3,0,0,'Données projet'!$E$13+1,1))</f>
        <v>776.36907931144958</v>
      </c>
      <c r="CZ55" s="59">
        <f t="shared" si="42"/>
        <v>236.05254599184528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35.635183421669147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35.635183421669147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10.118749999999999</v>
      </c>
      <c r="DO55" s="12">
        <f>IF('Données projet'!$A$166&gt;35,DO54+DN55-DW54,IF(A55&lt;'Données projet'!$A$166,$DL$205^A55,IF(A55='Données projet'!$A$166,'Données projet'!$B$166,DO54+DN55-DW54)))</f>
        <v>192.98749999999998</v>
      </c>
      <c r="DP55" s="17">
        <f>DO55*VLOOKUP('Données projet'!$B$14,Paramètres!$A$1:$I$89,3,0)*VLOOKUP('Données projet'!$B$14,Paramètres!$A$1:$I$89,5,0)</f>
        <v>183.64690499999998</v>
      </c>
      <c r="DQ55" s="13">
        <f t="shared" si="43"/>
        <v>46.132605737026424</v>
      </c>
      <c r="DR55" s="20">
        <f t="shared" si="16"/>
        <v>400.19931453365422</v>
      </c>
      <c r="DS55" s="59">
        <f t="shared" si="17"/>
        <v>656.63459399723752</v>
      </c>
      <c r="DT55" s="59">
        <f ca="1">AVERAGE(OFFSET($DS$3,0,0,'Données projet'!$E$14+1,1))-AVERAGE(OFFSET($H$3,0,0,'Données projet'!$E$14+1,1))</f>
        <v>697.21496579331188</v>
      </c>
      <c r="DU55" s="59">
        <f t="shared" si="44"/>
        <v>215.64914236948769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31.503567952490112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31.503567952490112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6">
        <f t="shared" si="1"/>
        <v>183.33333333333334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189.76714074331781</v>
      </c>
      <c r="T56" s="59">
        <f t="shared" si="34"/>
        <v>458.38901659119472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183.770535</v>
      </c>
      <c r="AK56" s="13">
        <f t="shared" si="35"/>
        <v>46.160045915833102</v>
      </c>
      <c r="AL56" s="20">
        <f t="shared" si="4"/>
        <v>400.46242842840928</v>
      </c>
      <c r="AM56" s="59">
        <f t="shared" si="5"/>
        <v>657.53780663494251</v>
      </c>
      <c r="AN56" s="59">
        <f ca="1">AVERAGE(OFFSET($AM$3,0,0,'Données projet'!$E$10+1,1))-AVERAGE(OFFSET($H$3,0,0,'Données projet'!$E$10+1,1))</f>
        <v>667.48048469355444</v>
      </c>
      <c r="AO56" s="59">
        <f t="shared" si="36"/>
        <v>207.98235252598172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29.366828321521499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29.366828321521499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</v>
      </c>
      <c r="BD56" s="12">
        <f>IF('Données projet'!$A$88&gt;35,BD55+BC56-BL55,IF(A56&lt;'Données projet'!$A$88,$BA$205^A56,IF(A56='Données projet'!$A$88,'Données projet'!$B$88,BD55+BC56-BL55)))</f>
        <v>219.99999999999989</v>
      </c>
      <c r="BE56" s="13">
        <f>BD56*VLOOKUP('Données projet'!$B$11,Paramètres!$A$1:$I$89,3,0)*VLOOKUP('Données projet'!$B$11,Paramètres!$A$1:$I$89,5,0)</f>
        <v>161.30399999999992</v>
      </c>
      <c r="BF56" s="13">
        <f t="shared" si="37"/>
        <v>41.136497157560363</v>
      </c>
      <c r="BG56" s="20">
        <f t="shared" si="7"/>
        <v>352.58386588275084</v>
      </c>
      <c r="BH56" s="59">
        <f t="shared" si="8"/>
        <v>609.65924408928413</v>
      </c>
      <c r="BI56" s="59">
        <f ca="1">AVERAGE(OFFSET($BH$3,0,0,'Données projet'!$E$11+1,1))-AVERAGE(OFFSET($H$3,0,0,'Données projet'!$E$11+1,1))</f>
        <v>302.36110224755532</v>
      </c>
      <c r="BJ56" s="59">
        <f t="shared" si="38"/>
        <v>292.08583531469412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26.503598599086313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26.503598599086313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4.8</v>
      </c>
      <c r="BY56" s="12">
        <f>IF('Données projet'!$A$114&gt;35,BY55+BX56-CG55,IF(A56&lt;'Données projet'!$A$114,$BV$205^A56,IF(A56='Données projet'!$A$114,'Données projet'!$B$114,BY55+BX56-CG55)))</f>
        <v>175.39999999999998</v>
      </c>
      <c r="BZ56" s="13">
        <f>BY56*VLOOKUP('Données projet'!$B$12,Paramètres!$A$1:$I$89,3,0)*VLOOKUP('Données projet'!$B$12,Paramètres!$A$1:$I$89,5,0)</f>
        <v>153.22943999999998</v>
      </c>
      <c r="CA56" s="13">
        <f t="shared" si="39"/>
        <v>39.311575138468363</v>
      </c>
      <c r="CB56" s="20">
        <f t="shared" si="10"/>
        <v>335.34226803283235</v>
      </c>
      <c r="CC56" s="59">
        <f t="shared" si="11"/>
        <v>592.41764623936558</v>
      </c>
      <c r="CD56" s="59">
        <f ca="1">AVERAGE(OFFSET($CC$3,0,0,'Données projet'!$E$12+1,1))-AVERAGE(OFFSET($H$3,0,0,'Données projet'!$E$12+1,1))</f>
        <v>285.8437404763045</v>
      </c>
      <c r="CE56" s="59">
        <f t="shared" si="40"/>
        <v>276.01618888357268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29.967838313666924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29.967838313666924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10.118749999999999</v>
      </c>
      <c r="CT56" s="12">
        <f>IF('Données projet'!$A$140&gt;35,CT55+CS56-DB55,IF(A56&lt;'Données projet'!$A$140,$CQ$205^A56,IF(A56='Données projet'!$A$140,'Données projet'!$B$140,CT55+CS56-DB55)))</f>
        <v>203.10624999999999</v>
      </c>
      <c r="CU56" s="17">
        <f>CT56*VLOOKUP('Données projet'!$B$13,Paramètres!$A$1:$I$89,3,0)*VLOOKUP('Données projet'!$B$13,Paramètres!$A$1:$I$89,5,0)</f>
        <v>218.62356749999998</v>
      </c>
      <c r="CV56" s="13">
        <f t="shared" si="41"/>
        <v>53.815615729827073</v>
      </c>
      <c r="CW56" s="20">
        <f t="shared" si="13"/>
        <v>474.4982441252821</v>
      </c>
      <c r="CX56" s="59">
        <f t="shared" si="14"/>
        <v>731.57362233181539</v>
      </c>
      <c r="CY56" s="59">
        <f ca="1">AVERAGE(OFFSET($CX$3,0,0,'Données projet'!$E$13+1,1))-AVERAGE(OFFSET($H$3,0,0,'Données projet'!$E$13+1,1))</f>
        <v>776.36907931144958</v>
      </c>
      <c r="CZ56" s="59">
        <f t="shared" si="42"/>
        <v>236.05254599184528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34.936399210085916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34.936399210085916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10.118749999999999</v>
      </c>
      <c r="DO56" s="12">
        <f>IF('Données projet'!$A$166&gt;35,DO55+DN56-DW55,IF(A56&lt;'Données projet'!$A$166,$DL$205^A56,IF(A56='Données projet'!$A$166,'Données projet'!$B$166,DO55+DN56-DW55)))</f>
        <v>203.10624999999999</v>
      </c>
      <c r="DP56" s="17">
        <f>DO56*VLOOKUP('Données projet'!$B$14,Paramètres!$A$1:$I$89,3,0)*VLOOKUP('Données projet'!$B$14,Paramètres!$A$1:$I$89,5,0)</f>
        <v>193.27590749999999</v>
      </c>
      <c r="DQ56" s="13">
        <f t="shared" si="43"/>
        <v>48.263487344253761</v>
      </c>
      <c r="DR56" s="20">
        <f t="shared" si="16"/>
        <v>420.68111268707526</v>
      </c>
      <c r="DS56" s="59">
        <f t="shared" si="17"/>
        <v>677.75649089360854</v>
      </c>
      <c r="DT56" s="59">
        <f ca="1">AVERAGE(OFFSET($DS$3,0,0,'Données projet'!$E$14+1,1))-AVERAGE(OFFSET($H$3,0,0,'Données projet'!$E$14+1,1))</f>
        <v>697.21496579331188</v>
      </c>
      <c r="DU56" s="59">
        <f t="shared" si="44"/>
        <v>215.64914236948769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30.88580220022088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30.88580220022088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6">
        <f t="shared" si="1"/>
        <v>183.33333333333334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189.76714074331781</v>
      </c>
      <c r="T57" s="59">
        <f t="shared" si="34"/>
        <v>458.38901659119472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192.92597999999998</v>
      </c>
      <c r="AK57" s="13">
        <f t="shared" si="35"/>
        <v>48.186268988440077</v>
      </c>
      <c r="AL57" s="20">
        <f t="shared" si="4"/>
        <v>419.93716698819981</v>
      </c>
      <c r="AM57" s="59">
        <f t="shared" si="5"/>
        <v>677.64153965553919</v>
      </c>
      <c r="AN57" s="59">
        <f ca="1">AVERAGE(OFFSET($AM$3,0,0,'Données projet'!$E$10+1,1))-AVERAGE(OFFSET($H$3,0,0,'Données projet'!$E$10+1,1))</f>
        <v>667.48048469355444</v>
      </c>
      <c r="AO57" s="59">
        <f t="shared" si="36"/>
        <v>207.98235252598172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28.790962730133074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28.790962730133074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</v>
      </c>
      <c r="BD57" s="12">
        <f>IF('Données projet'!$A$88&gt;35,BD56+BC57-BL56,IF(A57&lt;'Données projet'!$A$88,$BA$205^A57,IF(A57='Données projet'!$A$88,'Données projet'!$B$88,BD56+BC57-BL56)))</f>
        <v>225.99999999999989</v>
      </c>
      <c r="BE57" s="13">
        <f>BD57*VLOOKUP('Données projet'!$B$11,Paramètres!$A$1:$I$89,3,0)*VLOOKUP('Données projet'!$B$11,Paramètres!$A$1:$I$89,5,0)</f>
        <v>165.70319999999992</v>
      </c>
      <c r="BF57" s="13">
        <f t="shared" si="37"/>
        <v>42.126254201367267</v>
      </c>
      <c r="BG57" s="20">
        <f t="shared" si="7"/>
        <v>361.96963273404782</v>
      </c>
      <c r="BH57" s="59">
        <f t="shared" si="8"/>
        <v>619.67400540138715</v>
      </c>
      <c r="BI57" s="59">
        <f ca="1">AVERAGE(OFFSET($BH$3,0,0,'Données projet'!$E$11+1,1))-AVERAGE(OFFSET($H$3,0,0,'Données projet'!$E$11+1,1))</f>
        <v>302.36110224755532</v>
      </c>
      <c r="BJ57" s="59">
        <f t="shared" si="38"/>
        <v>292.08583531469412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25.983879196157154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25.983879196157154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4.8</v>
      </c>
      <c r="BY57" s="12">
        <f>IF('Données projet'!$A$114&gt;35,BY56+BX57-CG56,IF(A57&lt;'Données projet'!$A$114,$BV$205^A57,IF(A57='Données projet'!$A$114,'Données projet'!$B$114,BY56+BX57-CG56)))</f>
        <v>180.2</v>
      </c>
      <c r="BZ57" s="13">
        <f>BY57*VLOOKUP('Données projet'!$B$12,Paramètres!$A$1:$I$89,3,0)*VLOOKUP('Données projet'!$B$12,Paramètres!$A$1:$I$89,5,0)</f>
        <v>157.42272000000003</v>
      </c>
      <c r="CA57" s="13">
        <f t="shared" si="39"/>
        <v>40.260654441499831</v>
      </c>
      <c r="CB57" s="20">
        <f t="shared" si="10"/>
        <v>344.29854381894557</v>
      </c>
      <c r="CC57" s="59">
        <f t="shared" si="11"/>
        <v>602.0029164862849</v>
      </c>
      <c r="CD57" s="59">
        <f ca="1">AVERAGE(OFFSET($CC$3,0,0,'Données projet'!$E$12+1,1))-AVERAGE(OFFSET($H$3,0,0,'Données projet'!$E$12+1,1))</f>
        <v>285.8437404763045</v>
      </c>
      <c r="CE57" s="59">
        <f t="shared" si="40"/>
        <v>276.01618888357268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29.380187282912427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29.380187282912427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10.118749999999999</v>
      </c>
      <c r="CT57" s="12">
        <f>IF('Données projet'!$A$140&gt;35,CT56+CS57-DB56,IF(A57&lt;'Données projet'!$A$140,$CQ$205^A57,IF(A57='Données projet'!$A$140,'Données projet'!$B$140,CT56+CS57-DB56)))</f>
        <v>213.22499999999999</v>
      </c>
      <c r="CU57" s="17">
        <f>CT57*VLOOKUP('Données projet'!$B$13,Paramètres!$A$1:$I$89,3,0)*VLOOKUP('Données projet'!$B$13,Paramètres!$A$1:$I$89,5,0)</f>
        <v>229.51539</v>
      </c>
      <c r="CV57" s="13">
        <f t="shared" si="41"/>
        <v>56.177884659480021</v>
      </c>
      <c r="CW57" s="20">
        <f t="shared" si="13"/>
        <v>497.58245336526102</v>
      </c>
      <c r="CX57" s="59">
        <f t="shared" si="14"/>
        <v>755.2868260326004</v>
      </c>
      <c r="CY57" s="59">
        <f ca="1">AVERAGE(OFFSET($CX$3,0,0,'Données projet'!$E$13+1,1))-AVERAGE(OFFSET($H$3,0,0,'Données projet'!$E$13+1,1))</f>
        <v>776.36907931144958</v>
      </c>
      <c r="CZ57" s="59">
        <f t="shared" si="42"/>
        <v>236.05254599184528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34.251317730675552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34.251317730675552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10.118749999999999</v>
      </c>
      <c r="DO57" s="12">
        <f>IF('Données projet'!$A$166&gt;35,DO56+DN57-DW56,IF(A57&lt;'Données projet'!$A$166,$DL$205^A57,IF(A57='Données projet'!$A$166,'Données projet'!$B$166,DO56+DN57-DW56)))</f>
        <v>213.22499999999999</v>
      </c>
      <c r="DP57" s="17">
        <f>DO57*VLOOKUP('Données projet'!$B$14,Paramètres!$A$1:$I$89,3,0)*VLOOKUP('Données projet'!$B$14,Paramètres!$A$1:$I$89,5,0)</f>
        <v>202.90491</v>
      </c>
      <c r="DQ57" s="13">
        <f t="shared" si="43"/>
        <v>50.382042247767416</v>
      </c>
      <c r="DR57" s="20">
        <f t="shared" si="16"/>
        <v>441.14144183152825</v>
      </c>
      <c r="DS57" s="59">
        <f t="shared" si="17"/>
        <v>698.84581449886764</v>
      </c>
      <c r="DT57" s="59">
        <f ca="1">AVERAGE(OFFSET($DS$3,0,0,'Données projet'!$E$14+1,1))-AVERAGE(OFFSET($H$3,0,0,'Données projet'!$E$14+1,1))</f>
        <v>697.21496579331188</v>
      </c>
      <c r="DU57" s="59">
        <f t="shared" si="44"/>
        <v>215.64914236948769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30.280150457553745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30.280150457553745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6">
        <f t="shared" si="1"/>
        <v>183.33333333333334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189.76714074331781</v>
      </c>
      <c r="T58" s="59">
        <f t="shared" si="34"/>
        <v>458.38901659119472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202.08142499999997</v>
      </c>
      <c r="AK58" s="13">
        <f t="shared" si="35"/>
        <v>50.201325943605198</v>
      </c>
      <c r="AL58" s="20">
        <f t="shared" si="4"/>
        <v>439.39245789344562</v>
      </c>
      <c r="AM58" s="59">
        <f t="shared" si="5"/>
        <v>697.71491337391694</v>
      </c>
      <c r="AN58" s="59">
        <f ca="1">AVERAGE(OFFSET($AM$3,0,0,'Données projet'!$E$10+1,1))-AVERAGE(OFFSET($H$3,0,0,'Données projet'!$E$10+1,1))</f>
        <v>667.48048469355444</v>
      </c>
      <c r="AO58" s="59">
        <f t="shared" si="36"/>
        <v>207.98235252598172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28.226389511748451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28.226389511748451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232</v>
      </c>
      <c r="BB58" s="12">
        <f>VLOOKUP(A58,'Données projet'!$A$87:$I$107,9,0)</f>
        <v>6</v>
      </c>
      <c r="BC58" s="12">
        <f t="array" ref="BC58">INDEX(BB:BB,MIN(IF(ISNUMBER(BB58:BB254),ROW(BB58:BB254),"")))</f>
        <v>6</v>
      </c>
      <c r="BD58" s="12">
        <f>IF('Données projet'!$A$88&gt;35,BD57+BC58-BL57,IF(A58&lt;'Données projet'!$A$88,$BA$205^A58,IF(A58='Données projet'!$A$88,'Données projet'!$B$88,BD57+BC58-BL57)))</f>
        <v>231.99999999999989</v>
      </c>
      <c r="BE58" s="13">
        <f>BD58*VLOOKUP('Données projet'!$B$11,Paramètres!$A$1:$I$89,3,0)*VLOOKUP('Données projet'!$B$11,Paramètres!$A$1:$I$89,5,0)</f>
        <v>170.1023999999999</v>
      </c>
      <c r="BF58" s="13">
        <f t="shared" si="37"/>
        <v>43.112956975087329</v>
      </c>
      <c r="BG58" s="20">
        <f t="shared" si="7"/>
        <v>371.35008006494354</v>
      </c>
      <c r="BH58" s="59">
        <f t="shared" si="8"/>
        <v>629.67253554541492</v>
      </c>
      <c r="BI58" s="59">
        <f ca="1">AVERAGE(OFFSET($BH$3,0,0,'Données projet'!$E$11+1,1))-AVERAGE(OFFSET($H$3,0,0,'Données projet'!$E$11+1,1))</f>
        <v>302.36110224755532</v>
      </c>
      <c r="BJ58" s="59">
        <f t="shared" si="38"/>
        <v>292.08583531469412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13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30.005218805631099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30.005218805631099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185</v>
      </c>
      <c r="BW58" s="12">
        <f>VLOOKUP(A58,'Données projet'!$A$113:$I$133,9,0)</f>
        <v>4.8</v>
      </c>
      <c r="BX58" s="12">
        <f t="array" ref="BX58">INDEX(BW:BW,MIN(IF(ISNUMBER(BW58:BW254),ROW(BW58:BW254),"")))</f>
        <v>4.8</v>
      </c>
      <c r="BY58" s="12">
        <f>IF('Données projet'!$A$114&gt;35,BY57+BX58-CG57,IF(A58&lt;'Données projet'!$A$114,$BV$205^A58,IF(A58='Données projet'!$A$114,'Données projet'!$B$114,BY57+BX58-CG57)))</f>
        <v>185</v>
      </c>
      <c r="BZ58" s="13">
        <f>BY58*VLOOKUP('Données projet'!$B$12,Paramètres!$A$1:$I$89,3,0)*VLOOKUP('Données projet'!$B$12,Paramètres!$A$1:$I$89,5,0)</f>
        <v>161.61600000000001</v>
      </c>
      <c r="CA58" s="13">
        <f t="shared" si="39"/>
        <v>41.20679526204917</v>
      </c>
      <c r="CB58" s="20">
        <f t="shared" si="10"/>
        <v>353.24970174806896</v>
      </c>
      <c r="CC58" s="59">
        <f t="shared" si="11"/>
        <v>611.57215722854039</v>
      </c>
      <c r="CD58" s="59">
        <f ca="1">AVERAGE(OFFSET($CC$3,0,0,'Données projet'!$E$12+1,1))-AVERAGE(OFFSET($H$3,0,0,'Données projet'!$E$12+1,1))</f>
        <v>285.8437404763045</v>
      </c>
      <c r="CE58" s="59">
        <f t="shared" si="40"/>
        <v>276.01618888357268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11</v>
      </c>
      <c r="CH58" s="16">
        <f>IF(ISNA(VLOOKUP(A58,'Données projet'!$A$113:$I$133,5,0)),0%,VLOOKUP(A58,'Données projet'!$A$113:$I$133,5,0)*VLOOKUP('Données projet'!$B$12,Paramètres!$A$1:$I$89,7,0))</f>
        <v>0.53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34.434317654794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34.434317654794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10.118749999999999</v>
      </c>
      <c r="CT58" s="12">
        <f>IF('Données projet'!$A$140&gt;35,CT57+CS58-DB57,IF(A58&lt;'Données projet'!$A$140,$CQ$205^A58,IF(A58='Données projet'!$A$140,'Données projet'!$B$140,CT57+CS58-DB57)))</f>
        <v>223.34375</v>
      </c>
      <c r="CU58" s="17">
        <f>CT58*VLOOKUP('Données projet'!$B$13,Paramètres!$A$1:$I$89,3,0)*VLOOKUP('Données projet'!$B$13,Paramètres!$A$1:$I$89,5,0)</f>
        <v>240.40721249999999</v>
      </c>
      <c r="CV58" s="13">
        <f t="shared" si="41"/>
        <v>58.527135588965898</v>
      </c>
      <c r="CW58" s="20">
        <f t="shared" si="13"/>
        <v>520.64398958828224</v>
      </c>
      <c r="CX58" s="59">
        <f t="shared" si="14"/>
        <v>778.96644506875361</v>
      </c>
      <c r="CY58" s="59">
        <f ca="1">AVERAGE(OFFSET($CX$3,0,0,'Données projet'!$E$13+1,1))-AVERAGE(OFFSET($H$3,0,0,'Données projet'!$E$13+1,1))</f>
        <v>776.36907931144958</v>
      </c>
      <c r="CZ58" s="59">
        <f t="shared" si="42"/>
        <v>236.05254599184528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33.579670281217979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33.579670281217979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10.118749999999999</v>
      </c>
      <c r="DO58" s="12">
        <f>IF('Données projet'!$A$166&gt;35,DO57+DN58-DW57,IF(A58&lt;'Données projet'!$A$166,$DL$205^A58,IF(A58='Données projet'!$A$166,'Données projet'!$B$166,DO57+DN58-DW57)))</f>
        <v>223.34375</v>
      </c>
      <c r="DP58" s="17">
        <f>DO58*VLOOKUP('Données projet'!$B$14,Paramètres!$A$1:$I$89,3,0)*VLOOKUP('Données projet'!$B$14,Paramètres!$A$1:$I$89,5,0)</f>
        <v>212.53391250000001</v>
      </c>
      <c r="DQ58" s="13">
        <f t="shared" si="43"/>
        <v>52.4889222112512</v>
      </c>
      <c r="DR58" s="20">
        <f t="shared" si="16"/>
        <v>461.58143712209585</v>
      </c>
      <c r="DS58" s="59">
        <f t="shared" si="17"/>
        <v>719.90389260256723</v>
      </c>
      <c r="DT58" s="59">
        <f ca="1">AVERAGE(OFFSET($DS$3,0,0,'Données projet'!$E$14+1,1))-AVERAGE(OFFSET($H$3,0,0,'Données projet'!$E$14+1,1))</f>
        <v>697.21496579331188</v>
      </c>
      <c r="DU58" s="59">
        <f t="shared" si="44"/>
        <v>215.64914236948769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29.686375176149227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29.686375176149227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6">
        <f t="shared" si="1"/>
        <v>183.33333333333334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189.76714074331781</v>
      </c>
      <c r="T59" s="59">
        <f t="shared" si="34"/>
        <v>458.38901659119472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211.23686999999998</v>
      </c>
      <c r="AK59" s="13">
        <f t="shared" si="35"/>
        <v>52.205780463272028</v>
      </c>
      <c r="AL59" s="20">
        <f t="shared" si="4"/>
        <v>458.82928289019873</v>
      </c>
      <c r="AM59" s="59">
        <f t="shared" si="5"/>
        <v>717.75909882882047</v>
      </c>
      <c r="AN59" s="59">
        <f ca="1">AVERAGE(OFFSET($AM$3,0,0,'Données projet'!$E$10+1,1))-AVERAGE(OFFSET($H$3,0,0,'Données projet'!$E$10+1,1))</f>
        <v>667.48048469355444</v>
      </c>
      <c r="AO59" s="59">
        <f t="shared" si="36"/>
        <v>207.98235252598172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27.672887229820688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27.672887229820688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5.2</v>
      </c>
      <c r="BD59" s="12">
        <f>IF('Données projet'!$A$88&gt;35,BD58+BC59-BL58,IF(A59&lt;'Données projet'!$A$88,$BA$205^A59,IF(A59='Données projet'!$A$88,'Données projet'!$B$88,BD58+BC59-BL58)))</f>
        <v>224.19999999999987</v>
      </c>
      <c r="BE59" s="13">
        <f>BD59*VLOOKUP('Données projet'!$B$11,Paramètres!$A$1:$I$89,3,0)*VLOOKUP('Données projet'!$B$11,Paramètres!$A$1:$I$89,5,0)</f>
        <v>164.38343999999992</v>
      </c>
      <c r="BF59" s="13">
        <f t="shared" si="37"/>
        <v>41.82965192331919</v>
      </c>
      <c r="BG59" s="20">
        <f t="shared" si="7"/>
        <v>359.15446843311406</v>
      </c>
      <c r="BH59" s="59">
        <f t="shared" si="8"/>
        <v>618.08428437173575</v>
      </c>
      <c r="BI59" s="59">
        <f ca="1">AVERAGE(OFFSET($BH$3,0,0,'Données projet'!$E$11+1,1))-AVERAGE(OFFSET($H$3,0,0,'Données projet'!$E$11+1,1))</f>
        <v>302.36110224755532</v>
      </c>
      <c r="BJ59" s="59">
        <f t="shared" si="38"/>
        <v>292.08583531469412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29.416834766229034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29.416834766229034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4</v>
      </c>
      <c r="BY59" s="12">
        <f>IF('Données projet'!$A$114&gt;35,BY58+BX59-CG58,IF(A59&lt;'Données projet'!$A$114,$BV$205^A59,IF(A59='Données projet'!$A$114,'Données projet'!$B$114,BY58+BX59-CG58)))</f>
        <v>178</v>
      </c>
      <c r="BZ59" s="13">
        <f>BY59*VLOOKUP('Données projet'!$B$12,Paramètres!$A$1:$I$89,3,0)*VLOOKUP('Données projet'!$B$12,Paramètres!$A$1:$I$89,5,0)</f>
        <v>155.50080000000003</v>
      </c>
      <c r="CA59" s="13">
        <f t="shared" si="39"/>
        <v>39.826029828200333</v>
      </c>
      <c r="CB59" s="20">
        <f t="shared" si="10"/>
        <v>340.19422861744891</v>
      </c>
      <c r="CC59" s="59">
        <f t="shared" si="11"/>
        <v>599.12404455607066</v>
      </c>
      <c r="CD59" s="59">
        <f ca="1">AVERAGE(OFFSET($CC$3,0,0,'Données projet'!$E$12+1,1))-AVERAGE(OFFSET($H$3,0,0,'Données projet'!$E$12+1,1))</f>
        <v>285.8437404763045</v>
      </c>
      <c r="CE59" s="59">
        <f t="shared" si="40"/>
        <v>276.01618888357268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33.759081688443402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33.759081688443402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10.118749999999999</v>
      </c>
      <c r="CT59" s="12">
        <f>IF('Données projet'!$A$140&gt;35,CT58+CS59-DB58,IF(A59&lt;'Données projet'!$A$140,$CQ$205^A59,IF(A59='Données projet'!$A$140,'Données projet'!$B$140,CT58+CS59-DB58)))</f>
        <v>233.46250000000001</v>
      </c>
      <c r="CU59" s="17">
        <f>CT59*VLOOKUP('Données projet'!$B$13,Paramètres!$A$1:$I$89,3,0)*VLOOKUP('Données projet'!$B$13,Paramètres!$A$1:$I$89,5,0)</f>
        <v>251.299035</v>
      </c>
      <c r="CV59" s="13">
        <f t="shared" si="41"/>
        <v>60.864025685977424</v>
      </c>
      <c r="CW59" s="20">
        <f t="shared" si="13"/>
        <v>543.68399736141066</v>
      </c>
      <c r="CX59" s="59">
        <f t="shared" si="14"/>
        <v>802.61381330003246</v>
      </c>
      <c r="CY59" s="59">
        <f ca="1">AVERAGE(OFFSET($CX$3,0,0,'Données projet'!$E$13+1,1))-AVERAGE(OFFSET($H$3,0,0,'Données projet'!$E$13+1,1))</f>
        <v>776.36907931144958</v>
      </c>
      <c r="CZ59" s="59">
        <f t="shared" si="42"/>
        <v>236.05254599184528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32.921193428579777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32.921193428579777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10.118749999999999</v>
      </c>
      <c r="DO59" s="12">
        <f>IF('Données projet'!$A$166&gt;35,DO58+DN59-DW58,IF(A59&lt;'Données projet'!$A$166,$DL$205^A59,IF(A59='Données projet'!$A$166,'Données projet'!$B$166,DO58+DN59-DW58)))</f>
        <v>233.46250000000001</v>
      </c>
      <c r="DP59" s="17">
        <f>DO59*VLOOKUP('Données projet'!$B$14,Paramètres!$A$1:$I$89,3,0)*VLOOKUP('Données projet'!$B$14,Paramètres!$A$1:$I$89,5,0)</f>
        <v>222.16291500000003</v>
      </c>
      <c r="DQ59" s="13">
        <f t="shared" si="43"/>
        <v>54.58471660275751</v>
      </c>
      <c r="DR59" s="20">
        <f t="shared" si="16"/>
        <v>482.00212504146936</v>
      </c>
      <c r="DS59" s="59">
        <f t="shared" si="17"/>
        <v>740.9319409800911</v>
      </c>
      <c r="DT59" s="59">
        <f ca="1">AVERAGE(OFFSET($DS$3,0,0,'Données projet'!$E$14+1,1))-AVERAGE(OFFSET($H$3,0,0,'Données projet'!$E$14+1,1))</f>
        <v>697.21496579331188</v>
      </c>
      <c r="DU59" s="59">
        <f t="shared" si="44"/>
        <v>215.64914236948769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29.10424346584589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29.10424346584589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6">
        <f t="shared" si="1"/>
        <v>183.33333333333334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189.76714074331781</v>
      </c>
      <c r="T60" s="59">
        <f t="shared" si="34"/>
        <v>458.38901659119472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220.392315</v>
      </c>
      <c r="AK60" s="13">
        <f t="shared" si="35"/>
        <v>54.200144603836982</v>
      </c>
      <c r="AL60" s="20">
        <f t="shared" si="4"/>
        <v>478.24853381001611</v>
      </c>
      <c r="AM60" s="59">
        <f t="shared" si="5"/>
        <v>737.77517386069383</v>
      </c>
      <c r="AN60" s="59">
        <f ca="1">AVERAGE(OFFSET($AM$3,0,0,'Données projet'!$E$10+1,1))-AVERAGE(OFFSET($H$3,0,0,'Données projet'!$E$10+1,1))</f>
        <v>667.48048469355444</v>
      </c>
      <c r="AO60" s="59">
        <f t="shared" si="36"/>
        <v>207.98235252598172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27.130238790038472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27.130238790038472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5.2</v>
      </c>
      <c r="BD60" s="12">
        <f>IF('Données projet'!$A$88&gt;35,BD59+BC60-BL59,IF(A60&lt;'Données projet'!$A$88,$BA$205^A60,IF(A60='Données projet'!$A$88,'Données projet'!$B$88,BD59+BC60-BL59)))</f>
        <v>229.39999999999986</v>
      </c>
      <c r="BE60" s="13">
        <f>BD60*VLOOKUP('Données projet'!$B$11,Paramètres!$A$1:$I$89,3,0)*VLOOKUP('Données projet'!$B$11,Paramètres!$A$1:$I$89,5,0)</f>
        <v>168.19607999999988</v>
      </c>
      <c r="BF60" s="13">
        <f t="shared" si="37"/>
        <v>42.685755010634267</v>
      </c>
      <c r="BG60" s="20">
        <f t="shared" si="7"/>
        <v>367.28586264352111</v>
      </c>
      <c r="BH60" s="59">
        <f t="shared" si="8"/>
        <v>626.81250269419888</v>
      </c>
      <c r="BI60" s="59">
        <f ca="1">AVERAGE(OFFSET($BH$3,0,0,'Données projet'!$E$11+1,1))-AVERAGE(OFFSET($H$3,0,0,'Données projet'!$E$11+1,1))</f>
        <v>302.36110224755532</v>
      </c>
      <c r="BJ60" s="59">
        <f t="shared" si="38"/>
        <v>292.08583531469412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28.839988578960817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28.839988578960817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4</v>
      </c>
      <c r="BY60" s="12">
        <f>IF('Données projet'!$A$114&gt;35,BY59+BX60-CG59,IF(A60&lt;'Données projet'!$A$114,$BV$205^A60,IF(A60='Données projet'!$A$114,'Données projet'!$B$114,BY59+BX60-CG59)))</f>
        <v>182</v>
      </c>
      <c r="BZ60" s="13">
        <f>BY60*VLOOKUP('Données projet'!$B$12,Paramètres!$A$1:$I$89,3,0)*VLOOKUP('Données projet'!$B$12,Paramètres!$A$1:$I$89,5,0)</f>
        <v>158.99520000000004</v>
      </c>
      <c r="CA60" s="13">
        <f t="shared" si="39"/>
        <v>40.615796933386044</v>
      </c>
      <c r="CB60" s="20">
        <f t="shared" si="10"/>
        <v>347.65581965898076</v>
      </c>
      <c r="CC60" s="59">
        <f t="shared" si="11"/>
        <v>607.18245970965847</v>
      </c>
      <c r="CD60" s="59">
        <f ca="1">AVERAGE(OFFSET($CC$3,0,0,'Données projet'!$E$12+1,1))-AVERAGE(OFFSET($H$3,0,0,'Données projet'!$E$12+1,1))</f>
        <v>285.8437404763045</v>
      </c>
      <c r="CE60" s="59">
        <f t="shared" si="40"/>
        <v>276.01618888357268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33.097086687539665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33.097086687539665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10.118749999999999</v>
      </c>
      <c r="CT60" s="12">
        <f>IF('Données projet'!$A$140&gt;35,CT59+CS60-DB59,IF(A60&lt;'Données projet'!$A$140,$CQ$205^A60,IF(A60='Données projet'!$A$140,'Données projet'!$B$140,CT59+CS60-DB59)))</f>
        <v>243.58125000000001</v>
      </c>
      <c r="CU60" s="17">
        <f>CT60*VLOOKUP('Données projet'!$B$13,Paramètres!$A$1:$I$89,3,0)*VLOOKUP('Données projet'!$B$13,Paramètres!$A$1:$I$89,5,0)</f>
        <v>262.19085749999999</v>
      </c>
      <c r="CV60" s="13">
        <f t="shared" si="41"/>
        <v>63.189151930645572</v>
      </c>
      <c r="CW60" s="20">
        <f t="shared" si="13"/>
        <v>566.7035164250409</v>
      </c>
      <c r="CX60" s="59">
        <f t="shared" si="14"/>
        <v>826.23015647571856</v>
      </c>
      <c r="CY60" s="59">
        <f ca="1">AVERAGE(OFFSET($CX$3,0,0,'Données projet'!$E$13+1,1))-AVERAGE(OFFSET($H$3,0,0,'Données projet'!$E$13+1,1))</f>
        <v>776.36907931144958</v>
      </c>
      <c r="CZ60" s="59">
        <f t="shared" si="42"/>
        <v>236.05254599184528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32.27562890539059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32.27562890539059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10.118749999999999</v>
      </c>
      <c r="DO60" s="12">
        <f>IF('Données projet'!$A$166&gt;35,DO59+DN60-DW59,IF(A60&lt;'Données projet'!$A$166,$DL$205^A60,IF(A60='Données projet'!$A$166,'Données projet'!$B$166,DO59+DN60-DW59)))</f>
        <v>243.58125000000001</v>
      </c>
      <c r="DP60" s="17">
        <f>DO60*VLOOKUP('Données projet'!$B$14,Paramètres!$A$1:$I$89,3,0)*VLOOKUP('Données projet'!$B$14,Paramètres!$A$1:$I$89,5,0)</f>
        <v>231.79191750000001</v>
      </c>
      <c r="DQ60" s="13">
        <f t="shared" si="43"/>
        <v>56.669960812295315</v>
      </c>
      <c r="DR60" s="20">
        <f t="shared" si="16"/>
        <v>502.40443806058096</v>
      </c>
      <c r="DS60" s="59">
        <f t="shared" si="17"/>
        <v>761.93107811125867</v>
      </c>
      <c r="DT60" s="59">
        <f ca="1">AVERAGE(OFFSET($DS$3,0,0,'Données projet'!$E$14+1,1))-AVERAGE(OFFSET($H$3,0,0,'Données projet'!$E$14+1,1))</f>
        <v>697.21496579331188</v>
      </c>
      <c r="DU60" s="59">
        <f t="shared" si="44"/>
        <v>215.64914236948769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28.533527003316319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28.533527003316319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6">
        <f t="shared" si="1"/>
        <v>183.33333333333334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189.76714074331781</v>
      </c>
      <c r="T61" s="59">
        <f t="shared" si="34"/>
        <v>458.38901659119472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229.54775999999998</v>
      </c>
      <c r="AK61" s="13">
        <f t="shared" si="35"/>
        <v>56.184885471425709</v>
      </c>
      <c r="AL61" s="20">
        <f t="shared" si="4"/>
        <v>497.65102419606643</v>
      </c>
      <c r="AM61" s="59">
        <f t="shared" si="5"/>
        <v>757.76413479475491</v>
      </c>
      <c r="AN61" s="59">
        <f ca="1">AVERAGE(OFFSET($AM$3,0,0,'Données projet'!$E$10+1,1))-AVERAGE(OFFSET($H$3,0,0,'Données projet'!$E$10+1,1))</f>
        <v>667.48048469355444</v>
      </c>
      <c r="AO61" s="59">
        <f t="shared" si="36"/>
        <v>207.98235252598172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45.922567192652878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45.922567192652878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5.2</v>
      </c>
      <c r="BD61" s="12">
        <f>IF('Données projet'!$A$88&gt;35,BD60+BC61-BL60,IF(A61&lt;'Données projet'!$A$88,$BA$205^A61,IF(A61='Données projet'!$A$88,'Données projet'!$B$88,BD60+BC61-BL60)))</f>
        <v>234.59999999999985</v>
      </c>
      <c r="BE61" s="13">
        <f>BD61*VLOOKUP('Données projet'!$B$11,Paramètres!$A$1:$I$89,3,0)*VLOOKUP('Données projet'!$B$11,Paramètres!$A$1:$I$89,5,0)</f>
        <v>172.0087199999999</v>
      </c>
      <c r="BF61" s="13">
        <f t="shared" si="37"/>
        <v>43.539602012936164</v>
      </c>
      <c r="BG61" s="20">
        <f t="shared" si="7"/>
        <v>375.41332750586366</v>
      </c>
      <c r="BH61" s="59">
        <f t="shared" si="8"/>
        <v>635.52643810455208</v>
      </c>
      <c r="BI61" s="59">
        <f ca="1">AVERAGE(OFFSET($BH$3,0,0,'Données projet'!$E$11+1,1))-AVERAGE(OFFSET($H$3,0,0,'Données projet'!$E$11+1,1))</f>
        <v>302.36110224755532</v>
      </c>
      <c r="BJ61" s="59">
        <f t="shared" si="38"/>
        <v>292.08583531469412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28.274453993583496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28.274453993583496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4</v>
      </c>
      <c r="BY61" s="12">
        <f>IF('Données projet'!$A$114&gt;35,BY60+BX61-CG60,IF(A61&lt;'Données projet'!$A$114,$BV$205^A61,IF(A61='Données projet'!$A$114,'Données projet'!$B$114,BY60+BX61-CG60)))</f>
        <v>186</v>
      </c>
      <c r="BZ61" s="13">
        <f>BY61*VLOOKUP('Données projet'!$B$12,Paramètres!$A$1:$I$89,3,0)*VLOOKUP('Données projet'!$B$12,Paramètres!$A$1:$I$89,5,0)</f>
        <v>162.48960000000002</v>
      </c>
      <c r="CA61" s="13">
        <f t="shared" si="39"/>
        <v>41.403546033820696</v>
      </c>
      <c r="CB61" s="20">
        <f t="shared" si="10"/>
        <v>355.11389600890442</v>
      </c>
      <c r="CC61" s="59">
        <f t="shared" si="11"/>
        <v>615.22700660759278</v>
      </c>
      <c r="CD61" s="59">
        <f ca="1">AVERAGE(OFFSET($CC$3,0,0,'Données projet'!$E$12+1,1))-AVERAGE(OFFSET($H$3,0,0,'Données projet'!$E$12+1,1))</f>
        <v>285.8437404763045</v>
      </c>
      <c r="CE61" s="59">
        <f t="shared" si="40"/>
        <v>276.01618888357268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32.448073004826568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32.448073004826568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253.7</v>
      </c>
      <c r="CR61" s="12">
        <f>VLOOKUP(A61,'Données projet'!$A$139:$I$159,9,0)</f>
        <v>10.118749999999999</v>
      </c>
      <c r="CS61" s="12">
        <f t="array" ref="CS61">INDEX(CR:CR,MIN(IF(ISNUMBER(CR61:CR257),ROW(CR61:CR257),"")))</f>
        <v>10.118749999999999</v>
      </c>
      <c r="CT61" s="12">
        <f>IF('Données projet'!$A$140&gt;35,CT60+CS61-DB60,IF(A61&lt;'Données projet'!$A$140,$CQ$205^A61,IF(A61='Données projet'!$A$140,'Données projet'!$B$140,CT60+CS61-DB60)))</f>
        <v>253.70000000000002</v>
      </c>
      <c r="CU61" s="17">
        <f>CT61*VLOOKUP('Données projet'!$B$13,Paramètres!$A$1:$I$89,3,0)*VLOOKUP('Données projet'!$B$13,Paramètres!$A$1:$I$89,5,0)</f>
        <v>273.08267999999998</v>
      </c>
      <c r="CV61" s="13">
        <f t="shared" si="41"/>
        <v>65.503058897900118</v>
      </c>
      <c r="CW61" s="20">
        <f t="shared" si="13"/>
        <v>589.70349524717597</v>
      </c>
      <c r="CX61" s="59">
        <f t="shared" si="14"/>
        <v>849.81660584586439</v>
      </c>
      <c r="CY61" s="59">
        <f ca="1">AVERAGE(OFFSET($CX$3,0,0,'Données projet'!$E$13+1,1))-AVERAGE(OFFSET($H$3,0,0,'Données projet'!$E$13+1,1))</f>
        <v>776.36907931144958</v>
      </c>
      <c r="CZ61" s="59">
        <f t="shared" si="42"/>
        <v>236.05254599184528</v>
      </c>
      <c r="DA61" s="15">
        <f>IF(ISNA(VLOOKUP(A61,'Données projet'!$A$139:$I$159,3,0)),0,VLOOKUP(A61,'Données projet'!$A$139:$I$159,3,0))</f>
        <v>3</v>
      </c>
      <c r="DB61" s="15">
        <f>IF(ISNA(VLOOKUP(A61,'Données projet'!$A$139:$I$159,4,0)),0,VLOOKUP(A61,'Données projet'!$A$139:$I$159,4,0))</f>
        <v>44.93</v>
      </c>
      <c r="DC61" s="16">
        <f>IF(ISNA(VLOOKUP(A61,'Données projet'!$A$139:$I$159,5,0)),0%,VLOOKUP(A61,'Données projet'!$A$139:$I$159,5,0)*VLOOKUP('Données projet'!$B$13,Paramètres!$A$1:$I$89,7,0))</f>
        <v>0.43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54.632019591259457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54.632019591259457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>
        <f>VLOOKUP(A61,'Données projet'!$A$165:$I$185,2,0)</f>
        <v>253.7</v>
      </c>
      <c r="DM61" s="12">
        <f>VLOOKUP(A61,'Données projet'!$A$165:$I$185,9,0)</f>
        <v>10.118749999999999</v>
      </c>
      <c r="DN61" s="12">
        <f t="array" ref="DN61">INDEX(DM:DM,MIN(IF(ISNUMBER(DM61:DM257),ROW(DM61:DM257),"")))</f>
        <v>10.118749999999999</v>
      </c>
      <c r="DO61" s="12">
        <f>IF('Données projet'!$A$166&gt;35,DO60+DN61-DW60,IF(A61&lt;'Données projet'!$A$166,$DL$205^A61,IF(A61='Données projet'!$A$166,'Données projet'!$B$166,DO60+DN61-DW60)))</f>
        <v>253.70000000000002</v>
      </c>
      <c r="DP61" s="17">
        <f>DO61*VLOOKUP('Données projet'!$B$14,Paramètres!$A$1:$I$89,3,0)*VLOOKUP('Données projet'!$B$14,Paramètres!$A$1:$I$89,5,0)</f>
        <v>241.42092000000002</v>
      </c>
      <c r="DQ61" s="13">
        <f t="shared" si="43"/>
        <v>58.745143231289255</v>
      </c>
      <c r="DR61" s="20">
        <f t="shared" si="16"/>
        <v>522.78922679449545</v>
      </c>
      <c r="DS61" s="59">
        <f t="shared" si="17"/>
        <v>782.90233739318387</v>
      </c>
      <c r="DT61" s="59">
        <f ca="1">AVERAGE(OFFSET($DS$3,0,0,'Données projet'!$E$14+1,1))-AVERAGE(OFFSET($H$3,0,0,'Données projet'!$E$14+1,1))</f>
        <v>697.21496579331188</v>
      </c>
      <c r="DU61" s="59">
        <f t="shared" si="44"/>
        <v>215.64914236948769</v>
      </c>
      <c r="DV61" s="15">
        <f>IF(ISNA(VLOOKUP(A61,'Données projet'!$A$165:$I$185,3,0)),0,VLOOKUP(A61,'Données projet'!$A$165:$I$185,3,0))</f>
        <v>3</v>
      </c>
      <c r="DW61" s="15">
        <f>IF(ISNA(VLOOKUP(A61,'Données projet'!$A$165:$I$185,4,0)),0,VLOOKUP(A61,'Données projet'!$A$165:$I$185,4,0))</f>
        <v>44.93</v>
      </c>
      <c r="DX61" s="16">
        <f>IF(ISNA(VLOOKUP(A61,'Données projet'!$A$165:$I$185,5,0)),0%,VLOOKUP(A61,'Données projet'!$A$165:$I$185,5,0)*VLOOKUP('Données projet'!$B$14,Paramètres!$A$1:$I$89,7,0))</f>
        <v>0.43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48.297872392272851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48.297872392272851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6">
        <f t="shared" si="1"/>
        <v>183.33333333333334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189.76714074331781</v>
      </c>
      <c r="T62" s="59">
        <f t="shared" si="34"/>
        <v>458.38901659119472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197.71689600000005</v>
      </c>
      <c r="AK62" s="13">
        <f t="shared" si="35"/>
        <v>49.242075785054176</v>
      </c>
      <c r="AL62" s="20">
        <f t="shared" si="4"/>
        <v>430.12020919230275</v>
      </c>
      <c r="AM62" s="59">
        <f t="shared" si="5"/>
        <v>690.80961638614554</v>
      </c>
      <c r="AN62" s="59">
        <f ca="1">AVERAGE(OFFSET($AM$3,0,0,'Données projet'!$E$10+1,1))-AVERAGE(OFFSET($H$3,0,0,'Données projet'!$E$10+1,1))</f>
        <v>667.48048469355444</v>
      </c>
      <c r="AO62" s="59">
        <f t="shared" si="36"/>
        <v>207.98235252598172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45.022053660005184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45.022053660005184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5.2</v>
      </c>
      <c r="BD62" s="12">
        <f>IF('Données projet'!$A$88&gt;35,BD61+BC62-BL61,IF(A62&lt;'Données projet'!$A$88,$BA$205^A62,IF(A62='Données projet'!$A$88,'Données projet'!$B$88,BD61+BC62-BL61)))</f>
        <v>239.79999999999984</v>
      </c>
      <c r="BE62" s="13">
        <f>BD62*VLOOKUP('Données projet'!$B$11,Paramètres!$A$1:$I$89,3,0)*VLOOKUP('Données projet'!$B$11,Paramètres!$A$1:$I$89,5,0)</f>
        <v>175.82135999999988</v>
      </c>
      <c r="BF62" s="13">
        <f t="shared" si="37"/>
        <v>44.391248695306977</v>
      </c>
      <c r="BG62" s="20">
        <f t="shared" si="7"/>
        <v>383.53696014432609</v>
      </c>
      <c r="BH62" s="59">
        <f t="shared" si="8"/>
        <v>644.22636733816887</v>
      </c>
      <c r="BI62" s="59">
        <f ca="1">AVERAGE(OFFSET($BH$3,0,0,'Données projet'!$E$11+1,1))-AVERAGE(OFFSET($H$3,0,0,'Données projet'!$E$11+1,1))</f>
        <v>302.36110224755532</v>
      </c>
      <c r="BJ62" s="59">
        <f t="shared" si="38"/>
        <v>292.08583531469412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27.720009196483385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27.720009196483385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4</v>
      </c>
      <c r="BY62" s="12">
        <f>IF('Données projet'!$A$114&gt;35,BY61+BX62-CG61,IF(A62&lt;'Données projet'!$A$114,$BV$205^A62,IF(A62='Données projet'!$A$114,'Données projet'!$B$114,BY61+BX62-CG61)))</f>
        <v>190</v>
      </c>
      <c r="BZ62" s="13">
        <f>BY62*VLOOKUP('Données projet'!$B$12,Paramètres!$A$1:$I$89,3,0)*VLOOKUP('Données projet'!$B$12,Paramètres!$A$1:$I$89,5,0)</f>
        <v>165.98400000000001</v>
      </c>
      <c r="CA62" s="13">
        <f t="shared" si="39"/>
        <v>42.189325525922243</v>
      </c>
      <c r="CB62" s="20">
        <f t="shared" si="10"/>
        <v>362.56854195764794</v>
      </c>
      <c r="CC62" s="59">
        <f t="shared" si="11"/>
        <v>623.25794915149072</v>
      </c>
      <c r="CD62" s="59">
        <f ca="1">AVERAGE(OFFSET($CC$3,0,0,'Données projet'!$E$12+1,1))-AVERAGE(OFFSET($H$3,0,0,'Données projet'!$E$12+1,1))</f>
        <v>285.8437404763045</v>
      </c>
      <c r="CE62" s="59">
        <f t="shared" si="40"/>
        <v>276.01618888357268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31.811786084572216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31.811786084572216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9.75</v>
      </c>
      <c r="CT62" s="12">
        <f>IF('Données projet'!$A$140&gt;35,CT61+CS62-DB61,IF(A62&lt;'Données projet'!$A$140,$CQ$205^A62,IF(A62='Données projet'!$A$140,'Données projet'!$B$140,CT61+CS62-DB61)))</f>
        <v>218.52000000000004</v>
      </c>
      <c r="CU62" s="17">
        <f>CT62*VLOOKUP('Données projet'!$B$13,Paramètres!$A$1:$I$89,3,0)*VLOOKUP('Données projet'!$B$13,Paramètres!$A$1:$I$89,5,0)</f>
        <v>235.21492800000004</v>
      </c>
      <c r="CV62" s="13">
        <f t="shared" si="41"/>
        <v>57.408795325278014</v>
      </c>
      <c r="CW62" s="20">
        <f t="shared" si="13"/>
        <v>509.65298479152597</v>
      </c>
      <c r="CX62" s="59">
        <f t="shared" si="14"/>
        <v>770.34239198536875</v>
      </c>
      <c r="CY62" s="59">
        <f ca="1">AVERAGE(OFFSET($CX$3,0,0,'Données projet'!$E$13+1,1))-AVERAGE(OFFSET($H$3,0,0,'Données projet'!$E$13+1,1))</f>
        <v>776.36907931144958</v>
      </c>
      <c r="CZ62" s="59">
        <f t="shared" si="42"/>
        <v>236.05254599184528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53.560719009316514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53.560719009316514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9.75</v>
      </c>
      <c r="DO62" s="12">
        <f>IF('Données projet'!$A$166&gt;35,DO61+DN62-DW61,IF(A62&lt;'Données projet'!$A$166,$DL$205^A62,IF(A62='Données projet'!$A$166,'Données projet'!$B$166,DO61+DN62-DW61)))</f>
        <v>218.52000000000004</v>
      </c>
      <c r="DP62" s="17">
        <f>DO62*VLOOKUP('Données projet'!$B$14,Paramètres!$A$1:$I$89,3,0)*VLOOKUP('Données projet'!$B$14,Paramètres!$A$1:$I$89,5,0)</f>
        <v>207.94363200000006</v>
      </c>
      <c r="DQ62" s="13">
        <f t="shared" si="43"/>
        <v>51.485960516377354</v>
      </c>
      <c r="DR62" s="20">
        <f t="shared" si="16"/>
        <v>451.83987363269057</v>
      </c>
      <c r="DS62" s="59">
        <f t="shared" si="17"/>
        <v>712.5292808265333</v>
      </c>
      <c r="DT62" s="59">
        <f ca="1">AVERAGE(OFFSET($DS$3,0,0,'Données projet'!$E$14+1,1))-AVERAGE(OFFSET($H$3,0,0,'Données projet'!$E$14+1,1))</f>
        <v>697.21496579331188</v>
      </c>
      <c r="DU62" s="59">
        <f t="shared" si="44"/>
        <v>215.64914236948769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47.350780573453726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47.350780573453726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6">
        <f t="shared" si="1"/>
        <v>183.33333333333334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189.76714074331781</v>
      </c>
      <c r="T63" s="59">
        <f t="shared" si="34"/>
        <v>458.38901659119472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206.53869600000002</v>
      </c>
      <c r="AK63" s="13">
        <f t="shared" si="35"/>
        <v>51.178473620632914</v>
      </c>
      <c r="AL63" s="20">
        <f t="shared" si="4"/>
        <v>448.85740375593576</v>
      </c>
      <c r="AM63" s="59">
        <f t="shared" si="5"/>
        <v>710.11311008741325</v>
      </c>
      <c r="AN63" s="59">
        <f ca="1">AVERAGE(OFFSET($AM$3,0,0,'Données projet'!$E$10+1,1))-AVERAGE(OFFSET($H$3,0,0,'Données projet'!$E$10+1,1))</f>
        <v>667.48048469355444</v>
      </c>
      <c r="AO63" s="59">
        <f t="shared" si="36"/>
        <v>207.98235252598172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44.139198648473695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44.139198648473695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245</v>
      </c>
      <c r="BB63" s="12">
        <f>VLOOKUP(A63,'Données projet'!$A$87:$I$107,9,0)</f>
        <v>5.2</v>
      </c>
      <c r="BC63" s="12">
        <f t="array" ref="BC63">INDEX(BB:BB,MIN(IF(ISNUMBER(BB63:BB259),ROW(BB63:BB259),"")))</f>
        <v>5.2</v>
      </c>
      <c r="BD63" s="12">
        <f>IF('Données projet'!$A$88&gt;35,BD62+BC63-BL62,IF(A63&lt;'Données projet'!$A$88,$BA$205^A63,IF(A63='Données projet'!$A$88,'Données projet'!$B$88,BD62+BC63-BL62)))</f>
        <v>244.99999999999983</v>
      </c>
      <c r="BE63" s="13">
        <f>BD63*VLOOKUP('Données projet'!$B$11,Paramètres!$A$1:$I$89,3,0)*VLOOKUP('Données projet'!$B$11,Paramètres!$A$1:$I$89,5,0)</f>
        <v>179.63399999999987</v>
      </c>
      <c r="BF63" s="13">
        <f t="shared" si="37"/>
        <v>45.240748266194686</v>
      </c>
      <c r="BG63" s="20">
        <f t="shared" si="7"/>
        <v>391.65685323028885</v>
      </c>
      <c r="BH63" s="59">
        <f t="shared" si="8"/>
        <v>652.91255956176633</v>
      </c>
      <c r="BI63" s="59">
        <f ca="1">AVERAGE(OFFSET($BH$3,0,0,'Données projet'!$E$11+1,1))-AVERAGE(OFFSET($H$3,0,0,'Données projet'!$E$11+1,1))</f>
        <v>302.36110224755532</v>
      </c>
      <c r="BJ63" s="59">
        <f t="shared" si="38"/>
        <v>292.08583531469412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12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31.358776076208038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31.358776076208038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194</v>
      </c>
      <c r="BW63" s="12">
        <f>VLOOKUP(A63,'Données projet'!$A$113:$I$133,9,0)</f>
        <v>4</v>
      </c>
      <c r="BX63" s="12">
        <f t="array" ref="BX63">INDEX(BW:BW,MIN(IF(ISNUMBER(BW63:BW259),ROW(BW63:BW259),"")))</f>
        <v>4</v>
      </c>
      <c r="BY63" s="12">
        <f>IF('Données projet'!$A$114&gt;35,BY62+BX63-CG62,IF(A63&lt;'Données projet'!$A$114,$BV$205^A63,IF(A63='Données projet'!$A$114,'Données projet'!$B$114,BY62+BX63-CG62)))</f>
        <v>194</v>
      </c>
      <c r="BZ63" s="13">
        <f>BY63*VLOOKUP('Données projet'!$B$12,Paramètres!$A$1:$I$89,3,0)*VLOOKUP('Données projet'!$B$12,Paramètres!$A$1:$I$89,5,0)</f>
        <v>169.47840000000002</v>
      </c>
      <c r="CA63" s="13">
        <f t="shared" si="39"/>
        <v>42.973181651930332</v>
      </c>
      <c r="CB63" s="20">
        <f t="shared" si="10"/>
        <v>370.01983804377869</v>
      </c>
      <c r="CC63" s="59">
        <f t="shared" si="11"/>
        <v>631.27554437525623</v>
      </c>
      <c r="CD63" s="59">
        <f ca="1">AVERAGE(OFFSET($CC$3,0,0,'Données projet'!$E$12+1,1))-AVERAGE(OFFSET($H$3,0,0,'Données projet'!$E$12+1,1))</f>
        <v>285.8437404763045</v>
      </c>
      <c r="CE63" s="59">
        <f t="shared" si="40"/>
        <v>276.01618888357268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9</v>
      </c>
      <c r="CH63" s="16">
        <f>IF(ISNA(VLOOKUP(A63,'Données projet'!$A$113:$I$133,5,0)),0%,VLOOKUP(A63,'Données projet'!$A$113:$I$133,5,0)*VLOOKUP('Données projet'!$B$12,Paramètres!$A$1:$I$89,7,0))</f>
        <v>0.53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35.794551028108479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35.794551028108479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9.75</v>
      </c>
      <c r="CT63" s="12">
        <f>IF('Données projet'!$A$140&gt;35,CT62+CS63-DB62,IF(A63&lt;'Données projet'!$A$140,$CQ$205^A63,IF(A63='Données projet'!$A$140,'Données projet'!$B$140,CT62+CS63-DB62)))</f>
        <v>228.27000000000004</v>
      </c>
      <c r="CU63" s="17">
        <f>CT63*VLOOKUP('Données projet'!$B$13,Paramètres!$A$1:$I$89,3,0)*VLOOKUP('Données projet'!$B$13,Paramètres!$A$1:$I$89,5,0)</f>
        <v>245.70982800000002</v>
      </c>
      <c r="CV63" s="13">
        <f t="shared" si="41"/>
        <v>59.66634164595515</v>
      </c>
      <c r="CW63" s="20">
        <f t="shared" si="13"/>
        <v>531.86349546670522</v>
      </c>
      <c r="CX63" s="59">
        <f t="shared" si="14"/>
        <v>793.11920179818276</v>
      </c>
      <c r="CY63" s="59">
        <f ca="1">AVERAGE(OFFSET($CX$3,0,0,'Données projet'!$E$13+1,1))-AVERAGE(OFFSET($H$3,0,0,'Données projet'!$E$13+1,1))</f>
        <v>776.36907931144958</v>
      </c>
      <c r="CZ63" s="59">
        <f t="shared" si="42"/>
        <v>236.05254599184528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52.510425978356636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52.510425978356636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9.75</v>
      </c>
      <c r="DO63" s="12">
        <f>IF('Données projet'!$A$166&gt;35,DO62+DN63-DW62,IF(A63&lt;'Données projet'!$A$166,$DL$205^A63,IF(A63='Données projet'!$A$166,'Données projet'!$B$166,DO62+DN63-DW62)))</f>
        <v>228.27000000000004</v>
      </c>
      <c r="DP63" s="17">
        <f>DO63*VLOOKUP('Données projet'!$B$14,Paramètres!$A$1:$I$89,3,0)*VLOOKUP('Données projet'!$B$14,Paramètres!$A$1:$I$89,5,0)</f>
        <v>217.22173200000003</v>
      </c>
      <c r="DQ63" s="13">
        <f t="shared" si="43"/>
        <v>53.51059698665523</v>
      </c>
      <c r="DR63" s="20">
        <f t="shared" si="16"/>
        <v>471.52547298509126</v>
      </c>
      <c r="DS63" s="59">
        <f t="shared" si="17"/>
        <v>732.7811793165688</v>
      </c>
      <c r="DT63" s="59">
        <f ca="1">AVERAGE(OFFSET($DS$3,0,0,'Données projet'!$E$14+1,1))-AVERAGE(OFFSET($H$3,0,0,'Données projet'!$E$14+1,1))</f>
        <v>697.21496579331188</v>
      </c>
      <c r="DU63" s="59">
        <f t="shared" si="44"/>
        <v>215.64914236948769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46.422260647532674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46.422260647532674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6">
        <f t="shared" si="1"/>
        <v>183.33333333333334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189.76714074331781</v>
      </c>
      <c r="T64" s="59">
        <f t="shared" si="34"/>
        <v>458.38901659119472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215.36049600000001</v>
      </c>
      <c r="AK64" s="13">
        <f t="shared" si="35"/>
        <v>53.105264989839284</v>
      </c>
      <c r="AL64" s="20">
        <f t="shared" si="4"/>
        <v>467.57786705730337</v>
      </c>
      <c r="AM64" s="59">
        <f t="shared" si="5"/>
        <v>729.39004850243271</v>
      </c>
      <c r="AN64" s="59">
        <f ca="1">AVERAGE(OFFSET($AM$3,0,0,'Données projet'!$E$10+1,1))-AVERAGE(OFFSET($H$3,0,0,'Données projet'!$E$10+1,1))</f>
        <v>667.48048469355444</v>
      </c>
      <c r="AO64" s="59">
        <f t="shared" si="36"/>
        <v>207.98235252598172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43.27365588522995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43.27365588522995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4.4000000000000004</v>
      </c>
      <c r="BD64" s="12">
        <f>IF('Données projet'!$A$88&gt;35,BD63+BC64-BL63,IF(A64&lt;'Données projet'!$A$88,$BA$205^A64,IF(A64='Données projet'!$A$88,'Données projet'!$B$88,BD63+BC64-BL63)))</f>
        <v>237.39999999999984</v>
      </c>
      <c r="BE64" s="13">
        <f>BD64*VLOOKUP('Données projet'!$B$11,Paramètres!$A$1:$I$89,3,0)*VLOOKUP('Données projet'!$B$11,Paramètres!$A$1:$I$89,5,0)</f>
        <v>174.06167999999988</v>
      </c>
      <c r="BF64" s="13">
        <f t="shared" si="37"/>
        <v>43.998450960214953</v>
      </c>
      <c r="BG64" s="20">
        <f t="shared" si="7"/>
        <v>379.78806142237414</v>
      </c>
      <c r="BH64" s="59">
        <f t="shared" si="8"/>
        <v>641.60024286750354</v>
      </c>
      <c r="BI64" s="59">
        <f ca="1">AVERAGE(OFFSET($BH$3,0,0,'Données projet'!$E$11+1,1))-AVERAGE(OFFSET($H$3,0,0,'Données projet'!$E$11+1,1))</f>
        <v>302.36110224755532</v>
      </c>
      <c r="BJ64" s="59">
        <f t="shared" si="38"/>
        <v>292.08583531469412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30.743849604318374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30.743849604318374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3.4</v>
      </c>
      <c r="BY64" s="12">
        <f>IF('Données projet'!$A$114&gt;35,BY63+BX64-CG63,IF(A64&lt;'Données projet'!$A$114,$BV$205^A64,IF(A64='Données projet'!$A$114,'Données projet'!$B$114,BY63+BX64-CG63)))</f>
        <v>188.4</v>
      </c>
      <c r="BZ64" s="13">
        <f>BY64*VLOOKUP('Données projet'!$B$12,Paramètres!$A$1:$I$89,3,0)*VLOOKUP('Données projet'!$B$12,Paramètres!$A$1:$I$89,5,0)</f>
        <v>164.58624000000003</v>
      </c>
      <c r="CA64" s="13">
        <f t="shared" si="39"/>
        <v>41.875247075991886</v>
      </c>
      <c r="CB64" s="20">
        <f t="shared" si="10"/>
        <v>359.58708999068591</v>
      </c>
      <c r="CC64" s="59">
        <f t="shared" si="11"/>
        <v>621.39927143581531</v>
      </c>
      <c r="CD64" s="59">
        <f ca="1">AVERAGE(OFFSET($CC$3,0,0,'Données projet'!$E$12+1,1))-AVERAGE(OFFSET($H$3,0,0,'Données projet'!$E$12+1,1))</f>
        <v>285.8437404763045</v>
      </c>
      <c r="CE64" s="59">
        <f t="shared" si="40"/>
        <v>276.01618888357268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35.09264171496762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35.09264171496762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9.75</v>
      </c>
      <c r="CT64" s="12">
        <f>IF('Données projet'!$A$140&gt;35,CT63+CS64-DB63,IF(A64&lt;'Données projet'!$A$140,$CQ$205^A64,IF(A64='Données projet'!$A$140,'Données projet'!$B$140,CT63+CS64-DB63)))</f>
        <v>238.02000000000004</v>
      </c>
      <c r="CU64" s="17">
        <f>CT64*VLOOKUP('Données projet'!$B$13,Paramètres!$A$1:$I$89,3,0)*VLOOKUP('Données projet'!$B$13,Paramètres!$A$1:$I$89,5,0)</f>
        <v>256.20472799999999</v>
      </c>
      <c r="CV64" s="13">
        <f t="shared" si="41"/>
        <v>61.912688283170866</v>
      </c>
      <c r="CW64" s="20">
        <f t="shared" si="13"/>
        <v>554.05450002652253</v>
      </c>
      <c r="CX64" s="59">
        <f t="shared" si="14"/>
        <v>815.86668147165187</v>
      </c>
      <c r="CY64" s="59">
        <f ca="1">AVERAGE(OFFSET($CX$3,0,0,'Données projet'!$E$13+1,1))-AVERAGE(OFFSET($H$3,0,0,'Données projet'!$E$13+1,1))</f>
        <v>776.36907931144958</v>
      </c>
      <c r="CZ64" s="59">
        <f t="shared" si="42"/>
        <v>236.05254599184528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51.480728553118389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51.480728553118389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9.75</v>
      </c>
      <c r="DO64" s="12">
        <f>IF('Données projet'!$A$166&gt;35,DO63+DN64-DW63,IF(A64&lt;'Données projet'!$A$166,$DL$205^A64,IF(A64='Données projet'!$A$166,'Données projet'!$B$166,DO63+DN64-DW63)))</f>
        <v>238.02000000000004</v>
      </c>
      <c r="DP64" s="17">
        <f>DO64*VLOOKUP('Données projet'!$B$14,Paramètres!$A$1:$I$89,3,0)*VLOOKUP('Données projet'!$B$14,Paramètres!$A$1:$I$89,5,0)</f>
        <v>226.49983200000003</v>
      </c>
      <c r="DQ64" s="13">
        <f t="shared" si="43"/>
        <v>55.525189238843865</v>
      </c>
      <c r="DR64" s="20">
        <f t="shared" si="16"/>
        <v>491.19357865765318</v>
      </c>
      <c r="DS64" s="59">
        <f t="shared" si="17"/>
        <v>753.00576010278246</v>
      </c>
      <c r="DT64" s="59">
        <f ca="1">AVERAGE(OFFSET($DS$3,0,0,'Données projet'!$E$14+1,1))-AVERAGE(OFFSET($H$3,0,0,'Données projet'!$E$14+1,1))</f>
        <v>697.21496579331188</v>
      </c>
      <c r="DU64" s="59">
        <f t="shared" si="44"/>
        <v>215.64914236948769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45.5119484310177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45.5119484310177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6">
        <f t="shared" si="1"/>
        <v>183.33333333333334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189.76714074331781</v>
      </c>
      <c r="T65" s="59">
        <f t="shared" si="34"/>
        <v>458.38901659119472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224.18229600000001</v>
      </c>
      <c r="AK65" s="13">
        <f t="shared" si="35"/>
        <v>55.022888410638771</v>
      </c>
      <c r="AL65" s="20">
        <f t="shared" si="4"/>
        <v>486.28236284852915</v>
      </c>
      <c r="AM65" s="59">
        <f t="shared" si="5"/>
        <v>748.64136580818047</v>
      </c>
      <c r="AN65" s="59">
        <f ca="1">AVERAGE(OFFSET($AM$3,0,0,'Données projet'!$E$10+1,1))-AVERAGE(OFFSET($H$3,0,0,'Données projet'!$E$10+1,1))</f>
        <v>667.48048469355444</v>
      </c>
      <c r="AO65" s="59">
        <f t="shared" si="36"/>
        <v>207.98235252598172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42.425085887644457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42.425085887644457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4.4000000000000004</v>
      </c>
      <c r="BD65" s="12">
        <f>IF('Données projet'!$A$88&gt;35,BD64+BC65-BL64,IF(A65&lt;'Données projet'!$A$88,$BA$205^A65,IF(A65='Données projet'!$A$88,'Données projet'!$B$88,BD64+BC65-BL64)))</f>
        <v>241.79999999999984</v>
      </c>
      <c r="BE65" s="13">
        <f>BD65*VLOOKUP('Données projet'!$B$11,Paramètres!$A$1:$I$89,3,0)*VLOOKUP('Données projet'!$B$11,Paramètres!$A$1:$I$89,5,0)</f>
        <v>177.28775999999988</v>
      </c>
      <c r="BF65" s="13">
        <f t="shared" si="37"/>
        <v>44.718230568721658</v>
      </c>
      <c r="BG65" s="20">
        <f t="shared" si="7"/>
        <v>386.66043357385661</v>
      </c>
      <c r="BH65" s="59">
        <f t="shared" si="8"/>
        <v>649.01943653350793</v>
      </c>
      <c r="BI65" s="59">
        <f ca="1">AVERAGE(OFFSET($BH$3,0,0,'Données projet'!$E$11+1,1))-AVERAGE(OFFSET($H$3,0,0,'Données projet'!$E$11+1,1))</f>
        <v>302.36110224755532</v>
      </c>
      <c r="BJ65" s="59">
        <f t="shared" si="38"/>
        <v>292.08583531469412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30.140981465474354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30.140981465474354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3.4</v>
      </c>
      <c r="BY65" s="12">
        <f>IF('Données projet'!$A$114&gt;35,BY64+BX65-CG64,IF(A65&lt;'Données projet'!$A$114,$BV$205^A65,IF(A65='Données projet'!$A$114,'Données projet'!$B$114,BY64+BX65-CG64)))</f>
        <v>191.8</v>
      </c>
      <c r="BZ65" s="13">
        <f>BY65*VLOOKUP('Données projet'!$B$12,Paramètres!$A$1:$I$89,3,0)*VLOOKUP('Données projet'!$B$12,Paramètres!$A$1:$I$89,5,0)</f>
        <v>167.55648000000002</v>
      </c>
      <c r="CA65" s="13">
        <f t="shared" si="39"/>
        <v>42.542296108660942</v>
      </c>
      <c r="CB65" s="20">
        <f t="shared" si="10"/>
        <v>365.92203505591783</v>
      </c>
      <c r="CC65" s="59">
        <f t="shared" si="11"/>
        <v>628.28103801556915</v>
      </c>
      <c r="CD65" s="59">
        <f ca="1">AVERAGE(OFFSET($CC$3,0,0,'Données projet'!$E$12+1,1))-AVERAGE(OFFSET($H$3,0,0,'Données projet'!$E$12+1,1))</f>
        <v>285.8437404763045</v>
      </c>
      <c r="CE65" s="59">
        <f t="shared" si="40"/>
        <v>276.01618888357268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34.404496415335039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34.404496415335039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9.75</v>
      </c>
      <c r="CT65" s="12">
        <f>IF('Données projet'!$A$140&gt;35,CT64+CS65-DB64,IF(A65&lt;'Données projet'!$A$140,$CQ$205^A65,IF(A65='Données projet'!$A$140,'Données projet'!$B$140,CT64+CS65-DB64)))</f>
        <v>247.77000000000004</v>
      </c>
      <c r="CU65" s="17">
        <f>CT65*VLOOKUP('Données projet'!$B$13,Paramètres!$A$1:$I$89,3,0)*VLOOKUP('Données projet'!$B$13,Paramètres!$A$1:$I$89,5,0)</f>
        <v>266.69962800000002</v>
      </c>
      <c r="CV65" s="13">
        <f t="shared" si="41"/>
        <v>64.148346482394345</v>
      </c>
      <c r="CW65" s="20">
        <f t="shared" si="13"/>
        <v>576.22688889017024</v>
      </c>
      <c r="CX65" s="59">
        <f t="shared" si="14"/>
        <v>838.58589184982156</v>
      </c>
      <c r="CY65" s="59">
        <f ca="1">AVERAGE(OFFSET($CX$3,0,0,'Données projet'!$E$13+1,1))-AVERAGE(OFFSET($H$3,0,0,'Données projet'!$E$13+1,1))</f>
        <v>776.36907931144958</v>
      </c>
      <c r="CZ65" s="59">
        <f t="shared" si="42"/>
        <v>236.05254599184528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50.471222866335651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50.471222866335651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9.75</v>
      </c>
      <c r="DO65" s="12">
        <f>IF('Données projet'!$A$166&gt;35,DO64+DN65-DW64,IF(A65&lt;'Données projet'!$A$166,$DL$205^A65,IF(A65='Données projet'!$A$166,'Données projet'!$B$166,DO64+DN65-DW64)))</f>
        <v>247.77000000000004</v>
      </c>
      <c r="DP65" s="17">
        <f>DO65*VLOOKUP('Données projet'!$B$14,Paramètres!$A$1:$I$89,3,0)*VLOOKUP('Données projet'!$B$14,Paramètres!$A$1:$I$89,5,0)</f>
        <v>235.77793200000005</v>
      </c>
      <c r="DQ65" s="13">
        <f t="shared" si="43"/>
        <v>57.530195773489787</v>
      </c>
      <c r="DR65" s="20">
        <f t="shared" si="16"/>
        <v>510.84498920549476</v>
      </c>
      <c r="DS65" s="59">
        <f t="shared" si="17"/>
        <v>773.20399216514602</v>
      </c>
      <c r="DT65" s="59">
        <f ca="1">AVERAGE(OFFSET($DS$3,0,0,'Données projet'!$E$14+1,1))-AVERAGE(OFFSET($H$3,0,0,'Données projet'!$E$14+1,1))</f>
        <v>697.21496579331188</v>
      </c>
      <c r="DU65" s="59">
        <f t="shared" si="44"/>
        <v>215.64914236948769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44.619486881832955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44.619486881832955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6">
        <f t="shared" si="1"/>
        <v>183.33333333333334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189.76714074331781</v>
      </c>
      <c r="T66" s="59">
        <f t="shared" si="34"/>
        <v>458.38901659119472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233.00409600000003</v>
      </c>
      <c r="AK66" s="13">
        <f t="shared" si="35"/>
        <v>56.931745934845914</v>
      </c>
      <c r="AL66" s="20">
        <f t="shared" si="4"/>
        <v>504.9715913698567</v>
      </c>
      <c r="AM66" s="59">
        <f t="shared" si="5"/>
        <v>767.86792971326281</v>
      </c>
      <c r="AN66" s="59">
        <f ca="1">AVERAGE(OFFSET($AM$3,0,0,'Données projet'!$E$10+1,1))-AVERAGE(OFFSET($H$3,0,0,'Données projet'!$E$10+1,1))</f>
        <v>667.48048469355444</v>
      </c>
      <c r="AO66" s="59">
        <f t="shared" si="36"/>
        <v>207.98235252598172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41.593155830135025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41.593155830135025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4.4000000000000004</v>
      </c>
      <c r="BD66" s="12">
        <f>IF('Données projet'!$A$88&gt;35,BD65+BC66-BL65,IF(A66&lt;'Données projet'!$A$88,$BA$205^A66,IF(A66='Données projet'!$A$88,'Données projet'!$B$88,BD65+BC66-BL65)))</f>
        <v>246.19999999999985</v>
      </c>
      <c r="BE66" s="13">
        <f>BD66*VLOOKUP('Données projet'!$B$11,Paramètres!$A$1:$I$89,3,0)*VLOOKUP('Données projet'!$B$11,Paramètres!$A$1:$I$89,5,0)</f>
        <v>180.5138399999999</v>
      </c>
      <c r="BF66" s="13">
        <f t="shared" si="37"/>
        <v>45.43648712647358</v>
      </c>
      <c r="BG66" s="20">
        <f t="shared" si="7"/>
        <v>393.53015307860801</v>
      </c>
      <c r="BH66" s="59">
        <f t="shared" si="8"/>
        <v>656.42649142201412</v>
      </c>
      <c r="BI66" s="59">
        <f ca="1">AVERAGE(OFFSET($BH$3,0,0,'Données projet'!$E$11+1,1))-AVERAGE(OFFSET($H$3,0,0,'Données projet'!$E$11+1,1))</f>
        <v>302.36110224755532</v>
      </c>
      <c r="BJ66" s="59">
        <f t="shared" si="38"/>
        <v>292.08583531469412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29.549935203119809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29.549935203119809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3.4</v>
      </c>
      <c r="BY66" s="12">
        <f>IF('Données projet'!$A$114&gt;35,BY65+BX66-CG65,IF(A66&lt;'Données projet'!$A$114,$BV$205^A66,IF(A66='Données projet'!$A$114,'Données projet'!$B$114,BY65+BX66-CG65)))</f>
        <v>195.20000000000002</v>
      </c>
      <c r="BZ66" s="13">
        <f>BY66*VLOOKUP('Données projet'!$B$12,Paramètres!$A$1:$I$89,3,0)*VLOOKUP('Données projet'!$B$12,Paramètres!$A$1:$I$89,5,0)</f>
        <v>170.52672000000004</v>
      </c>
      <c r="CA66" s="13">
        <f t="shared" si="39"/>
        <v>43.207970095682747</v>
      </c>
      <c r="CB66" s="20">
        <f t="shared" si="10"/>
        <v>372.25458524998089</v>
      </c>
      <c r="CC66" s="59">
        <f t="shared" si="11"/>
        <v>635.15092359338701</v>
      </c>
      <c r="CD66" s="59">
        <f ca="1">AVERAGE(OFFSET($CC$3,0,0,'Données projet'!$E$12+1,1))-AVERAGE(OFFSET($H$3,0,0,'Données projet'!$E$12+1,1))</f>
        <v>285.8437404763045</v>
      </c>
      <c r="CE66" s="59">
        <f t="shared" si="40"/>
        <v>276.01618888357268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33.729845225301069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33.729845225301069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9.75</v>
      </c>
      <c r="CT66" s="12">
        <f>IF('Données projet'!$A$140&gt;35,CT65+CS66-DB65,IF(A66&lt;'Données projet'!$A$140,$CQ$205^A66,IF(A66='Données projet'!$A$140,'Données projet'!$B$140,CT65+CS66-DB65)))</f>
        <v>257.52000000000004</v>
      </c>
      <c r="CU66" s="17">
        <f>CT66*VLOOKUP('Données projet'!$B$13,Paramètres!$A$1:$I$89,3,0)*VLOOKUP('Données projet'!$B$13,Paramètres!$A$1:$I$89,5,0)</f>
        <v>277.19452800000005</v>
      </c>
      <c r="CV66" s="13">
        <f t="shared" si="41"/>
        <v>66.373784975090587</v>
      </c>
      <c r="CW66" s="20">
        <f t="shared" si="13"/>
        <v>598.38147843161619</v>
      </c>
      <c r="CX66" s="59">
        <f t="shared" si="14"/>
        <v>861.2778167750223</v>
      </c>
      <c r="CY66" s="59">
        <f ca="1">AVERAGE(OFFSET($CX$3,0,0,'Données projet'!$E$13+1,1))-AVERAGE(OFFSET($H$3,0,0,'Données projet'!$E$13+1,1))</f>
        <v>776.36907931144958</v>
      </c>
      <c r="CZ66" s="59">
        <f t="shared" si="42"/>
        <v>236.05254599184528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49.48151297033305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49.48151297033305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9.75</v>
      </c>
      <c r="DO66" s="12">
        <f>IF('Données projet'!$A$166&gt;35,DO65+DN66-DW65,IF(A66&lt;'Données projet'!$A$166,$DL$205^A66,IF(A66='Données projet'!$A$166,'Données projet'!$B$166,DO65+DN66-DW65)))</f>
        <v>257.52000000000004</v>
      </c>
      <c r="DP66" s="17">
        <f>DO66*VLOOKUP('Données projet'!$B$14,Paramètres!$A$1:$I$89,3,0)*VLOOKUP('Données projet'!$B$14,Paramètres!$A$1:$I$89,5,0)</f>
        <v>245.05603200000004</v>
      </c>
      <c r="DQ66" s="13">
        <f t="shared" si="43"/>
        <v>59.52603696328277</v>
      </c>
      <c r="DR66" s="20">
        <f t="shared" si="16"/>
        <v>530.48043677771761</v>
      </c>
      <c r="DS66" s="59">
        <f t="shared" si="17"/>
        <v>793.37677512112373</v>
      </c>
      <c r="DT66" s="59">
        <f ca="1">AVERAGE(OFFSET($DS$3,0,0,'Données projet'!$E$14+1,1))-AVERAGE(OFFSET($H$3,0,0,'Données projet'!$E$14+1,1))</f>
        <v>697.21496579331188</v>
      </c>
      <c r="DU66" s="59">
        <f t="shared" si="44"/>
        <v>215.64914236948769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43.744525959279933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43.744525959279933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6">
        <f t="shared" si="1"/>
        <v>183.33333333333334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189.76714074331781</v>
      </c>
      <c r="T67" s="59">
        <f t="shared" si="34"/>
        <v>458.38901659119472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241.82589600000003</v>
      </c>
      <c r="AK67" s="13">
        <f t="shared" si="35"/>
        <v>58.832207445542991</v>
      </c>
      <c r="AL67" s="20">
        <f t="shared" si="4"/>
        <v>523.64619683432079</v>
      </c>
      <c r="AM67" s="59">
        <f t="shared" si="5"/>
        <v>787.07054899387549</v>
      </c>
      <c r="AN67" s="59">
        <f ca="1">AVERAGE(OFFSET($AM$3,0,0,'Données projet'!$E$10+1,1))-AVERAGE(OFFSET($H$3,0,0,'Données projet'!$E$10+1,1))</f>
        <v>667.48048469355444</v>
      </c>
      <c r="AO67" s="59">
        <f t="shared" si="36"/>
        <v>207.98235252598172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40.777539413626123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40.777539413626123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4.4000000000000004</v>
      </c>
      <c r="BD67" s="12">
        <f>IF('Données projet'!$A$88&gt;35,BD66+BC67-BL66,IF(A67&lt;'Données projet'!$A$88,$BA$205^A67,IF(A67='Données projet'!$A$88,'Données projet'!$B$88,BD66+BC67-BL66)))</f>
        <v>250.59999999999985</v>
      </c>
      <c r="BE67" s="13">
        <f>BD67*VLOOKUP('Données projet'!$B$11,Paramètres!$A$1:$I$89,3,0)*VLOOKUP('Données projet'!$B$11,Paramètres!$A$1:$I$89,5,0)</f>
        <v>183.7399199999999</v>
      </c>
      <c r="BF67" s="13">
        <f t="shared" si="37"/>
        <v>46.153250992914103</v>
      </c>
      <c r="BG67" s="20">
        <f t="shared" si="7"/>
        <v>400.39727281265851</v>
      </c>
      <c r="BH67" s="59">
        <f t="shared" si="8"/>
        <v>663.82162497221327</v>
      </c>
      <c r="BI67" s="59">
        <f ca="1">AVERAGE(OFFSET($BH$3,0,0,'Données projet'!$E$11+1,1))-AVERAGE(OFFSET($H$3,0,0,'Données projet'!$E$11+1,1))</f>
        <v>302.36110224755532</v>
      </c>
      <c r="BJ67" s="59">
        <f t="shared" si="38"/>
        <v>292.08583531469412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28.970478997467414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28.970478997467414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3.4</v>
      </c>
      <c r="BY67" s="12">
        <f>IF('Données projet'!$A$114&gt;35,BY66+BX67-CG66,IF(A67&lt;'Données projet'!$A$114,$BV$205^A67,IF(A67='Données projet'!$A$114,'Données projet'!$B$114,BY66+BX67-CG66)))</f>
        <v>198.60000000000002</v>
      </c>
      <c r="BZ67" s="13">
        <f>BY67*VLOOKUP('Données projet'!$B$12,Paramètres!$A$1:$I$89,3,0)*VLOOKUP('Données projet'!$B$12,Paramètres!$A$1:$I$89,5,0)</f>
        <v>173.49696000000003</v>
      </c>
      <c r="CA67" s="13">
        <f t="shared" si="39"/>
        <v>43.872295751131787</v>
      </c>
      <c r="CB67" s="20">
        <f t="shared" si="10"/>
        <v>378.58478709988793</v>
      </c>
      <c r="CC67" s="59">
        <f t="shared" si="11"/>
        <v>642.00913925944269</v>
      </c>
      <c r="CD67" s="59">
        <f ca="1">AVERAGE(OFFSET($CC$3,0,0,'Données projet'!$E$12+1,1))-AVERAGE(OFFSET($H$3,0,0,'Données projet'!$E$12+1,1))</f>
        <v>285.8437404763045</v>
      </c>
      <c r="CE67" s="59">
        <f t="shared" si="40"/>
        <v>276.01618888357268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33.068423533607074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33.068423533607074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9.75</v>
      </c>
      <c r="CT67" s="12">
        <f>IF('Données projet'!$A$140&gt;35,CT66+CS67-DB66,IF(A67&lt;'Données projet'!$A$140,$CQ$205^A67,IF(A67='Données projet'!$A$140,'Données projet'!$B$140,CT66+CS67-DB66)))</f>
        <v>267.27000000000004</v>
      </c>
      <c r="CU67" s="17">
        <f>CT67*VLOOKUP('Données projet'!$B$13,Paramètres!$A$1:$I$89,3,0)*VLOOKUP('Données projet'!$B$13,Paramètres!$A$1:$I$89,5,0)</f>
        <v>287.68942800000002</v>
      </c>
      <c r="CV67" s="13">
        <f t="shared" si="41"/>
        <v>68.589434988859736</v>
      </c>
      <c r="CW67" s="20">
        <f t="shared" si="13"/>
        <v>620.51901970559743</v>
      </c>
      <c r="CX67" s="59">
        <f t="shared" si="14"/>
        <v>883.94337186515213</v>
      </c>
      <c r="CY67" s="59">
        <f ca="1">AVERAGE(OFFSET($CX$3,0,0,'Données projet'!$E$13+1,1))-AVERAGE(OFFSET($H$3,0,0,'Données projet'!$E$13+1,1))</f>
        <v>776.36907931144958</v>
      </c>
      <c r="CZ67" s="59">
        <f t="shared" si="42"/>
        <v>236.05254599184528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48.511210681727633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48.511210681727633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9.75</v>
      </c>
      <c r="DO67" s="12">
        <f>IF('Données projet'!$A$166&gt;35,DO66+DN67-DW66,IF(A67&lt;'Données projet'!$A$166,$DL$205^A67,IF(A67='Données projet'!$A$166,'Données projet'!$B$166,DO66+DN67-DW66)))</f>
        <v>267.27000000000004</v>
      </c>
      <c r="DP67" s="17">
        <f>DO67*VLOOKUP('Données projet'!$B$14,Paramètres!$A$1:$I$89,3,0)*VLOOKUP('Données projet'!$B$14,Paramètres!$A$1:$I$89,5,0)</f>
        <v>254.33413200000004</v>
      </c>
      <c r="DQ67" s="13">
        <f t="shared" si="43"/>
        <v>61.513099546301312</v>
      </c>
      <c r="DR67" s="20">
        <f t="shared" si="16"/>
        <v>550.10059494314157</v>
      </c>
      <c r="DS67" s="59">
        <f t="shared" si="17"/>
        <v>813.52494710269639</v>
      </c>
      <c r="DT67" s="59">
        <f ca="1">AVERAGE(OFFSET($DS$3,0,0,'Données projet'!$E$14+1,1))-AVERAGE(OFFSET($H$3,0,0,'Données projet'!$E$14+1,1))</f>
        <v>697.21496579331188</v>
      </c>
      <c r="DU67" s="59">
        <f t="shared" si="44"/>
        <v>215.64914236948769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42.886722486744709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42.886722486744709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6">
        <f t="shared" ref="H68:H131" si="56">(B68+E68+F68)*44/12+(C68+D68)*0.475*44/12</f>
        <v>183.33333333333334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189.76714074331781</v>
      </c>
      <c r="T68" s="59">
        <f t="shared" si="34"/>
        <v>458.38901659119472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250.64769600000002</v>
      </c>
      <c r="AK68" s="13">
        <f t="shared" si="35"/>
        <v>60.724614309795427</v>
      </c>
      <c r="AL68" s="20">
        <f t="shared" ref="AL68:AL131" si="58">(AJ68+AK68)*0.475*44/12</f>
        <v>542.30677378956045</v>
      </c>
      <c r="AM68" s="59">
        <f t="shared" ref="AM68:AM131" si="59">AL68+(AD68+AE68)*44/12</f>
        <v>806.2499799060156</v>
      </c>
      <c r="AN68" s="59">
        <f ca="1">AVERAGE(OFFSET($AM$3,0,0,'Données projet'!$E$10+1,1))-AVERAGE(OFFSET($H$3,0,0,'Données projet'!$E$10+1,1))</f>
        <v>667.48048469355444</v>
      </c>
      <c r="AO68" s="59">
        <f t="shared" si="36"/>
        <v>207.98235252598172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39.977916737568066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39.977916737568066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255</v>
      </c>
      <c r="BB68" s="12">
        <f>VLOOKUP(A68,'Données projet'!$A$87:$I$107,9,0)</f>
        <v>4.4000000000000004</v>
      </c>
      <c r="BC68" s="12">
        <f t="array" ref="BC68">INDEX(BB:BB,MIN(IF(ISNUMBER(BB68:BB264),ROW(BB68:BB264),"")))</f>
        <v>4.4000000000000004</v>
      </c>
      <c r="BD68" s="12">
        <f>IF('Données projet'!$A$88&gt;35,BD67+BC68-BL67,IF(A68&lt;'Données projet'!$A$88,$BA$205^A68,IF(A68='Données projet'!$A$88,'Données projet'!$B$88,BD67+BC68-BL67)))</f>
        <v>254.99999999999986</v>
      </c>
      <c r="BE68" s="13">
        <f>BD68*VLOOKUP('Données projet'!$B$11,Paramètres!$A$1:$I$89,3,0)*VLOOKUP('Données projet'!$B$11,Paramètres!$A$1:$I$89,5,0)</f>
        <v>186.96599999999989</v>
      </c>
      <c r="BF68" s="13">
        <f t="shared" si="37"/>
        <v>46.868551400324606</v>
      </c>
      <c r="BG68" s="20">
        <f t="shared" ref="BG68:BG131" si="61">(BE68+BF68)*0.475*44/12</f>
        <v>407.26184368889852</v>
      </c>
      <c r="BH68" s="59">
        <f t="shared" ref="BH68:BH131" si="62">BG68+(AY68+AZ68)*44/12</f>
        <v>671.20504980535372</v>
      </c>
      <c r="BI68" s="59">
        <f ca="1">AVERAGE(OFFSET($BH$3,0,0,'Données projet'!$E$11+1,1))-AVERAGE(OFFSET($H$3,0,0,'Données projet'!$E$11+1,1))</f>
        <v>302.36110224755532</v>
      </c>
      <c r="BJ68" s="59">
        <f t="shared" si="38"/>
        <v>292.08583531469412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11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32.236196647728406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32.236196647728406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202</v>
      </c>
      <c r="BW68" s="12">
        <f>VLOOKUP(A68,'Données projet'!$A$113:$I$133,9,0)</f>
        <v>3.4</v>
      </c>
      <c r="BX68" s="12">
        <f t="array" ref="BX68">INDEX(BW:BW,MIN(IF(ISNUMBER(BW68:BW264),ROW(BW68:BW264),"")))</f>
        <v>3.4</v>
      </c>
      <c r="BY68" s="12">
        <f>IF('Données projet'!$A$114&gt;35,BY67+BX68-CG67,IF(A68&lt;'Données projet'!$A$114,$BV$205^A68,IF(A68='Données projet'!$A$114,'Données projet'!$B$114,BY67+BX68-CG67)))</f>
        <v>202.00000000000003</v>
      </c>
      <c r="BZ68" s="13">
        <f>BY68*VLOOKUP('Données projet'!$B$12,Paramètres!$A$1:$I$89,3,0)*VLOOKUP('Données projet'!$B$12,Paramètres!$A$1:$I$89,5,0)</f>
        <v>176.46720000000005</v>
      </c>
      <c r="CA68" s="13">
        <f t="shared" si="39"/>
        <v>44.535298821989393</v>
      </c>
      <c r="CB68" s="20">
        <f t="shared" ref="CB68:CB131" si="64">(BZ68+CA68)*0.475*44/12</f>
        <v>384.91268544829819</v>
      </c>
      <c r="CC68" s="59">
        <f t="shared" ref="CC68:CC131" si="65">CB68+(BT68+BU68)*44/12</f>
        <v>648.85589156475339</v>
      </c>
      <c r="CD68" s="59">
        <f ca="1">AVERAGE(OFFSET($CC$3,0,0,'Données projet'!$E$12+1,1))-AVERAGE(OFFSET($H$3,0,0,'Données projet'!$E$12+1,1))</f>
        <v>285.8437404763045</v>
      </c>
      <c r="CE68" s="59">
        <f t="shared" si="40"/>
        <v>276.01618888357268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8</v>
      </c>
      <c r="CH68" s="16">
        <f>IF(ISNA(VLOOKUP(A68,'Données projet'!$A$113:$I$133,5,0)),0%,VLOOKUP(A68,'Données projet'!$A$113:$I$133,5,0)*VLOOKUP('Données projet'!$B$12,Paramètres!$A$1:$I$89,7,0))</f>
        <v>0.53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36.514704953754133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36.514704953754133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9.75</v>
      </c>
      <c r="CT68" s="12">
        <f>IF('Données projet'!$A$140&gt;35,CT67+CS68-DB67,IF(A68&lt;'Données projet'!$A$140,$CQ$205^A68,IF(A68='Données projet'!$A$140,'Données projet'!$B$140,CT67+CS68-DB67)))</f>
        <v>277.02000000000004</v>
      </c>
      <c r="CU68" s="17">
        <f>CT68*VLOOKUP('Données projet'!$B$13,Paramètres!$A$1:$I$89,3,0)*VLOOKUP('Données projet'!$B$13,Paramètres!$A$1:$I$89,5,0)</f>
        <v>298.18432799999999</v>
      </c>
      <c r="CV68" s="13">
        <f t="shared" si="41"/>
        <v>70.7956945059492</v>
      </c>
      <c r="CW68" s="20">
        <f t="shared" ref="CW68:CW131" si="67">(CU68+CV68)*0.475*44/12</f>
        <v>642.64020586452818</v>
      </c>
      <c r="CX68" s="59">
        <f t="shared" ref="CX68:CX131" si="68">CW68+(CO68+CP68)*44/12</f>
        <v>906.58341198098333</v>
      </c>
      <c r="CY68" s="59">
        <f ca="1">AVERAGE(OFFSET($CX$3,0,0,'Données projet'!$E$13+1,1))-AVERAGE(OFFSET($H$3,0,0,'Données projet'!$E$13+1,1))</f>
        <v>776.36907931144958</v>
      </c>
      <c r="CZ68" s="59">
        <f t="shared" si="42"/>
        <v>236.05254599184528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47.559935429175809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47.559935429175809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9.75</v>
      </c>
      <c r="DO68" s="12">
        <f>IF('Données projet'!$A$166&gt;35,DO67+DN68-DW67,IF(A68&lt;'Données projet'!$A$166,$DL$205^A68,IF(A68='Données projet'!$A$166,'Données projet'!$B$166,DO67+DN68-DW67)))</f>
        <v>277.02000000000004</v>
      </c>
      <c r="DP68" s="17">
        <f>DO68*VLOOKUP('Données projet'!$B$14,Paramètres!$A$1:$I$89,3,0)*VLOOKUP('Données projet'!$B$14,Paramètres!$A$1:$I$89,5,0)</f>
        <v>263.61223200000001</v>
      </c>
      <c r="DQ68" s="13">
        <f t="shared" si="43"/>
        <v>63.491740445176504</v>
      </c>
      <c r="DR68" s="20">
        <f t="shared" ref="DR68:DR131" si="70">(DP68+DQ68)*0.475*44/12</f>
        <v>569.70608534201574</v>
      </c>
      <c r="DS68" s="59">
        <f t="shared" ref="DS68:DS131" si="71">DR68+(DJ68+DK68)*44/12</f>
        <v>833.649291458471</v>
      </c>
      <c r="DT68" s="59">
        <f ca="1">AVERAGE(OFFSET($DS$3,0,0,'Données projet'!$E$14+1,1))-AVERAGE(OFFSET($H$3,0,0,'Données projet'!$E$14+1,1))</f>
        <v>697.21496579331188</v>
      </c>
      <c r="DU68" s="59">
        <f t="shared" si="44"/>
        <v>215.64914236948769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42.045740017097444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42.045740017097444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6">
        <f t="shared" si="56"/>
        <v>183.33333333333334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189.76714074331781</v>
      </c>
      <c r="T69" s="59">
        <f t="shared" ref="T69:T132" si="88">$T$3</f>
        <v>458.38901659119472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259.46949600000005</v>
      </c>
      <c r="AK69" s="13">
        <f t="shared" ref="AK69:AK132" si="89">EXP(-1.0587+0.8836*LN(AJ69)+0.284)</f>
        <v>62.609282502673445</v>
      </c>
      <c r="AL69" s="20">
        <f t="shared" si="58"/>
        <v>560.95387255882304</v>
      </c>
      <c r="AM69" s="59">
        <f t="shared" si="59"/>
        <v>825.40693167601012</v>
      </c>
      <c r="AN69" s="59">
        <f ca="1">AVERAGE(OFFSET($AM$3,0,0,'Données projet'!$E$10+1,1))-AVERAGE(OFFSET($H$3,0,0,'Données projet'!$E$10+1,1))</f>
        <v>667.48048469355444</v>
      </c>
      <c r="AO69" s="59">
        <f t="shared" ref="AO69:AO132" si="90">$AO$3</f>
        <v>207.98235252598172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60.660201676099391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60.660201676099391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3.8</v>
      </c>
      <c r="BD69" s="12">
        <f>IF('Données projet'!$A$88&gt;35,BD68+BC69-BL68,IF(A69&lt;'Données projet'!$A$88,$BA$205^A69,IF(A69='Données projet'!$A$88,'Données projet'!$B$88,BD68+BC69-BL68)))</f>
        <v>247.79999999999984</v>
      </c>
      <c r="BE69" s="13">
        <f>BD69*VLOOKUP('Données projet'!$B$11,Paramètres!$A$1:$I$89,3,0)*VLOOKUP('Données projet'!$B$11,Paramètres!$A$1:$I$89,5,0)</f>
        <v>181.68695999999989</v>
      </c>
      <c r="BF69" s="13">
        <f t="shared" ref="BF69:BF132" si="91">EXP(-1.0587+0.8836*LN(BE69)+0.284)</f>
        <v>45.697299679537338</v>
      </c>
      <c r="BG69" s="20">
        <f t="shared" si="61"/>
        <v>396.02758560852732</v>
      </c>
      <c r="BH69" s="59">
        <f t="shared" si="62"/>
        <v>660.48064472571446</v>
      </c>
      <c r="BI69" s="59">
        <f ca="1">AVERAGE(OFFSET($BH$3,0,0,'Données projet'!$E$11+1,1))-AVERAGE(OFFSET($H$3,0,0,'Données projet'!$E$11+1,1))</f>
        <v>302.36110224755532</v>
      </c>
      <c r="BJ69" s="59">
        <f t="shared" ref="BJ69:BJ132" si="92">$BJ$3</f>
        <v>292.08583531469412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31.60406449360493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31.60406449360493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</v>
      </c>
      <c r="BY69" s="12">
        <f>IF('Données projet'!$A$114&gt;35,BY68+BX69-CG68,IF(A69&lt;'Données projet'!$A$114,$BV$205^A69,IF(A69='Données projet'!$A$114,'Données projet'!$B$114,BY68+BX69-CG68)))</f>
        <v>197.00000000000003</v>
      </c>
      <c r="BZ69" s="13">
        <f>BY69*VLOOKUP('Données projet'!$B$12,Paramètres!$A$1:$I$89,3,0)*VLOOKUP('Données projet'!$B$12,Paramètres!$A$1:$I$89,5,0)</f>
        <v>172.09920000000005</v>
      </c>
      <c r="CA69" s="13">
        <f t="shared" ref="CA69:CA132" si="93">EXP(-1.0587+0.8836*LN(BZ69)+0.284)</f>
        <v>43.559838214506989</v>
      </c>
      <c r="CB69" s="20">
        <f t="shared" si="64"/>
        <v>375.60615822359978</v>
      </c>
      <c r="CC69" s="59">
        <f t="shared" si="65"/>
        <v>640.05921734078686</v>
      </c>
      <c r="CD69" s="59">
        <f ca="1">AVERAGE(OFFSET($CC$3,0,0,'Données projet'!$E$12+1,1))-AVERAGE(OFFSET($H$3,0,0,'Données projet'!$E$12+1,1))</f>
        <v>285.8437404763045</v>
      </c>
      <c r="CE69" s="59">
        <f t="shared" ref="CE69:CE132" si="94">$CE$3</f>
        <v>276.01618888357268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35.798673861381879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35.798673861381879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286.77</v>
      </c>
      <c r="CR69" s="12">
        <f>VLOOKUP(A69,'Données projet'!$A$139:$I$159,9,0)</f>
        <v>9.75</v>
      </c>
      <c r="CS69" s="12">
        <f t="array" ref="CS69">INDEX(CR:CR,MIN(IF(ISNUMBER(CR69:CR265),ROW(CR69:CR265),"")))</f>
        <v>9.75</v>
      </c>
      <c r="CT69" s="12">
        <f>IF('Données projet'!$A$140&gt;35,CT68+CS69-DB68,IF(A69&lt;'Données projet'!$A$140,$CQ$205^A69,IF(A69='Données projet'!$A$140,'Données projet'!$B$140,CT68+CS69-DB68)))</f>
        <v>286.77000000000004</v>
      </c>
      <c r="CU69" s="17">
        <f>CT69*VLOOKUP('Données projet'!$B$13,Paramètres!$A$1:$I$89,3,0)*VLOOKUP('Données projet'!$B$13,Paramètres!$A$1:$I$89,5,0)</f>
        <v>308.67922800000002</v>
      </c>
      <c r="CV69" s="13">
        <f t="shared" ref="CV69:CV132" si="95">EXP(-1.0587+0.8836*LN(CU69)+0.284)</f>
        <v>72.992931905389597</v>
      </c>
      <c r="CW69" s="20">
        <f t="shared" si="67"/>
        <v>664.7456785018868</v>
      </c>
      <c r="CX69" s="59">
        <f t="shared" si="68"/>
        <v>929.19873761907388</v>
      </c>
      <c r="CY69" s="59">
        <f ca="1">AVERAGE(OFFSET($CX$3,0,0,'Données projet'!$E$13+1,1))-AVERAGE(OFFSET($H$3,0,0,'Données projet'!$E$13+1,1))</f>
        <v>776.36907931144958</v>
      </c>
      <c r="CZ69" s="59">
        <f t="shared" ref="CZ69:CZ132" si="96">$CZ$3</f>
        <v>236.05254599184528</v>
      </c>
      <c r="DA69" s="15">
        <f>IF(ISNA(VLOOKUP(A69,'Données projet'!$A$139:$I$159,3,0)),0,VLOOKUP(A69,'Données projet'!$A$139:$I$159,3,0))</f>
        <v>4</v>
      </c>
      <c r="DB69" s="15">
        <f>IF(ISNA(VLOOKUP(A69,'Données projet'!$A$139:$I$159,4,0)),0,VLOOKUP(A69,'Données projet'!$A$139:$I$159,4,0))</f>
        <v>49.91</v>
      </c>
      <c r="DC69" s="16">
        <f>IF(ISNA(VLOOKUP(A69,'Données projet'!$A$139:$I$159,5,0)),0%,VLOOKUP(A69,'Données projet'!$A$139:$I$159,5,0)*VLOOKUP('Données projet'!$B$13,Paramètres!$A$1:$I$89,7,0))</f>
        <v>0.43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72.164722683635475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72.164722683635475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>
        <f>VLOOKUP(A69,'Données projet'!$A$165:$I$185,2,0)</f>
        <v>286.77</v>
      </c>
      <c r="DM69" s="12">
        <f>VLOOKUP(A69,'Données projet'!$A$165:$I$185,9,0)</f>
        <v>9.75</v>
      </c>
      <c r="DN69" s="12">
        <f t="array" ref="DN69">INDEX(DM:DM,MIN(IF(ISNUMBER(DM69:DM265),ROW(DM69:DM265),"")))</f>
        <v>9.75</v>
      </c>
      <c r="DO69" s="12">
        <f>IF('Données projet'!$A$166&gt;35,DO68+DN69-DW68,IF(A69&lt;'Données projet'!$A$166,$DL$205^A69,IF(A69='Données projet'!$A$166,'Données projet'!$B$166,DO68+DN69-DW68)))</f>
        <v>286.77000000000004</v>
      </c>
      <c r="DP69" s="17">
        <f>DO69*VLOOKUP('Données projet'!$B$14,Paramètres!$A$1:$I$89,3,0)*VLOOKUP('Données projet'!$B$14,Paramètres!$A$1:$I$89,5,0)</f>
        <v>272.89033200000006</v>
      </c>
      <c r="DQ69" s="13">
        <f t="shared" ref="DQ69:DQ132" si="97">EXP(-1.0587+0.8836*LN(DP69)+0.284)</f>
        <v>65.462290033470694</v>
      </c>
      <c r="DR69" s="20">
        <f t="shared" si="70"/>
        <v>589.29748337496153</v>
      </c>
      <c r="DS69" s="59">
        <f t="shared" si="71"/>
        <v>853.75054249214861</v>
      </c>
      <c r="DT69" s="59">
        <f ca="1">AVERAGE(OFFSET($DS$3,0,0,'Données projet'!$E$14+1,1))-AVERAGE(OFFSET($H$3,0,0,'Données projet'!$E$14+1,1))</f>
        <v>697.21496579331188</v>
      </c>
      <c r="DU69" s="59">
        <f t="shared" ref="DU69:DU132" si="98">$DU$3</f>
        <v>215.64914236948769</v>
      </c>
      <c r="DV69" s="15">
        <f>IF(ISNA(VLOOKUP(A69,'Données projet'!$A$165:$I$185,3,0)),0,VLOOKUP(A69,'Données projet'!$A$165:$I$185,3,0))</f>
        <v>4</v>
      </c>
      <c r="DW69" s="15">
        <f>IF(ISNA(VLOOKUP(A69,'Données projet'!$A$165:$I$185,4,0)),0,VLOOKUP(A69,'Données projet'!$A$165:$I$185,4,0))</f>
        <v>49.91</v>
      </c>
      <c r="DX69" s="16">
        <f>IF(ISNA(VLOOKUP(A69,'Données projet'!$A$165:$I$185,5,0)),0%,VLOOKUP(A69,'Données projet'!$A$165:$I$185,5,0)*VLOOKUP('Données projet'!$B$14,Paramètres!$A$1:$I$89,7,0))</f>
        <v>0.43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63.79779831451831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63.79779831451831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6">
        <f t="shared" si="56"/>
        <v>183.33333333333334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189.76714074331781</v>
      </c>
      <c r="T70" s="59">
        <f t="shared" si="88"/>
        <v>458.38901659119472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222.69163800000004</v>
      </c>
      <c r="AK70" s="13">
        <f t="shared" si="89"/>
        <v>54.699485259875743</v>
      </c>
      <c r="AL70" s="20">
        <f t="shared" si="58"/>
        <v>483.12287301095034</v>
      </c>
      <c r="AM70" s="59">
        <f t="shared" si="59"/>
        <v>748.07694031916731</v>
      </c>
      <c r="AN70" s="59">
        <f ca="1">AVERAGE(OFFSET($AM$3,0,0,'Données projet'!$E$10+1,1))-AVERAGE(OFFSET($H$3,0,0,'Données projet'!$E$10+1,1))</f>
        <v>667.48048469355444</v>
      </c>
      <c r="AO70" s="59">
        <f t="shared" si="90"/>
        <v>207.98235252598172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59.470692120300747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59.470692120300747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3.8</v>
      </c>
      <c r="BD70" s="12">
        <f>IF('Données projet'!$A$88&gt;35,BD69+BC70-BL69,IF(A70&lt;'Données projet'!$A$88,$BA$205^A70,IF(A70='Données projet'!$A$88,'Données projet'!$B$88,BD69+BC70-BL69)))</f>
        <v>251.59999999999985</v>
      </c>
      <c r="BE70" s="13">
        <f>BD70*VLOOKUP('Données projet'!$B$11,Paramètres!$A$1:$I$89,3,0)*VLOOKUP('Données projet'!$B$11,Paramètres!$A$1:$I$89,5,0)</f>
        <v>184.47311999999988</v>
      </c>
      <c r="BF70" s="13">
        <f t="shared" si="91"/>
        <v>46.315946745200115</v>
      </c>
      <c r="BG70" s="20">
        <f t="shared" si="61"/>
        <v>401.95762458122334</v>
      </c>
      <c r="BH70" s="59">
        <f t="shared" si="62"/>
        <v>666.91169188944025</v>
      </c>
      <c r="BI70" s="59">
        <f ca="1">AVERAGE(OFFSET($BH$3,0,0,'Données projet'!$E$11+1,1))-AVERAGE(OFFSET($H$3,0,0,'Données projet'!$E$11+1,1))</f>
        <v>302.36110224755532</v>
      </c>
      <c r="BJ70" s="59">
        <f t="shared" si="92"/>
        <v>292.08583531469412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30.984328065461273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30.984328065461273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</v>
      </c>
      <c r="BY70" s="12">
        <f>IF('Données projet'!$A$114&gt;35,BY69+BX70-CG69,IF(A70&lt;'Données projet'!$A$114,$BV$205^A70,IF(A70='Données projet'!$A$114,'Données projet'!$B$114,BY69+BX70-CG69)))</f>
        <v>200.00000000000003</v>
      </c>
      <c r="BZ70" s="13">
        <f>BY70*VLOOKUP('Données projet'!$B$12,Paramètres!$A$1:$I$89,3,0)*VLOOKUP('Données projet'!$B$12,Paramètres!$A$1:$I$89,5,0)</f>
        <v>174.72000000000006</v>
      </c>
      <c r="CA70" s="13">
        <f t="shared" si="93"/>
        <v>44.145455754865246</v>
      </c>
      <c r="CB70" s="20">
        <f t="shared" si="64"/>
        <v>381.19066877305704</v>
      </c>
      <c r="CC70" s="59">
        <f t="shared" si="65"/>
        <v>646.144736081274</v>
      </c>
      <c r="CD70" s="59">
        <f ca="1">AVERAGE(OFFSET($CC$3,0,0,'Données projet'!$E$12+1,1))-AVERAGE(OFFSET($H$3,0,0,'Données projet'!$E$12+1,1))</f>
        <v>285.8437404763045</v>
      </c>
      <c r="CE70" s="59">
        <f t="shared" si="94"/>
        <v>276.01618888357268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35.096683701995204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35.096683701995204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9.2624999999999993</v>
      </c>
      <c r="CT70" s="12">
        <f>IF('Données projet'!$A$140&gt;35,CT69+CS70-DB69,IF(A70&lt;'Données projet'!$A$140,$CQ$205^A70,IF(A70='Données projet'!$A$140,'Données projet'!$B$140,CT69+CS70-DB69)))</f>
        <v>246.12250000000003</v>
      </c>
      <c r="CU70" s="17">
        <f>CT70*VLOOKUP('Données projet'!$B$13,Paramètres!$A$1:$I$89,3,0)*VLOOKUP('Données projet'!$B$13,Paramètres!$A$1:$I$89,5,0)</f>
        <v>264.92625900000002</v>
      </c>
      <c r="CV70" s="13">
        <f t="shared" si="95"/>
        <v>63.771307436137434</v>
      </c>
      <c r="CW70" s="20">
        <f t="shared" si="67"/>
        <v>572.48159487627265</v>
      </c>
      <c r="CX70" s="59">
        <f t="shared" si="68"/>
        <v>837.4356621844895</v>
      </c>
      <c r="CY70" s="59">
        <f ca="1">AVERAGE(OFFSET($CX$3,0,0,'Données projet'!$E$13+1,1))-AVERAGE(OFFSET($H$3,0,0,'Données projet'!$E$13+1,1))</f>
        <v>776.36907931144958</v>
      </c>
      <c r="CZ70" s="59">
        <f t="shared" si="96"/>
        <v>236.05254599184528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70.749616487943982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70.749616487943982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9.2624999999999993</v>
      </c>
      <c r="DO70" s="12">
        <f>IF('Données projet'!$A$166&gt;35,DO69+DN70-DW69,IF(A70&lt;'Données projet'!$A$166,$DL$205^A70,IF(A70='Données projet'!$A$166,'Données projet'!$B$166,DO69+DN70-DW69)))</f>
        <v>246.12250000000003</v>
      </c>
      <c r="DP70" s="17">
        <f>DO70*VLOOKUP('Données projet'!$B$14,Paramètres!$A$1:$I$89,3,0)*VLOOKUP('Données projet'!$B$14,Paramètres!$A$1:$I$89,5,0)</f>
        <v>234.210171</v>
      </c>
      <c r="DQ70" s="13">
        <f t="shared" si="97"/>
        <v>57.192055644634451</v>
      </c>
      <c r="DR70" s="20">
        <f t="shared" si="70"/>
        <v>507.52554473940489</v>
      </c>
      <c r="DS70" s="59">
        <f t="shared" si="71"/>
        <v>772.4796120476218</v>
      </c>
      <c r="DT70" s="59">
        <f ca="1">AVERAGE(OFFSET($DS$3,0,0,'Données projet'!$E$14+1,1))-AVERAGE(OFFSET($H$3,0,0,'Données projet'!$E$14+1,1))</f>
        <v>697.21496579331188</v>
      </c>
      <c r="DU70" s="59">
        <f t="shared" si="98"/>
        <v>215.64914236948769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62.546762402385255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62.546762402385255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6">
        <f t="shared" si="56"/>
        <v>183.33333333333334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189.76714074331781</v>
      </c>
      <c r="T71" s="59">
        <f t="shared" si="88"/>
        <v>458.38901659119472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231.07234800000001</v>
      </c>
      <c r="AK71" s="13">
        <f t="shared" si="89"/>
        <v>56.514485431949744</v>
      </c>
      <c r="AL71" s="20">
        <f t="shared" si="58"/>
        <v>500.88040156064579</v>
      </c>
      <c r="AM71" s="59">
        <f t="shared" si="59"/>
        <v>766.32678568786469</v>
      </c>
      <c r="AN71" s="59">
        <f ca="1">AVERAGE(OFFSET($AM$3,0,0,'Données projet'!$E$10+1,1))-AVERAGE(OFFSET($H$3,0,0,'Données projet'!$E$10+1,1))</f>
        <v>667.48048469355444</v>
      </c>
      <c r="AO71" s="59">
        <f t="shared" si="90"/>
        <v>207.98235252598172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58.304508121362126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58.304508121362126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3.8</v>
      </c>
      <c r="BD71" s="12">
        <f>IF('Données projet'!$A$88&gt;35,BD70+BC71-BL70,IF(A71&lt;'Données projet'!$A$88,$BA$205^A71,IF(A71='Données projet'!$A$88,'Données projet'!$B$88,BD70+BC71-BL70)))</f>
        <v>255.39999999999986</v>
      </c>
      <c r="BE71" s="13">
        <f>BD71*VLOOKUP('Données projet'!$B$11,Paramètres!$A$1:$I$89,3,0)*VLOOKUP('Données projet'!$B$11,Paramètres!$A$1:$I$89,5,0)</f>
        <v>187.2592799999999</v>
      </c>
      <c r="BF71" s="13">
        <f t="shared" si="91"/>
        <v>46.933507123390406</v>
      </c>
      <c r="BG71" s="20">
        <f t="shared" si="61"/>
        <v>407.88577090657145</v>
      </c>
      <c r="BH71" s="59">
        <f t="shared" si="62"/>
        <v>673.33215503379029</v>
      </c>
      <c r="BI71" s="59">
        <f ca="1">AVERAGE(OFFSET($BH$3,0,0,'Données projet'!$E$11+1,1))-AVERAGE(OFFSET($H$3,0,0,'Données projet'!$E$11+1,1))</f>
        <v>302.36110224755532</v>
      </c>
      <c r="BJ71" s="59">
        <f t="shared" si="92"/>
        <v>292.08583531469412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30.376744290671617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30.376744290671617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</v>
      </c>
      <c r="BY71" s="12">
        <f>IF('Données projet'!$A$114&gt;35,BY70+BX71-CG70,IF(A71&lt;'Données projet'!$A$114,$BV$205^A71,IF(A71='Données projet'!$A$114,'Données projet'!$B$114,BY70+BX71-CG70)))</f>
        <v>203.00000000000003</v>
      </c>
      <c r="BZ71" s="13">
        <f>BY71*VLOOKUP('Données projet'!$B$12,Paramètres!$A$1:$I$89,3,0)*VLOOKUP('Données projet'!$B$12,Paramètres!$A$1:$I$89,5,0)</f>
        <v>177.34080000000003</v>
      </c>
      <c r="CA71" s="13">
        <f t="shared" si="93"/>
        <v>44.730051658603102</v>
      </c>
      <c r="CB71" s="20">
        <f t="shared" si="64"/>
        <v>386.77339997206712</v>
      </c>
      <c r="CC71" s="59">
        <f t="shared" si="65"/>
        <v>652.21978409928602</v>
      </c>
      <c r="CD71" s="59">
        <f ca="1">AVERAGE(OFFSET($CC$3,0,0,'Données projet'!$E$12+1,1))-AVERAGE(OFFSET($H$3,0,0,'Données projet'!$E$12+1,1))</f>
        <v>285.8437404763045</v>
      </c>
      <c r="CE71" s="59">
        <f t="shared" si="94"/>
        <v>276.01618888357268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34.408459141462387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34.408459141462387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9.2624999999999993</v>
      </c>
      <c r="CT71" s="12">
        <f>IF('Données projet'!$A$140&gt;35,CT70+CS71-DB70,IF(A71&lt;'Données projet'!$A$140,$CQ$205^A71,IF(A71='Données projet'!$A$140,'Données projet'!$B$140,CT70+CS71-DB70)))</f>
        <v>255.38500000000002</v>
      </c>
      <c r="CU71" s="17">
        <f>CT71*VLOOKUP('Données projet'!$B$13,Paramètres!$A$1:$I$89,3,0)*VLOOKUP('Données projet'!$B$13,Paramètres!$A$1:$I$89,5,0)</f>
        <v>274.89641400000005</v>
      </c>
      <c r="CV71" s="13">
        <f t="shared" si="95"/>
        <v>65.887322484909333</v>
      </c>
      <c r="CW71" s="20">
        <f t="shared" si="67"/>
        <v>593.53167437788386</v>
      </c>
      <c r="CX71" s="59">
        <f t="shared" si="68"/>
        <v>858.97805850510269</v>
      </c>
      <c r="CY71" s="59">
        <f ca="1">AVERAGE(OFFSET($CX$3,0,0,'Données projet'!$E$13+1,1))-AVERAGE(OFFSET($H$3,0,0,'Données projet'!$E$13+1,1))</f>
        <v>776.36907931144958</v>
      </c>
      <c r="CZ71" s="59">
        <f t="shared" si="96"/>
        <v>236.05254599184528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69.362259661620456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69.362259661620456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9.2624999999999993</v>
      </c>
      <c r="DO71" s="12">
        <f>IF('Données projet'!$A$166&gt;35,DO70+DN71-DW70,IF(A71&lt;'Données projet'!$A$166,$DL$205^A71,IF(A71='Données projet'!$A$166,'Données projet'!$B$166,DO70+DN71-DW70)))</f>
        <v>255.38500000000002</v>
      </c>
      <c r="DP71" s="17">
        <f>DO71*VLOOKUP('Données projet'!$B$14,Paramètres!$A$1:$I$89,3,0)*VLOOKUP('Données projet'!$B$14,Paramètres!$A$1:$I$89,5,0)</f>
        <v>243.02436600000001</v>
      </c>
      <c r="DQ71" s="13">
        <f t="shared" si="97"/>
        <v>59.089762548878838</v>
      </c>
      <c r="DR71" s="20">
        <f t="shared" si="70"/>
        <v>526.18210722263063</v>
      </c>
      <c r="DS71" s="59">
        <f t="shared" si="71"/>
        <v>791.62849134984947</v>
      </c>
      <c r="DT71" s="59">
        <f ca="1">AVERAGE(OFFSET($DS$3,0,0,'Données projet'!$E$14+1,1))-AVERAGE(OFFSET($H$3,0,0,'Données projet'!$E$14+1,1))</f>
        <v>697.21496579331188</v>
      </c>
      <c r="DU71" s="59">
        <f t="shared" si="98"/>
        <v>215.64914236948769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61.320258541432572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61.320258541432572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6">
        <f t="shared" si="56"/>
        <v>183.33333333333334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189.76714074331781</v>
      </c>
      <c r="T72" s="59">
        <f t="shared" si="88"/>
        <v>458.38901659119472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239.45305800000003</v>
      </c>
      <c r="AK72" s="13">
        <f t="shared" si="89"/>
        <v>58.321837625357126</v>
      </c>
      <c r="AL72" s="20">
        <f t="shared" si="58"/>
        <v>518.62460988083035</v>
      </c>
      <c r="AM72" s="59">
        <f t="shared" si="59"/>
        <v>784.55477023089691</v>
      </c>
      <c r="AN72" s="59">
        <f ca="1">AVERAGE(OFFSET($AM$3,0,0,'Données projet'!$E$10+1,1))-AVERAGE(OFFSET($H$3,0,0,'Données projet'!$E$10+1,1))</f>
        <v>667.48048469355444</v>
      </c>
      <c r="AO72" s="59">
        <f t="shared" si="90"/>
        <v>207.98235252598172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57.161192279340689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57.161192279340689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3.8</v>
      </c>
      <c r="BD72" s="12">
        <f>IF('Données projet'!$A$88&gt;35,BD71+BC72-BL71,IF(A72&lt;'Données projet'!$A$88,$BA$205^A72,IF(A72='Données projet'!$A$88,'Données projet'!$B$88,BD71+BC72-BL71)))</f>
        <v>259.19999999999987</v>
      </c>
      <c r="BE72" s="13">
        <f>BD72*VLOOKUP('Données projet'!$B$11,Paramètres!$A$1:$I$89,3,0)*VLOOKUP('Données projet'!$B$11,Paramètres!$A$1:$I$89,5,0)</f>
        <v>190.04543999999993</v>
      </c>
      <c r="BF72" s="13">
        <f t="shared" si="91"/>
        <v>47.549998850241536</v>
      </c>
      <c r="BG72" s="20">
        <f t="shared" si="61"/>
        <v>413.81205599750388</v>
      </c>
      <c r="BH72" s="59">
        <f t="shared" si="62"/>
        <v>679.74221634757043</v>
      </c>
      <c r="BI72" s="59">
        <f ca="1">AVERAGE(OFFSET($BH$3,0,0,'Données projet'!$E$11+1,1))-AVERAGE(OFFSET($H$3,0,0,'Données projet'!$E$11+1,1))</f>
        <v>302.36110224755532</v>
      </c>
      <c r="BJ72" s="59">
        <f t="shared" si="92"/>
        <v>292.08583531469412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29.781074863116078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29.781074863116078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</v>
      </c>
      <c r="BY72" s="12">
        <f>IF('Données projet'!$A$114&gt;35,BY71+BX72-CG71,IF(A72&lt;'Données projet'!$A$114,$BV$205^A72,IF(A72='Données projet'!$A$114,'Données projet'!$B$114,BY71+BX72-CG71)))</f>
        <v>206.00000000000003</v>
      </c>
      <c r="BZ72" s="13">
        <f>BY72*VLOOKUP('Données projet'!$B$12,Paramètres!$A$1:$I$89,3,0)*VLOOKUP('Données projet'!$B$12,Paramètres!$A$1:$I$89,5,0)</f>
        <v>179.96160000000006</v>
      </c>
      <c r="CA72" s="13">
        <f t="shared" si="93"/>
        <v>45.313642767960104</v>
      </c>
      <c r="CB72" s="20">
        <f t="shared" si="64"/>
        <v>392.3543811541972</v>
      </c>
      <c r="CC72" s="59">
        <f t="shared" si="65"/>
        <v>658.28454150426376</v>
      </c>
      <c r="CD72" s="59">
        <f ca="1">AVERAGE(OFFSET($CC$3,0,0,'Données projet'!$E$12+1,1))-AVERAGE(OFFSET($H$3,0,0,'Données projet'!$E$12+1,1))</f>
        <v>285.8437404763045</v>
      </c>
      <c r="CE72" s="59">
        <f t="shared" si="94"/>
        <v>276.01618888357268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33.733730244786081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33.733730244786081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9.2624999999999993</v>
      </c>
      <c r="CT72" s="12">
        <f>IF('Données projet'!$A$140&gt;35,CT71+CS72-DB71,IF(A72&lt;'Données projet'!$A$140,$CQ$205^A72,IF(A72='Données projet'!$A$140,'Données projet'!$B$140,CT71+CS72-DB71)))</f>
        <v>264.64750000000004</v>
      </c>
      <c r="CU72" s="17">
        <f>CT72*VLOOKUP('Données projet'!$B$13,Paramètres!$A$1:$I$89,3,0)*VLOOKUP('Données projet'!$B$13,Paramètres!$A$1:$I$89,5,0)</f>
        <v>284.86656900000003</v>
      </c>
      <c r="CV72" s="13">
        <f t="shared" si="95"/>
        <v>67.994421149980468</v>
      </c>
      <c r="CW72" s="20">
        <f t="shared" si="67"/>
        <v>614.56622451121598</v>
      </c>
      <c r="CX72" s="59">
        <f t="shared" si="68"/>
        <v>880.49638486128254</v>
      </c>
      <c r="CY72" s="59">
        <f ca="1">AVERAGE(OFFSET($CX$3,0,0,'Données projet'!$E$13+1,1))-AVERAGE(OFFSET($H$3,0,0,'Données projet'!$E$13+1,1))</f>
        <v>776.36907931144958</v>
      </c>
      <c r="CZ72" s="59">
        <f t="shared" si="96"/>
        <v>236.05254599184528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68.002108056457018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68.002108056457018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9.2624999999999993</v>
      </c>
      <c r="DO72" s="12">
        <f>IF('Données projet'!$A$166&gt;35,DO71+DN72-DW71,IF(A72&lt;'Données projet'!$A$166,$DL$205^A72,IF(A72='Données projet'!$A$166,'Données projet'!$B$166,DO71+DN72-DW71)))</f>
        <v>264.64750000000004</v>
      </c>
      <c r="DP72" s="17">
        <f>DO72*VLOOKUP('Données projet'!$B$14,Paramètres!$A$1:$I$89,3,0)*VLOOKUP('Données projet'!$B$14,Paramètres!$A$1:$I$89,5,0)</f>
        <v>251.83856100000003</v>
      </c>
      <c r="DQ72" s="13">
        <f t="shared" si="97"/>
        <v>60.979472967975418</v>
      </c>
      <c r="DR72" s="20">
        <f t="shared" si="70"/>
        <v>544.82474249422387</v>
      </c>
      <c r="DS72" s="59">
        <f t="shared" si="71"/>
        <v>810.75490284429043</v>
      </c>
      <c r="DT72" s="59">
        <f ca="1">AVERAGE(OFFSET($DS$3,0,0,'Données projet'!$E$14+1,1))-AVERAGE(OFFSET($H$3,0,0,'Données projet'!$E$14+1,1))</f>
        <v>697.21496579331188</v>
      </c>
      <c r="DU72" s="59">
        <f t="shared" si="98"/>
        <v>215.64914236948769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60.117805673099681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60.117805673099681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6">
        <f t="shared" si="56"/>
        <v>183.33333333333334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189.76714074331781</v>
      </c>
      <c r="T73" s="59">
        <f t="shared" si="88"/>
        <v>458.38901659119472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247.83376800000002</v>
      </c>
      <c r="AK73" s="13">
        <f t="shared" si="89"/>
        <v>60.121840187909477</v>
      </c>
      <c r="AL73" s="20">
        <f t="shared" si="58"/>
        <v>536.3560175939424</v>
      </c>
      <c r="AM73" s="59">
        <f t="shared" si="59"/>
        <v>802.76156173095183</v>
      </c>
      <c r="AN73" s="59">
        <f ca="1">AVERAGE(OFFSET($AM$3,0,0,'Données projet'!$E$10+1,1))-AVERAGE(OFFSET($H$3,0,0,'Données projet'!$E$10+1,1))</f>
        <v>667.48048469355444</v>
      </c>
      <c r="AO73" s="59">
        <f t="shared" si="90"/>
        <v>207.98235252598172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56.040296163627488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56.040296163627488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3.8</v>
      </c>
      <c r="BC73" s="12">
        <f t="array" ref="BC73">INDEX(BB:BB,MIN(IF(ISNUMBER(BB73:BB269),ROW(BB73:BB269),"")))</f>
        <v>3.8</v>
      </c>
      <c r="BD73" s="12">
        <f>IF('Données projet'!$A$88&gt;35,BD72+BC73-BL72,IF(A73&lt;'Données projet'!$A$88,$BA$205^A73,IF(A73='Données projet'!$A$88,'Données projet'!$B$88,BD72+BC73-BL72)))</f>
        <v>262.99999999999989</v>
      </c>
      <c r="BE73" s="13">
        <f>BD73*VLOOKUP('Données projet'!$B$11,Paramètres!$A$1:$I$89,3,0)*VLOOKUP('Données projet'!$B$11,Paramètres!$A$1:$I$89,5,0)</f>
        <v>192.83159999999992</v>
      </c>
      <c r="BF73" s="13">
        <f t="shared" si="91"/>
        <v>48.165439402688776</v>
      </c>
      <c r="BG73" s="20">
        <f t="shared" si="61"/>
        <v>419.73651029301612</v>
      </c>
      <c r="BH73" s="59">
        <f t="shared" si="62"/>
        <v>686.14205443002561</v>
      </c>
      <c r="BI73" s="59">
        <f ca="1">AVERAGE(OFFSET($BH$3,0,0,'Données projet'!$E$11+1,1))-AVERAGE(OFFSET($H$3,0,0,'Données projet'!$E$11+1,1))</f>
        <v>302.36110224755532</v>
      </c>
      <c r="BJ73" s="59">
        <f t="shared" si="92"/>
        <v>292.08583531469412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10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32.682368943488726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32.682368943488726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209</v>
      </c>
      <c r="BW73" s="12">
        <f>VLOOKUP(A73,'Données projet'!$A$113:$I$133,9,0)</f>
        <v>3</v>
      </c>
      <c r="BX73" s="12">
        <f t="array" ref="BX73">INDEX(BW:BW,MIN(IF(ISNUMBER(BW73:BW269),ROW(BW73:BW269),"")))</f>
        <v>3</v>
      </c>
      <c r="BY73" s="12">
        <f>IF('Données projet'!$A$114&gt;35,BY72+BX73-CG72,IF(A73&lt;'Données projet'!$A$114,$BV$205^A73,IF(A73='Données projet'!$A$114,'Données projet'!$B$114,BY72+BX73-CG72)))</f>
        <v>209.00000000000003</v>
      </c>
      <c r="BZ73" s="13">
        <f>BY73*VLOOKUP('Données projet'!$B$12,Paramètres!$A$1:$I$89,3,0)*VLOOKUP('Données projet'!$B$12,Paramètres!$A$1:$I$89,5,0)</f>
        <v>182.58240000000004</v>
      </c>
      <c r="CA73" s="13">
        <f t="shared" si="93"/>
        <v>45.896245406460288</v>
      </c>
      <c r="CB73" s="20">
        <f t="shared" si="64"/>
        <v>397.93364074958504</v>
      </c>
      <c r="CC73" s="59">
        <f t="shared" si="65"/>
        <v>664.33918488659447</v>
      </c>
      <c r="CD73" s="59">
        <f ca="1">AVERAGE(OFFSET($CC$3,0,0,'Données projet'!$E$12+1,1))-AVERAGE(OFFSET($H$3,0,0,'Données projet'!$E$12+1,1))</f>
        <v>285.8437404763045</v>
      </c>
      <c r="CE73" s="59">
        <f t="shared" si="94"/>
        <v>276.01618888357268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8</v>
      </c>
      <c r="CH73" s="16">
        <f>IF(ISNA(VLOOKUP(A73,'Données projet'!$A$113:$I$133,5,0)),0%,VLOOKUP(A73,'Données projet'!$A$113:$I$133,5,0)*VLOOKUP('Données projet'!$B$12,Paramètres!$A$1:$I$89,7,0))</f>
        <v>0.53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37.166965406123943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37.166965406123943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9.2624999999999993</v>
      </c>
      <c r="CT73" s="12">
        <f>IF('Données projet'!$A$140&gt;35,CT72+CS73-DB72,IF(A73&lt;'Données projet'!$A$140,$CQ$205^A73,IF(A73='Données projet'!$A$140,'Données projet'!$B$140,CT72+CS73-DB72)))</f>
        <v>273.91000000000003</v>
      </c>
      <c r="CU73" s="17">
        <f>CT73*VLOOKUP('Données projet'!$B$13,Paramètres!$A$1:$I$89,3,0)*VLOOKUP('Données projet'!$B$13,Paramètres!$A$1:$I$89,5,0)</f>
        <v>294.83672400000006</v>
      </c>
      <c r="CV73" s="13">
        <f t="shared" si="95"/>
        <v>70.092951259669874</v>
      </c>
      <c r="CW73" s="20">
        <f t="shared" si="67"/>
        <v>635.58585107725833</v>
      </c>
      <c r="CX73" s="59">
        <f t="shared" si="68"/>
        <v>901.99139521426787</v>
      </c>
      <c r="CY73" s="59">
        <f ca="1">AVERAGE(OFFSET($CX$3,0,0,'Données projet'!$E$13+1,1))-AVERAGE(OFFSET($H$3,0,0,'Données projet'!$E$13+1,1))</f>
        <v>776.36907931144958</v>
      </c>
      <c r="CZ73" s="59">
        <f t="shared" si="96"/>
        <v>236.05254599184528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66.668628194660272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66.668628194660272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9.2624999999999993</v>
      </c>
      <c r="DO73" s="12">
        <f>IF('Données projet'!$A$166&gt;35,DO72+DN73-DW72,IF(A73&lt;'Données projet'!$A$166,$DL$205^A73,IF(A73='Données projet'!$A$166,'Données projet'!$B$166,DO72+DN73-DW72)))</f>
        <v>273.91000000000003</v>
      </c>
      <c r="DP73" s="17">
        <f>DO73*VLOOKUP('Données projet'!$B$14,Paramètres!$A$1:$I$89,3,0)*VLOOKUP('Données projet'!$B$14,Paramètres!$A$1:$I$89,5,0)</f>
        <v>260.65275600000001</v>
      </c>
      <c r="DQ73" s="13">
        <f t="shared" si="97"/>
        <v>62.861498844981192</v>
      </c>
      <c r="DR73" s="20">
        <f t="shared" si="70"/>
        <v>563.45399385500889</v>
      </c>
      <c r="DS73" s="59">
        <f t="shared" si="71"/>
        <v>829.85953799201843</v>
      </c>
      <c r="DT73" s="59">
        <f ca="1">AVERAGE(OFFSET($DS$3,0,0,'Données projet'!$E$14+1,1))-AVERAGE(OFFSET($H$3,0,0,'Données projet'!$E$14+1,1))</f>
        <v>697.21496579331188</v>
      </c>
      <c r="DU73" s="59">
        <f t="shared" si="98"/>
        <v>215.64914236948769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58.938932172090972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58.938932172090972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6">
        <f t="shared" si="56"/>
        <v>183.33333333333334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189.76714074331781</v>
      </c>
      <c r="T74" s="59">
        <f t="shared" si="88"/>
        <v>458.38901659119472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256.21447799999999</v>
      </c>
      <c r="AK74" s="13">
        <f t="shared" si="89"/>
        <v>61.914770144905688</v>
      </c>
      <c r="AL74" s="20">
        <f t="shared" si="58"/>
        <v>554.07510718571075</v>
      </c>
      <c r="AM74" s="59">
        <f t="shared" si="59"/>
        <v>820.94778826375864</v>
      </c>
      <c r="AN74" s="59">
        <f ca="1">AVERAGE(OFFSET($AM$3,0,0,'Données projet'!$E$10+1,1))-AVERAGE(OFFSET($H$3,0,0,'Données projet'!$E$10+1,1))</f>
        <v>667.48048469355444</v>
      </c>
      <c r="AO74" s="59">
        <f t="shared" si="90"/>
        <v>207.98235252598172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54.9413801370643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54.9413801370643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3.4</v>
      </c>
      <c r="BD74" s="12">
        <f>IF('Données projet'!$A$88&gt;35,BD73+BC74-BL73,IF(A74&lt;'Données projet'!$A$88,$BA$205^A74,IF(A74='Données projet'!$A$88,'Données projet'!$B$88,BD73+BC74-BL73)))</f>
        <v>256.39999999999986</v>
      </c>
      <c r="BE74" s="13">
        <f>BD74*VLOOKUP('Données projet'!$B$11,Paramètres!$A$1:$I$89,3,0)*VLOOKUP('Données projet'!$B$11,Paramètres!$A$1:$I$89,5,0)</f>
        <v>187.99247999999989</v>
      </c>
      <c r="BF74" s="13">
        <f t="shared" si="91"/>
        <v>47.095844674053957</v>
      </c>
      <c r="BG74" s="20">
        <f t="shared" si="61"/>
        <v>409.44549880731046</v>
      </c>
      <c r="BH74" s="59">
        <f t="shared" si="62"/>
        <v>676.3181798853584</v>
      </c>
      <c r="BI74" s="59">
        <f ca="1">AVERAGE(OFFSET($BH$3,0,0,'Données projet'!$E$11+1,1))-AVERAGE(OFFSET($H$3,0,0,'Données projet'!$E$11+1,1))</f>
        <v>302.36110224755532</v>
      </c>
      <c r="BJ74" s="59">
        <f t="shared" si="92"/>
        <v>292.08583531469412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32.04148762278362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32.04148762278362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2.6</v>
      </c>
      <c r="BY74" s="12">
        <f>IF('Données projet'!$A$114&gt;35,BY73+BX74-CG73,IF(A74&lt;'Données projet'!$A$114,$BV$205^A74,IF(A74='Données projet'!$A$114,'Données projet'!$B$114,BY73+BX74-CG73)))</f>
        <v>203.60000000000002</v>
      </c>
      <c r="BZ74" s="13">
        <f>BY74*VLOOKUP('Données projet'!$B$12,Paramètres!$A$1:$I$89,3,0)*VLOOKUP('Données projet'!$B$12,Paramètres!$A$1:$I$89,5,0)</f>
        <v>177.86496000000002</v>
      </c>
      <c r="CA74" s="13">
        <f t="shared" si="93"/>
        <v>44.846849734353761</v>
      </c>
      <c r="CB74" s="20">
        <f t="shared" si="64"/>
        <v>387.88973528733283</v>
      </c>
      <c r="CC74" s="59">
        <f t="shared" si="65"/>
        <v>654.76241636538077</v>
      </c>
      <c r="CD74" s="59">
        <f ca="1">AVERAGE(OFFSET($CC$3,0,0,'Données projet'!$E$12+1,1))-AVERAGE(OFFSET($H$3,0,0,'Données projet'!$E$12+1,1))</f>
        <v>285.8437404763045</v>
      </c>
      <c r="CE74" s="59">
        <f t="shared" si="94"/>
        <v>276.01618888357268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36.438143884120315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36.438143884120315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9.2624999999999993</v>
      </c>
      <c r="CT74" s="12">
        <f>IF('Données projet'!$A$140&gt;35,CT73+CS74-DB73,IF(A74&lt;'Données projet'!$A$140,$CQ$205^A74,IF(A74='Données projet'!$A$140,'Données projet'!$B$140,CT73+CS74-DB73)))</f>
        <v>283.17250000000001</v>
      </c>
      <c r="CU74" s="17">
        <f>CT74*VLOOKUP('Données projet'!$B$13,Paramètres!$A$1:$I$89,3,0)*VLOOKUP('Données projet'!$B$13,Paramètres!$A$1:$I$89,5,0)</f>
        <v>304.80687900000004</v>
      </c>
      <c r="CV74" s="13">
        <f t="shared" si="95"/>
        <v>72.183235783479418</v>
      </c>
      <c r="CW74" s="20">
        <f t="shared" si="67"/>
        <v>656.59111658122663</v>
      </c>
      <c r="CX74" s="59">
        <f t="shared" si="68"/>
        <v>923.46379765927463</v>
      </c>
      <c r="CY74" s="59">
        <f ca="1">AVERAGE(OFFSET($CX$3,0,0,'Données projet'!$E$13+1,1))-AVERAGE(OFFSET($H$3,0,0,'Données projet'!$E$13+1,1))</f>
        <v>776.36907931144958</v>
      </c>
      <c r="CZ74" s="59">
        <f t="shared" si="96"/>
        <v>236.05254599184528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65.361297059610962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65.361297059610962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9.2624999999999993</v>
      </c>
      <c r="DO74" s="12">
        <f>IF('Données projet'!$A$166&gt;35,DO73+DN74-DW73,IF(A74&lt;'Données projet'!$A$166,$DL$205^A74,IF(A74='Données projet'!$A$166,'Données projet'!$B$166,DO73+DN74-DW73)))</f>
        <v>283.17250000000001</v>
      </c>
      <c r="DP74" s="17">
        <f>DO74*VLOOKUP('Données projet'!$B$14,Paramètres!$A$1:$I$89,3,0)*VLOOKUP('Données projet'!$B$14,Paramètres!$A$1:$I$89,5,0)</f>
        <v>269.46695100000005</v>
      </c>
      <c r="DQ74" s="13">
        <f t="shared" si="97"/>
        <v>64.736129828806455</v>
      </c>
      <c r="DR74" s="20">
        <f t="shared" si="70"/>
        <v>582.070365776838</v>
      </c>
      <c r="DS74" s="59">
        <f t="shared" si="71"/>
        <v>848.94304685488601</v>
      </c>
      <c r="DT74" s="59">
        <f ca="1">AVERAGE(OFFSET($DS$3,0,0,'Données projet'!$E$14+1,1))-AVERAGE(OFFSET($H$3,0,0,'Données projet'!$E$14+1,1))</f>
        <v>697.21496579331188</v>
      </c>
      <c r="DU74" s="59">
        <f t="shared" si="98"/>
        <v>215.64914236948769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57.783175661395205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57.783175661395205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6">
        <f t="shared" si="56"/>
        <v>183.33333333333334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189.76714074331781</v>
      </c>
      <c r="T75" s="59">
        <f t="shared" si="88"/>
        <v>458.38901659119472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264.59518799999995</v>
      </c>
      <c r="AK75" s="13">
        <f t="shared" si="89"/>
        <v>63.700885370125405</v>
      </c>
      <c r="AL75" s="20">
        <f t="shared" si="58"/>
        <v>571.78232778630161</v>
      </c>
      <c r="AM75" s="59">
        <f t="shared" si="59"/>
        <v>839.11404202382278</v>
      </c>
      <c r="AN75" s="59">
        <f ca="1">AVERAGE(OFFSET($AM$3,0,0,'Données projet'!$E$10+1,1))-AVERAGE(OFFSET($H$3,0,0,'Données projet'!$E$10+1,1))</f>
        <v>667.48048469355444</v>
      </c>
      <c r="AO75" s="59">
        <f t="shared" si="90"/>
        <v>207.98235252598172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53.864013183509421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53.864013183509421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3.4</v>
      </c>
      <c r="BD75" s="12">
        <f>IF('Données projet'!$A$88&gt;35,BD74+BC75-BL74,IF(A75&lt;'Données projet'!$A$88,$BA$205^A75,IF(A75='Données projet'!$A$88,'Données projet'!$B$88,BD74+BC75-BL74)))</f>
        <v>259.79999999999984</v>
      </c>
      <c r="BE75" s="13">
        <f>BD75*VLOOKUP('Données projet'!$B$11,Paramètres!$A$1:$I$89,3,0)*VLOOKUP('Données projet'!$B$11,Paramètres!$A$1:$I$89,5,0)</f>
        <v>190.4853599999999</v>
      </c>
      <c r="BF75" s="13">
        <f t="shared" si="91"/>
        <v>47.647243117546552</v>
      </c>
      <c r="BG75" s="20">
        <f t="shared" si="61"/>
        <v>414.74761709639341</v>
      </c>
      <c r="BH75" s="59">
        <f t="shared" si="62"/>
        <v>682.07933133391452</v>
      </c>
      <c r="BI75" s="59">
        <f ca="1">AVERAGE(OFFSET($BH$3,0,0,'Données projet'!$E$11+1,1))-AVERAGE(OFFSET($H$3,0,0,'Données projet'!$E$11+1,1))</f>
        <v>302.36110224755532</v>
      </c>
      <c r="BJ75" s="59">
        <f t="shared" si="92"/>
        <v>292.08583531469412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31.413173593878536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31.413173593878536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2.6</v>
      </c>
      <c r="BY75" s="12">
        <f>IF('Données projet'!$A$114&gt;35,BY74+BX75-CG74,IF(A75&lt;'Données projet'!$A$114,$BV$205^A75,IF(A75='Données projet'!$A$114,'Données projet'!$B$114,BY74+BX75-CG74)))</f>
        <v>206.20000000000002</v>
      </c>
      <c r="BZ75" s="13">
        <f>BY75*VLOOKUP('Données projet'!$B$12,Paramètres!$A$1:$I$89,3,0)*VLOOKUP('Données projet'!$B$12,Paramètres!$A$1:$I$89,5,0)</f>
        <v>180.13632000000004</v>
      </c>
      <c r="CA75" s="13">
        <f t="shared" si="93"/>
        <v>45.352513518602144</v>
      </c>
      <c r="CB75" s="20">
        <f t="shared" si="64"/>
        <v>392.72638504489879</v>
      </c>
      <c r="CC75" s="59">
        <f t="shared" si="65"/>
        <v>660.0580992824199</v>
      </c>
      <c r="CD75" s="59">
        <f ca="1">AVERAGE(OFFSET($CC$3,0,0,'Données projet'!$E$12+1,1))-AVERAGE(OFFSET($H$3,0,0,'Données projet'!$E$12+1,1))</f>
        <v>285.8437404763045</v>
      </c>
      <c r="CE75" s="59">
        <f t="shared" si="94"/>
        <v>276.01618888357268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35.723614107625941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35.723614107625941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9.2624999999999993</v>
      </c>
      <c r="CT75" s="12">
        <f>IF('Données projet'!$A$140&gt;35,CT74+CS75-DB74,IF(A75&lt;'Données projet'!$A$140,$CQ$205^A75,IF(A75='Données projet'!$A$140,'Données projet'!$B$140,CT74+CS75-DB74)))</f>
        <v>292.435</v>
      </c>
      <c r="CU75" s="17">
        <f>CT75*VLOOKUP('Données projet'!$B$13,Paramètres!$A$1:$I$89,3,0)*VLOOKUP('Données projet'!$B$13,Paramètres!$A$1:$I$89,5,0)</f>
        <v>314.77703400000001</v>
      </c>
      <c r="CV75" s="13">
        <f t="shared" si="95"/>
        <v>74.265575363142787</v>
      </c>
      <c r="CW75" s="20">
        <f t="shared" si="67"/>
        <v>677.58254464080699</v>
      </c>
      <c r="CX75" s="59">
        <f t="shared" si="68"/>
        <v>944.91425887832816</v>
      </c>
      <c r="CY75" s="59">
        <f ca="1">AVERAGE(OFFSET($CX$3,0,0,'Données projet'!$E$13+1,1))-AVERAGE(OFFSET($H$3,0,0,'Données projet'!$E$13+1,1))</f>
        <v>776.36907931144958</v>
      </c>
      <c r="CZ75" s="59">
        <f t="shared" si="96"/>
        <v>236.05254599184528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64.079601890726707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64.079601890726707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9.2624999999999993</v>
      </c>
      <c r="DO75" s="12">
        <f>IF('Données projet'!$A$166&gt;35,DO74+DN75-DW74,IF(A75&lt;'Données projet'!$A$166,$DL$205^A75,IF(A75='Données projet'!$A$166,'Données projet'!$B$166,DO74+DN75-DW74)))</f>
        <v>292.435</v>
      </c>
      <c r="DP75" s="17">
        <f>DO75*VLOOKUP('Données projet'!$B$14,Paramètres!$A$1:$I$89,3,0)*VLOOKUP('Données projet'!$B$14,Paramètres!$A$1:$I$89,5,0)</f>
        <v>278.28114599999998</v>
      </c>
      <c r="DQ75" s="13">
        <f t="shared" si="97"/>
        <v>66.603635544137703</v>
      </c>
      <c r="DR75" s="20">
        <f t="shared" si="70"/>
        <v>600.67432785603978</v>
      </c>
      <c r="DS75" s="59">
        <f t="shared" si="71"/>
        <v>868.00604209356084</v>
      </c>
      <c r="DT75" s="59">
        <f ca="1">AVERAGE(OFFSET($DS$3,0,0,'Données projet'!$E$14+1,1))-AVERAGE(OFFSET($H$3,0,0,'Données projet'!$E$14+1,1))</f>
        <v>697.21496579331188</v>
      </c>
      <c r="DU75" s="59">
        <f t="shared" si="98"/>
        <v>215.64914236948769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56.65008283093232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56.65008283093232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6">
        <f t="shared" si="56"/>
        <v>183.33333333333334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189.76714074331781</v>
      </c>
      <c r="T76" s="59">
        <f t="shared" si="88"/>
        <v>458.38901659119472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272.97589799999997</v>
      </c>
      <c r="AK76" s="13">
        <f t="shared" si="89"/>
        <v>65.480426474043128</v>
      </c>
      <c r="AL76" s="20">
        <f t="shared" si="58"/>
        <v>589.47809845895836</v>
      </c>
      <c r="AM76" s="59">
        <f t="shared" si="59"/>
        <v>857.26088265688009</v>
      </c>
      <c r="AN76" s="59">
        <f ca="1">AVERAGE(OFFSET($AM$3,0,0,'Données projet'!$E$10+1,1))-AVERAGE(OFFSET($H$3,0,0,'Données projet'!$E$10+1,1))</f>
        <v>667.48048469355444</v>
      </c>
      <c r="AO76" s="59">
        <f t="shared" si="90"/>
        <v>207.98235252598172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52.807772738784799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52.807772738784799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3.4</v>
      </c>
      <c r="BD76" s="12">
        <f>IF('Données projet'!$A$88&gt;35,BD75+BC76-BL75,IF(A76&lt;'Données projet'!$A$88,$BA$205^A76,IF(A76='Données projet'!$A$88,'Données projet'!$B$88,BD75+BC76-BL75)))</f>
        <v>263.19999999999982</v>
      </c>
      <c r="BE76" s="13">
        <f>BD76*VLOOKUP('Données projet'!$B$11,Paramètres!$A$1:$I$89,3,0)*VLOOKUP('Données projet'!$B$11,Paramètres!$A$1:$I$89,5,0)</f>
        <v>192.97823999999986</v>
      </c>
      <c r="BF76" s="13">
        <f t="shared" si="91"/>
        <v>48.197802215761001</v>
      </c>
      <c r="BG76" s="20">
        <f t="shared" si="61"/>
        <v>420.04827352578349</v>
      </c>
      <c r="BH76" s="59">
        <f t="shared" si="62"/>
        <v>687.83105772370527</v>
      </c>
      <c r="BI76" s="59">
        <f ca="1">AVERAGE(OFFSET($BH$3,0,0,'Données projet'!$E$11+1,1))-AVERAGE(OFFSET($H$3,0,0,'Données projet'!$E$11+1,1))</f>
        <v>302.36110224755532</v>
      </c>
      <c r="BJ76" s="59">
        <f t="shared" si="92"/>
        <v>292.08583531469412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30.797180419846562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30.797180419846562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2.6</v>
      </c>
      <c r="BY76" s="12">
        <f>IF('Données projet'!$A$114&gt;35,BY75+BX76-CG75,IF(A76&lt;'Données projet'!$A$114,$BV$205^A76,IF(A76='Données projet'!$A$114,'Données projet'!$B$114,BY75+BX76-CG75)))</f>
        <v>208.8</v>
      </c>
      <c r="BZ76" s="13">
        <f>BY76*VLOOKUP('Données projet'!$B$12,Paramètres!$A$1:$I$89,3,0)*VLOOKUP('Données projet'!$B$12,Paramètres!$A$1:$I$89,5,0)</f>
        <v>182.40768000000003</v>
      </c>
      <c r="CA76" s="13">
        <f t="shared" si="93"/>
        <v>45.857435663065921</v>
      </c>
      <c r="CB76" s="20">
        <f t="shared" si="64"/>
        <v>397.56174311317318</v>
      </c>
      <c r="CC76" s="59">
        <f t="shared" si="65"/>
        <v>665.34452731109491</v>
      </c>
      <c r="CD76" s="59">
        <f ca="1">AVERAGE(OFFSET($CC$3,0,0,'Données projet'!$E$12+1,1))-AVERAGE(OFFSET($H$3,0,0,'Données projet'!$E$12+1,1))</f>
        <v>285.8437404763045</v>
      </c>
      <c r="CE76" s="59">
        <f t="shared" si="94"/>
        <v>276.01618888357268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35.023095824228491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35.023095824228491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9.2624999999999993</v>
      </c>
      <c r="CT76" s="12">
        <f>IF('Données projet'!$A$140&gt;35,CT75+CS76-DB75,IF(A76&lt;'Données projet'!$A$140,$CQ$205^A76,IF(A76='Données projet'!$A$140,'Données projet'!$B$140,CT75+CS76-DB75)))</f>
        <v>301.69749999999999</v>
      </c>
      <c r="CU76" s="17">
        <f>CT76*VLOOKUP('Données projet'!$B$13,Paramètres!$A$1:$I$89,3,0)*VLOOKUP('Données projet'!$B$13,Paramètres!$A$1:$I$89,5,0)</f>
        <v>324.74718899999999</v>
      </c>
      <c r="CV76" s="13">
        <f t="shared" si="95"/>
        <v>76.340250513996992</v>
      </c>
      <c r="CW76" s="20">
        <f t="shared" si="67"/>
        <v>698.56062382021128</v>
      </c>
      <c r="CX76" s="59">
        <f t="shared" si="68"/>
        <v>966.343408018133</v>
      </c>
      <c r="CY76" s="59">
        <f ca="1">AVERAGE(OFFSET($CX$3,0,0,'Données projet'!$E$13+1,1))-AVERAGE(OFFSET($H$3,0,0,'Données projet'!$E$13+1,1))</f>
        <v>776.36907931144958</v>
      </c>
      <c r="CZ76" s="59">
        <f t="shared" si="96"/>
        <v>236.05254599184528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62.823039982347417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62.823039982347417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9.2624999999999993</v>
      </c>
      <c r="DO76" s="12">
        <f>IF('Données projet'!$A$166&gt;35,DO75+DN76-DW75,IF(A76&lt;'Données projet'!$A$166,$DL$205^A76,IF(A76='Données projet'!$A$166,'Données projet'!$B$166,DO75+DN76-DW75)))</f>
        <v>301.69749999999999</v>
      </c>
      <c r="DP76" s="17">
        <f>DO76*VLOOKUP('Données projet'!$B$14,Paramètres!$A$1:$I$89,3,0)*VLOOKUP('Données projet'!$B$14,Paramètres!$A$1:$I$89,5,0)</f>
        <v>287.09534100000002</v>
      </c>
      <c r="DQ76" s="13">
        <f t="shared" si="97"/>
        <v>68.464267565694144</v>
      </c>
      <c r="DR76" s="20">
        <f t="shared" si="70"/>
        <v>619.26631825191726</v>
      </c>
      <c r="DS76" s="59">
        <f t="shared" si="71"/>
        <v>887.04910244983898</v>
      </c>
      <c r="DT76" s="59">
        <f ca="1">AVERAGE(OFFSET($DS$3,0,0,'Données projet'!$E$14+1,1))-AVERAGE(OFFSET($H$3,0,0,'Données projet'!$E$14+1,1))</f>
        <v>697.21496579331188</v>
      </c>
      <c r="DU76" s="59">
        <f t="shared" si="98"/>
        <v>215.64914236948769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55.539209259756426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55.539209259756426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6">
        <f t="shared" si="56"/>
        <v>183.33333333333334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189.76714074331781</v>
      </c>
      <c r="T77" s="59">
        <f t="shared" si="88"/>
        <v>458.38901659119472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281.35660799999994</v>
      </c>
      <c r="AK77" s="13">
        <f t="shared" si="89"/>
        <v>67.253618453644194</v>
      </c>
      <c r="AL77" s="20">
        <f t="shared" si="58"/>
        <v>607.16281107343025</v>
      </c>
      <c r="AM77" s="59">
        <f t="shared" si="59"/>
        <v>875.38884017638111</v>
      </c>
      <c r="AN77" s="59">
        <f ca="1">AVERAGE(OFFSET($AM$3,0,0,'Données projet'!$E$10+1,1))-AVERAGE(OFFSET($H$3,0,0,'Données projet'!$E$10+1,1))</f>
        <v>667.48048469355444</v>
      </c>
      <c r="AO77" s="59">
        <f t="shared" si="90"/>
        <v>207.98235252598172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72.158924219937774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72.158924219937774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3.4</v>
      </c>
      <c r="BD77" s="12">
        <f>IF('Données projet'!$A$88&gt;35,BD76+BC77-BL76,IF(A77&lt;'Données projet'!$A$88,$BA$205^A77,IF(A77='Données projet'!$A$88,'Données projet'!$B$88,BD76+BC77-BL76)))</f>
        <v>266.5999999999998</v>
      </c>
      <c r="BE77" s="13">
        <f>BD77*VLOOKUP('Données projet'!$B$11,Paramètres!$A$1:$I$89,3,0)*VLOOKUP('Données projet'!$B$11,Paramètres!$A$1:$I$89,5,0)</f>
        <v>195.47111999999984</v>
      </c>
      <c r="BF77" s="13">
        <f t="shared" si="91"/>
        <v>48.747534064963503</v>
      </c>
      <c r="BG77" s="20">
        <f t="shared" si="61"/>
        <v>425.34748916314447</v>
      </c>
      <c r="BH77" s="59">
        <f t="shared" si="62"/>
        <v>693.57351826609533</v>
      </c>
      <c r="BI77" s="59">
        <f ca="1">AVERAGE(OFFSET($BH$3,0,0,'Données projet'!$E$11+1,1))-AVERAGE(OFFSET($H$3,0,0,'Données projet'!$E$11+1,1))</f>
        <v>302.36110224755532</v>
      </c>
      <c r="BJ77" s="59">
        <f t="shared" si="92"/>
        <v>292.08583531469412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30.193266496238618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30.193266496238618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2.6</v>
      </c>
      <c r="BY77" s="12">
        <f>IF('Données projet'!$A$114&gt;35,BY76+BX77-CG76,IF(A77&lt;'Données projet'!$A$114,$BV$205^A77,IF(A77='Données projet'!$A$114,'Données projet'!$B$114,BY76+BX77-CG76)))</f>
        <v>211.4</v>
      </c>
      <c r="BZ77" s="13">
        <f>BY77*VLOOKUP('Données projet'!$B$12,Paramètres!$A$1:$I$89,3,0)*VLOOKUP('Données projet'!$B$12,Paramètres!$A$1:$I$89,5,0)</f>
        <v>184.67904000000004</v>
      </c>
      <c r="CA77" s="13">
        <f t="shared" si="93"/>
        <v>46.361626470742223</v>
      </c>
      <c r="CB77" s="20">
        <f t="shared" si="64"/>
        <v>402.39582743654279</v>
      </c>
      <c r="CC77" s="59">
        <f t="shared" si="65"/>
        <v>670.62185653949359</v>
      </c>
      <c r="CD77" s="59">
        <f ca="1">AVERAGE(OFFSET($CC$3,0,0,'Données projet'!$E$12+1,1))-AVERAGE(OFFSET($H$3,0,0,'Données projet'!$E$12+1,1))</f>
        <v>285.8437404763045</v>
      </c>
      <c r="CE77" s="59">
        <f t="shared" si="94"/>
        <v>276.01618888357268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34.336314277094502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34.336314277094502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310.95999999999998</v>
      </c>
      <c r="CR77" s="12">
        <f>VLOOKUP(A77,'Données projet'!$A$139:$I$159,9,0)</f>
        <v>9.2624999999999993</v>
      </c>
      <c r="CS77" s="12">
        <f t="array" ref="CS77">INDEX(CR:CR,MIN(IF(ISNUMBER(CR77:CR273),ROW(CR77:CR273),"")))</f>
        <v>9.2624999999999993</v>
      </c>
      <c r="CT77" s="12">
        <f>IF('Données projet'!$A$140&gt;35,CT76+CS77-DB76,IF(A77&lt;'Données projet'!$A$140,$CQ$205^A77,IF(A77='Données projet'!$A$140,'Données projet'!$B$140,CT76+CS77-DB76)))</f>
        <v>310.95999999999998</v>
      </c>
      <c r="CU77" s="17">
        <f>CT77*VLOOKUP('Données projet'!$B$13,Paramètres!$A$1:$I$89,3,0)*VLOOKUP('Données projet'!$B$13,Paramètres!$A$1:$I$89,5,0)</f>
        <v>334.71734399999997</v>
      </c>
      <c r="CV77" s="13">
        <f t="shared" si="95"/>
        <v>78.407523548417686</v>
      </c>
      <c r="CW77" s="20">
        <f t="shared" si="67"/>
        <v>719.52581098016083</v>
      </c>
      <c r="CX77" s="59">
        <f t="shared" si="68"/>
        <v>987.75184008311169</v>
      </c>
      <c r="CY77" s="59">
        <f ca="1">AVERAGE(OFFSET($CX$3,0,0,'Données projet'!$E$13+1,1))-AVERAGE(OFFSET($H$3,0,0,'Données projet'!$E$13+1,1))</f>
        <v>776.36907931144958</v>
      </c>
      <c r="CZ77" s="59">
        <f t="shared" si="96"/>
        <v>236.05254599184528</v>
      </c>
      <c r="DA77" s="15">
        <f>IF(ISNA(VLOOKUP(A77,'Données projet'!$A$139:$I$159,3,0)),0,VLOOKUP(A77,'Données projet'!$A$139:$I$159,3,0))</f>
        <v>5</v>
      </c>
      <c r="DB77" s="15">
        <f>IF(ISNA(VLOOKUP(A77,'Données projet'!$A$139:$I$159,4,0)),0,VLOOKUP(A77,'Données projet'!$A$139:$I$159,4,0))</f>
        <v>47.4</v>
      </c>
      <c r="DC77" s="16">
        <f>IF(ISNA(VLOOKUP(A77,'Données projet'!$A$139:$I$159,5,0)),0%,VLOOKUP(A77,'Données projet'!$A$139:$I$159,5,0)*VLOOKUP('Données projet'!$B$13,Paramètres!$A$1:$I$89,7,0))</f>
        <v>0.43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85.844237434063885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85.844237434063885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>
        <f>VLOOKUP(A77,'Données projet'!$A$165:$I$185,2,0)</f>
        <v>310.95999999999998</v>
      </c>
      <c r="DM77" s="12">
        <f>VLOOKUP(A77,'Données projet'!$A$165:$I$185,9,0)</f>
        <v>9.2624999999999993</v>
      </c>
      <c r="DN77" s="12">
        <f t="array" ref="DN77">INDEX(DM:DM,MIN(IF(ISNUMBER(DM77:DM273),ROW(DM77:DM273),"")))</f>
        <v>9.2624999999999993</v>
      </c>
      <c r="DO77" s="12">
        <f>IF('Données projet'!$A$166&gt;35,DO76+DN77-DW76,IF(A77&lt;'Données projet'!$A$166,$DL$205^A77,IF(A77='Données projet'!$A$166,'Données projet'!$B$166,DO76+DN77-DW76)))</f>
        <v>310.95999999999998</v>
      </c>
      <c r="DP77" s="17">
        <f>DO77*VLOOKUP('Données projet'!$B$14,Paramètres!$A$1:$I$89,3,0)*VLOOKUP('Données projet'!$B$14,Paramètres!$A$1:$I$89,5,0)</f>
        <v>295.909536</v>
      </c>
      <c r="DQ77" s="13">
        <f t="shared" si="97"/>
        <v>70.31826114322331</v>
      </c>
      <c r="DR77" s="20">
        <f t="shared" si="70"/>
        <v>637.84674669111394</v>
      </c>
      <c r="DS77" s="59">
        <f t="shared" si="71"/>
        <v>906.0727757940648</v>
      </c>
      <c r="DT77" s="59">
        <f ca="1">AVERAGE(OFFSET($DS$3,0,0,'Données projet'!$E$14+1,1))-AVERAGE(OFFSET($H$3,0,0,'Données projet'!$E$14+1,1))</f>
        <v>697.21496579331188</v>
      </c>
      <c r="DU77" s="59">
        <f t="shared" si="98"/>
        <v>215.64914236948769</v>
      </c>
      <c r="DV77" s="15">
        <f>IF(ISNA(VLOOKUP(A77,'Données projet'!$A$165:$I$185,3,0)),0,VLOOKUP(A77,'Données projet'!$A$165:$I$185,3,0))</f>
        <v>5</v>
      </c>
      <c r="DW77" s="15">
        <f>IF(ISNA(VLOOKUP(A77,'Données projet'!$A$165:$I$185,4,0)),0,VLOOKUP(A77,'Données projet'!$A$165:$I$185,4,0))</f>
        <v>47.4</v>
      </c>
      <c r="DX77" s="16">
        <f>IF(ISNA(VLOOKUP(A77,'Données projet'!$A$165:$I$185,5,0)),0%,VLOOKUP(A77,'Données projet'!$A$165:$I$185,5,0)*VLOOKUP('Données projet'!$B$14,Paramètres!$A$1:$I$89,7,0))</f>
        <v>0.43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75.891282369244891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75.891282369244891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6">
        <f t="shared" si="56"/>
        <v>183.33333333333334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189.76714074331781</v>
      </c>
      <c r="T78" s="59">
        <f t="shared" si="88"/>
        <v>458.38901659119472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246.7507224</v>
      </c>
      <c r="AK78" s="13">
        <f t="shared" si="89"/>
        <v>59.889628081723359</v>
      </c>
      <c r="AL78" s="20">
        <f t="shared" si="58"/>
        <v>534.0652770890016</v>
      </c>
      <c r="AM78" s="59">
        <f t="shared" si="59"/>
        <v>802.72686178882645</v>
      </c>
      <c r="AN78" s="59">
        <f ca="1">AVERAGE(OFFSET($AM$3,0,0,'Données projet'!$E$10+1,1))-AVERAGE(OFFSET($H$3,0,0,'Données projet'!$E$10+1,1))</f>
        <v>667.48048469355444</v>
      </c>
      <c r="AO78" s="59">
        <f t="shared" si="90"/>
        <v>207.98235252598172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70.74393172858268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70.74393172858268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270</v>
      </c>
      <c r="BB78" s="12">
        <f>VLOOKUP(A78,'Données projet'!$A$87:$I$107,9,0)</f>
        <v>3.4</v>
      </c>
      <c r="BC78" s="12">
        <f t="array" ref="BC78">INDEX(BB:BB,MIN(IF(ISNUMBER(BB78:BB274),ROW(BB78:BB274),"")))</f>
        <v>3.4</v>
      </c>
      <c r="BD78" s="12">
        <f>IF('Données projet'!$A$88&gt;35,BD77+BC78-BL77,IF(A78&lt;'Données projet'!$A$88,$BA$205^A78,IF(A78='Données projet'!$A$88,'Données projet'!$B$88,BD77+BC78-BL77)))</f>
        <v>269.99999999999977</v>
      </c>
      <c r="BE78" s="13">
        <f>BD78*VLOOKUP('Données projet'!$B$11,Paramètres!$A$1:$I$89,3,0)*VLOOKUP('Données projet'!$B$11,Paramètres!$A$1:$I$89,5,0)</f>
        <v>197.96399999999983</v>
      </c>
      <c r="BF78" s="13">
        <f t="shared" si="91"/>
        <v>49.296450435147719</v>
      </c>
      <c r="BG78" s="20">
        <f t="shared" si="61"/>
        <v>430.64528450788202</v>
      </c>
      <c r="BH78" s="59">
        <f t="shared" si="62"/>
        <v>699.30686920770677</v>
      </c>
      <c r="BI78" s="59">
        <f ca="1">AVERAGE(OFFSET($BH$3,0,0,'Données projet'!$E$11+1,1))-AVERAGE(OFFSET($H$3,0,0,'Données projet'!$E$11+1,1))</f>
        <v>302.36110224755532</v>
      </c>
      <c r="BJ78" s="59">
        <f t="shared" si="92"/>
        <v>292.08583531469412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9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32.737949470720174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32.737949470720174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214</v>
      </c>
      <c r="BW78" s="12">
        <f>VLOOKUP(A78,'Données projet'!$A$113:$I$133,9,0)</f>
        <v>2.6</v>
      </c>
      <c r="BX78" s="12">
        <f t="array" ref="BX78">INDEX(BW:BW,MIN(IF(ISNUMBER(BW78:BW274),ROW(BW78:BW274),"")))</f>
        <v>2.6</v>
      </c>
      <c r="BY78" s="12">
        <f>IF('Données projet'!$A$114&gt;35,BY77+BX78-CG77,IF(A78&lt;'Données projet'!$A$114,$BV$205^A78,IF(A78='Données projet'!$A$114,'Données projet'!$B$114,BY77+BX78-CG77)))</f>
        <v>214</v>
      </c>
      <c r="BZ78" s="13">
        <f>BY78*VLOOKUP('Données projet'!$B$12,Paramètres!$A$1:$I$89,3,0)*VLOOKUP('Données projet'!$B$12,Paramètres!$A$1:$I$89,5,0)</f>
        <v>186.95040000000003</v>
      </c>
      <c r="CA78" s="13">
        <f t="shared" si="93"/>
        <v>46.865095976617653</v>
      </c>
      <c r="CB78" s="20">
        <f t="shared" si="64"/>
        <v>407.22865549260911</v>
      </c>
      <c r="CC78" s="59">
        <f t="shared" si="65"/>
        <v>675.89024019243391</v>
      </c>
      <c r="CD78" s="59">
        <f ca="1">AVERAGE(OFFSET($CC$3,0,0,'Données projet'!$E$12+1,1))-AVERAGE(OFFSET($H$3,0,0,'Données projet'!$E$12+1,1))</f>
        <v>285.8437404763045</v>
      </c>
      <c r="CE78" s="59">
        <f t="shared" si="94"/>
        <v>276.01618888357268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7</v>
      </c>
      <c r="CH78" s="16">
        <f>IF(ISNA(VLOOKUP(A78,'Données projet'!$A$113:$I$133,5,0)),0%,VLOOKUP(A78,'Données projet'!$A$113:$I$133,5,0)*VLOOKUP('Données projet'!$B$12,Paramètres!$A$1:$I$89,7,0))</f>
        <v>0.53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37.245891503611979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37.245891503611979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9.1529999999999969</v>
      </c>
      <c r="CT78" s="12">
        <f>IF('Données projet'!$A$140&gt;35,CT77+CS78-DB77,IF(A78&lt;'Données projet'!$A$140,$CQ$205^A78,IF(A78='Données projet'!$A$140,'Données projet'!$B$140,CT77+CS78-DB77)))</f>
        <v>272.71300000000002</v>
      </c>
      <c r="CU78" s="17">
        <f>CT78*VLOOKUP('Données projet'!$B$13,Paramètres!$A$1:$I$89,3,0)*VLOOKUP('Données projet'!$B$13,Paramètres!$A$1:$I$89,5,0)</f>
        <v>293.54827319999998</v>
      </c>
      <c r="CV78" s="13">
        <f t="shared" si="95"/>
        <v>69.822227146935788</v>
      </c>
      <c r="CW78" s="20">
        <f t="shared" si="67"/>
        <v>632.87028810424647</v>
      </c>
      <c r="CX78" s="59">
        <f t="shared" si="68"/>
        <v>901.53187280407133</v>
      </c>
      <c r="CY78" s="59">
        <f ca="1">AVERAGE(OFFSET($CX$3,0,0,'Données projet'!$E$13+1,1))-AVERAGE(OFFSET($H$3,0,0,'Données projet'!$E$13+1,1))</f>
        <v>776.36907931144958</v>
      </c>
      <c r="CZ78" s="59">
        <f t="shared" si="96"/>
        <v>236.05254599184528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84.160884297796628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84.160884297796628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9.1529999999999969</v>
      </c>
      <c r="DO78" s="12">
        <f>IF('Données projet'!$A$166&gt;35,DO77+DN78-DW77,IF(A78&lt;'Données projet'!$A$166,$DL$205^A78,IF(A78='Données projet'!$A$166,'Données projet'!$B$166,DO77+DN78-DW77)))</f>
        <v>272.71300000000002</v>
      </c>
      <c r="DP78" s="17">
        <f>DO78*VLOOKUP('Données projet'!$B$14,Paramètres!$A$1:$I$89,3,0)*VLOOKUP('Données projet'!$B$14,Paramètres!$A$1:$I$89,5,0)</f>
        <v>259.51369080000001</v>
      </c>
      <c r="DQ78" s="13">
        <f t="shared" si="97"/>
        <v>62.618705194634003</v>
      </c>
      <c r="DR78" s="20">
        <f t="shared" si="70"/>
        <v>561.04725635732086</v>
      </c>
      <c r="DS78" s="59">
        <f t="shared" si="71"/>
        <v>829.70884105714572</v>
      </c>
      <c r="DT78" s="59">
        <f ca="1">AVERAGE(OFFSET($DS$3,0,0,'Données projet'!$E$14+1,1))-AVERAGE(OFFSET($H$3,0,0,'Données projet'!$E$14+1,1))</f>
        <v>697.21496579331188</v>
      </c>
      <c r="DU78" s="59">
        <f t="shared" si="98"/>
        <v>215.64914236948769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74.403100611095567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74.403100611095567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6">
        <f t="shared" si="56"/>
        <v>183.33333333333334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189.76714074331781</v>
      </c>
      <c r="T79" s="59">
        <f t="shared" si="88"/>
        <v>458.38901659119472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255.0323568</v>
      </c>
      <c r="AK79" s="13">
        <f t="shared" si="89"/>
        <v>61.662291230464433</v>
      </c>
      <c r="AL79" s="20">
        <f t="shared" si="58"/>
        <v>551.57651198639223</v>
      </c>
      <c r="AM79" s="59">
        <f t="shared" si="59"/>
        <v>820.66609636724161</v>
      </c>
      <c r="AN79" s="59">
        <f ca="1">AVERAGE(OFFSET($AM$3,0,0,'Données projet'!$E$10+1,1))-AVERAGE(OFFSET($H$3,0,0,'Données projet'!$E$10+1,1))</f>
        <v>667.48048469355444</v>
      </c>
      <c r="AO79" s="59">
        <f t="shared" si="90"/>
        <v>207.98235252598172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69.356686376922866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69.356686376922866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2.8</v>
      </c>
      <c r="BD79" s="12">
        <f>IF('Données projet'!$A$88&gt;35,BD78+BC79-BL78,IF(A79&lt;'Données projet'!$A$88,$BA$205^A79,IF(A79='Données projet'!$A$88,'Données projet'!$B$88,BD78+BC79-BL78)))</f>
        <v>263.79999999999978</v>
      </c>
      <c r="BE79" s="13">
        <f>BD79*VLOOKUP('Données projet'!$B$11,Paramètres!$A$1:$I$89,3,0)*VLOOKUP('Données projet'!$B$11,Paramètres!$A$1:$I$89,5,0)</f>
        <v>193.41815999999983</v>
      </c>
      <c r="BF79" s="13">
        <f t="shared" si="91"/>
        <v>48.29487349052124</v>
      </c>
      <c r="BG79" s="20">
        <f t="shared" si="61"/>
        <v>420.98353332932419</v>
      </c>
      <c r="BH79" s="59">
        <f t="shared" si="62"/>
        <v>690.07311771017362</v>
      </c>
      <c r="BI79" s="59">
        <f ca="1">AVERAGE(OFFSET($BH$3,0,0,'Données projet'!$E$11+1,1))-AVERAGE(OFFSET($H$3,0,0,'Données projet'!$E$11+1,1))</f>
        <v>302.36110224755532</v>
      </c>
      <c r="BJ79" s="59">
        <f t="shared" si="92"/>
        <v>292.08583531469412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32.095978249776834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32.095978249776834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2.4</v>
      </c>
      <c r="BY79" s="12">
        <f>IF('Données projet'!$A$114&gt;35,BY78+BX79-CG78,IF(A79&lt;'Données projet'!$A$114,$BV$205^A79,IF(A79='Données projet'!$A$114,'Données projet'!$B$114,BY78+BX79-CG78)))</f>
        <v>209.4</v>
      </c>
      <c r="BZ79" s="13">
        <f>BY79*VLOOKUP('Données projet'!$B$12,Paramètres!$A$1:$I$89,3,0)*VLOOKUP('Données projet'!$B$12,Paramètres!$A$1:$I$89,5,0)</f>
        <v>182.93184000000002</v>
      </c>
      <c r="CA79" s="13">
        <f t="shared" si="93"/>
        <v>45.973851929814685</v>
      </c>
      <c r="CB79" s="20">
        <f t="shared" si="64"/>
        <v>398.67741344442726</v>
      </c>
      <c r="CC79" s="59">
        <f t="shared" si="65"/>
        <v>667.76699782527669</v>
      </c>
      <c r="CD79" s="59">
        <f ca="1">AVERAGE(OFFSET($CC$3,0,0,'Données projet'!$E$12+1,1))-AVERAGE(OFFSET($H$3,0,0,'Données projet'!$E$12+1,1))</f>
        <v>285.8437404763045</v>
      </c>
      <c r="CE79" s="59">
        <f t="shared" si="94"/>
        <v>276.01618888357268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36.515522288976776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36.515522288976776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9.1529999999999969</v>
      </c>
      <c r="CT79" s="12">
        <f>IF('Données projet'!$A$140&gt;35,CT78+CS79-DB78,IF(A79&lt;'Données projet'!$A$140,$CQ$205^A79,IF(A79='Données projet'!$A$140,'Données projet'!$B$140,CT78+CS79-DB78)))</f>
        <v>281.86600000000004</v>
      </c>
      <c r="CU79" s="17">
        <f>CT79*VLOOKUP('Données projet'!$B$13,Paramètres!$A$1:$I$89,3,0)*VLOOKUP('Données projet'!$B$13,Paramètres!$A$1:$I$89,5,0)</f>
        <v>303.40056240000007</v>
      </c>
      <c r="CV79" s="13">
        <f t="shared" si="95"/>
        <v>71.888883644743842</v>
      </c>
      <c r="CW79" s="20">
        <f t="shared" si="67"/>
        <v>653.62911852792888</v>
      </c>
      <c r="CX79" s="59">
        <f t="shared" si="68"/>
        <v>922.71870290877837</v>
      </c>
      <c r="CY79" s="59">
        <f ca="1">AVERAGE(OFFSET($CX$3,0,0,'Données projet'!$E$13+1,1))-AVERAGE(OFFSET($H$3,0,0,'Données projet'!$E$13+1,1))</f>
        <v>776.36907931144958</v>
      </c>
      <c r="CZ79" s="59">
        <f t="shared" si="96"/>
        <v>236.05254599184528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82.510540689787533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82.510540689787533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9.1529999999999969</v>
      </c>
      <c r="DO79" s="12">
        <f>IF('Données projet'!$A$166&gt;35,DO78+DN79-DW78,IF(A79&lt;'Données projet'!$A$166,$DL$205^A79,IF(A79='Données projet'!$A$166,'Données projet'!$B$166,DO78+DN79-DW78)))</f>
        <v>281.86600000000004</v>
      </c>
      <c r="DP79" s="17">
        <f>DO79*VLOOKUP('Données projet'!$B$14,Paramètres!$A$1:$I$89,3,0)*VLOOKUP('Données projet'!$B$14,Paramètres!$A$1:$I$89,5,0)</f>
        <v>268.22368560000001</v>
      </c>
      <c r="DQ79" s="13">
        <f t="shared" si="97"/>
        <v>64.472145843304247</v>
      </c>
      <c r="DR79" s="20">
        <f t="shared" si="70"/>
        <v>579.4452397637549</v>
      </c>
      <c r="DS79" s="59">
        <f t="shared" si="71"/>
        <v>848.53482414460427</v>
      </c>
      <c r="DT79" s="59">
        <f ca="1">AVERAGE(OFFSET($DS$3,0,0,'Données projet'!$E$14+1,1))-AVERAGE(OFFSET($H$3,0,0,'Données projet'!$E$14+1,1))</f>
        <v>697.21496579331188</v>
      </c>
      <c r="DU79" s="59">
        <f t="shared" si="98"/>
        <v>215.64914236948769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72.944101189522314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72.944101189522314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6">
        <f t="shared" si="56"/>
        <v>183.33333333333334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189.76714074331781</v>
      </c>
      <c r="T80" s="59">
        <f t="shared" si="88"/>
        <v>458.38901659119472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263.31399120000003</v>
      </c>
      <c r="AK80" s="13">
        <f t="shared" si="89"/>
        <v>63.428265396287479</v>
      </c>
      <c r="AL80" s="20">
        <f t="shared" si="58"/>
        <v>569.07609690520076</v>
      </c>
      <c r="AM80" s="59">
        <f t="shared" si="59"/>
        <v>838.58625612947299</v>
      </c>
      <c r="AN80" s="59">
        <f ca="1">AVERAGE(OFFSET($AM$3,0,0,'Données projet'!$E$10+1,1))-AVERAGE(OFFSET($H$3,0,0,'Données projet'!$E$10+1,1))</f>
        <v>667.48048469355444</v>
      </c>
      <c r="AO80" s="59">
        <f t="shared" si="90"/>
        <v>207.98235252598172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67.996644060472988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67.996644060472988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2.8</v>
      </c>
      <c r="BD80" s="12">
        <f>IF('Données projet'!$A$88&gt;35,BD79+BC80-BL79,IF(A80&lt;'Données projet'!$A$88,$BA$205^A80,IF(A80='Données projet'!$A$88,'Données projet'!$B$88,BD79+BC80-BL79)))</f>
        <v>266.5999999999998</v>
      </c>
      <c r="BE80" s="13">
        <f>BD80*VLOOKUP('Données projet'!$B$11,Paramètres!$A$1:$I$89,3,0)*VLOOKUP('Données projet'!$B$11,Paramètres!$A$1:$I$89,5,0)</f>
        <v>195.47111999999984</v>
      </c>
      <c r="BF80" s="13">
        <f t="shared" si="91"/>
        <v>48.747534064963503</v>
      </c>
      <c r="BG80" s="20">
        <f t="shared" si="61"/>
        <v>425.34748916314447</v>
      </c>
      <c r="BH80" s="59">
        <f t="shared" si="62"/>
        <v>694.8576483874167</v>
      </c>
      <c r="BI80" s="59">
        <f ca="1">AVERAGE(OFFSET($BH$3,0,0,'Données projet'!$E$11+1,1))-AVERAGE(OFFSET($H$3,0,0,'Données projet'!$E$11+1,1))</f>
        <v>302.36110224755532</v>
      </c>
      <c r="BJ80" s="59">
        <f t="shared" si="92"/>
        <v>292.08583531469412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31.466595692912414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31.466595692912414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2.4</v>
      </c>
      <c r="BY80" s="12">
        <f>IF('Données projet'!$A$114&gt;35,BY79+BX80-CG79,IF(A80&lt;'Données projet'!$A$114,$BV$205^A80,IF(A80='Données projet'!$A$114,'Données projet'!$B$114,BY79+BX80-CG79)))</f>
        <v>211.8</v>
      </c>
      <c r="BZ80" s="13">
        <f>BY80*VLOOKUP('Données projet'!$B$12,Paramètres!$A$1:$I$89,3,0)*VLOOKUP('Données projet'!$B$12,Paramètres!$A$1:$I$89,5,0)</f>
        <v>185.02848000000003</v>
      </c>
      <c r="CA80" s="13">
        <f t="shared" si="93"/>
        <v>46.43913001874585</v>
      </c>
      <c r="CB80" s="20">
        <f t="shared" si="64"/>
        <v>403.13942078264904</v>
      </c>
      <c r="CC80" s="59">
        <f t="shared" si="65"/>
        <v>672.64958000692127</v>
      </c>
      <c r="CD80" s="59">
        <f ca="1">AVERAGE(OFFSET($CC$3,0,0,'Données projet'!$E$12+1,1))-AVERAGE(OFFSET($H$3,0,0,'Données projet'!$E$12+1,1))</f>
        <v>285.8437404763045</v>
      </c>
      <c r="CE80" s="59">
        <f t="shared" si="94"/>
        <v>276.01618888357268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35.799475169159336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35.799475169159336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9.1529999999999969</v>
      </c>
      <c r="CT80" s="12">
        <f>IF('Données projet'!$A$140&gt;35,CT79+CS80-DB79,IF(A80&lt;'Données projet'!$A$140,$CQ$205^A80,IF(A80='Données projet'!$A$140,'Données projet'!$B$140,CT79+CS80-DB79)))</f>
        <v>291.01900000000006</v>
      </c>
      <c r="CU80" s="17">
        <f>CT80*VLOOKUP('Données projet'!$B$13,Paramètres!$A$1:$I$89,3,0)*VLOOKUP('Données projet'!$B$13,Paramètres!$A$1:$I$89,5,0)</f>
        <v>313.25285160000004</v>
      </c>
      <c r="CV80" s="13">
        <f t="shared" si="95"/>
        <v>73.947741802511331</v>
      </c>
      <c r="CW80" s="20">
        <f t="shared" si="67"/>
        <v>674.37436684270722</v>
      </c>
      <c r="CX80" s="59">
        <f t="shared" si="68"/>
        <v>943.88452606697956</v>
      </c>
      <c r="CY80" s="59">
        <f ca="1">AVERAGE(OFFSET($CX$3,0,0,'Données projet'!$E$13+1,1))-AVERAGE(OFFSET($H$3,0,0,'Données projet'!$E$13+1,1))</f>
        <v>776.36907931144958</v>
      </c>
      <c r="CZ80" s="59">
        <f t="shared" si="96"/>
        <v>236.05254599184528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80.8925593133213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80.8925593133213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9.1529999999999969</v>
      </c>
      <c r="DO80" s="12">
        <f>IF('Données projet'!$A$166&gt;35,DO79+DN80-DW79,IF(A80&lt;'Données projet'!$A$166,$DL$205^A80,IF(A80='Données projet'!$A$166,'Données projet'!$B$166,DO79+DN80-DW79)))</f>
        <v>291.01900000000006</v>
      </c>
      <c r="DP80" s="17">
        <f>DO80*VLOOKUP('Données projet'!$B$14,Paramètres!$A$1:$I$89,3,0)*VLOOKUP('Données projet'!$B$14,Paramètres!$A$1:$I$89,5,0)</f>
        <v>276.93368040000007</v>
      </c>
      <c r="DQ80" s="13">
        <f t="shared" si="97"/>
        <v>66.318592702518586</v>
      </c>
      <c r="DR80" s="20">
        <f t="shared" si="70"/>
        <v>597.83104232022004</v>
      </c>
      <c r="DS80" s="59">
        <f t="shared" si="71"/>
        <v>867.34120154449238</v>
      </c>
      <c r="DT80" s="59">
        <f ca="1">AVERAGE(OFFSET($DS$3,0,0,'Données projet'!$E$14+1,1))-AVERAGE(OFFSET($H$3,0,0,'Données projet'!$E$14+1,1))</f>
        <v>697.21496579331188</v>
      </c>
      <c r="DU80" s="59">
        <f t="shared" si="98"/>
        <v>215.64914236948769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71.513711856704333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71.513711856704333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6">
        <f t="shared" si="56"/>
        <v>183.33333333333334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189.76714074331781</v>
      </c>
      <c r="T81" s="59">
        <f t="shared" si="88"/>
        <v>458.38901659119472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271.59562560000006</v>
      </c>
      <c r="AK81" s="13">
        <f t="shared" si="89"/>
        <v>65.187785095275302</v>
      </c>
      <c r="AL81" s="20">
        <f t="shared" si="58"/>
        <v>586.56444029427121</v>
      </c>
      <c r="AM81" s="59">
        <f t="shared" si="59"/>
        <v>856.48787832869743</v>
      </c>
      <c r="AN81" s="59">
        <f ca="1">AVERAGE(OFFSET($AM$3,0,0,'Données projet'!$E$10+1,1))-AVERAGE(OFFSET($H$3,0,0,'Données projet'!$E$10+1,1))</f>
        <v>667.48048469355444</v>
      </c>
      <c r="AO81" s="59">
        <f t="shared" si="90"/>
        <v>207.98235252598172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66.663271344304789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66.663271344304789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2.8</v>
      </c>
      <c r="BD81" s="12">
        <f>IF('Données projet'!$A$88&gt;35,BD80+BC81-BL80,IF(A81&lt;'Données projet'!$A$88,$BA$205^A81,IF(A81='Données projet'!$A$88,'Données projet'!$B$88,BD80+BC81-BL80)))</f>
        <v>269.39999999999981</v>
      </c>
      <c r="BE81" s="13">
        <f>BD81*VLOOKUP('Données projet'!$B$11,Paramètres!$A$1:$I$89,3,0)*VLOOKUP('Données projet'!$B$11,Paramètres!$A$1:$I$89,5,0)</f>
        <v>197.52407999999986</v>
      </c>
      <c r="BF81" s="13">
        <f t="shared" si="91"/>
        <v>49.199641586671113</v>
      </c>
      <c r="BG81" s="20">
        <f t="shared" si="61"/>
        <v>429.71048176345192</v>
      </c>
      <c r="BH81" s="59">
        <f t="shared" si="62"/>
        <v>699.63391979787821</v>
      </c>
      <c r="BI81" s="59">
        <f ca="1">AVERAGE(OFFSET($BH$3,0,0,'Données projet'!$E$11+1,1))-AVERAGE(OFFSET($H$3,0,0,'Données projet'!$E$11+1,1))</f>
        <v>302.36110224755532</v>
      </c>
      <c r="BJ81" s="59">
        <f t="shared" si="92"/>
        <v>292.08583531469412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30.84955494410265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30.84955494410265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2.4</v>
      </c>
      <c r="BY81" s="12">
        <f>IF('Données projet'!$A$114&gt;35,BY80+BX81-CG80,IF(A81&lt;'Données projet'!$A$114,$BV$205^A81,IF(A81='Données projet'!$A$114,'Données projet'!$B$114,BY80+BX81-CG80)))</f>
        <v>214.20000000000002</v>
      </c>
      <c r="BZ81" s="13">
        <f>BY81*VLOOKUP('Données projet'!$B$12,Paramètres!$A$1:$I$89,3,0)*VLOOKUP('Données projet'!$B$12,Paramètres!$A$1:$I$89,5,0)</f>
        <v>187.12512000000004</v>
      </c>
      <c r="CA81" s="13">
        <f t="shared" si="93"/>
        <v>46.903794805770545</v>
      </c>
      <c r="CB81" s="20">
        <f t="shared" si="64"/>
        <v>407.60035995338376</v>
      </c>
      <c r="CC81" s="59">
        <f t="shared" si="65"/>
        <v>677.52379798780998</v>
      </c>
      <c r="CD81" s="59">
        <f ca="1">AVERAGE(OFFSET($CC$3,0,0,'Données projet'!$E$12+1,1))-AVERAGE(OFFSET($H$3,0,0,'Données projet'!$E$12+1,1))</f>
        <v>285.8437404763045</v>
      </c>
      <c r="CE81" s="59">
        <f t="shared" si="94"/>
        <v>276.01618888357268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35.097469296615898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35.097469296615898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9.1529999999999969</v>
      </c>
      <c r="CT81" s="12">
        <f>IF('Données projet'!$A$140&gt;35,CT80+CS81-DB80,IF(A81&lt;'Données projet'!$A$140,$CQ$205^A81,IF(A81='Données projet'!$A$140,'Données projet'!$B$140,CT80+CS81-DB80)))</f>
        <v>300.17200000000008</v>
      </c>
      <c r="CU81" s="17">
        <f>CT81*VLOOKUP('Données projet'!$B$13,Paramètres!$A$1:$I$89,3,0)*VLOOKUP('Données projet'!$B$13,Paramètres!$A$1:$I$89,5,0)</f>
        <v>323.10514080000007</v>
      </c>
      <c r="CV81" s="13">
        <f t="shared" si="95"/>
        <v>75.999075030438448</v>
      </c>
      <c r="CW81" s="20">
        <f t="shared" si="67"/>
        <v>695.1065092380137</v>
      </c>
      <c r="CX81" s="59">
        <f t="shared" si="68"/>
        <v>965.02994727243993</v>
      </c>
      <c r="CY81" s="59">
        <f ca="1">AVERAGE(OFFSET($CX$3,0,0,'Données projet'!$E$13+1,1))-AVERAGE(OFFSET($H$3,0,0,'Données projet'!$E$13+1,1))</f>
        <v>776.36907931144958</v>
      </c>
      <c r="CZ81" s="59">
        <f t="shared" si="96"/>
        <v>236.05254599184528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79.306305564776366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79.306305564776366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9.1529999999999969</v>
      </c>
      <c r="DO81" s="12">
        <f>IF('Données projet'!$A$166&gt;35,DO80+DN81-DW80,IF(A81&lt;'Données projet'!$A$166,$DL$205^A81,IF(A81='Données projet'!$A$166,'Données projet'!$B$166,DO80+DN81-DW80)))</f>
        <v>300.17200000000008</v>
      </c>
      <c r="DP81" s="17">
        <f>DO81*VLOOKUP('Données projet'!$B$14,Paramètres!$A$1:$I$89,3,0)*VLOOKUP('Données projet'!$B$14,Paramètres!$A$1:$I$89,5,0)</f>
        <v>285.64367520000008</v>
      </c>
      <c r="DQ81" s="13">
        <f t="shared" si="97"/>
        <v>68.158290974892552</v>
      </c>
      <c r="DR81" s="20">
        <f t="shared" si="70"/>
        <v>616.20509108793794</v>
      </c>
      <c r="DS81" s="59">
        <f t="shared" si="71"/>
        <v>886.12852912236417</v>
      </c>
      <c r="DT81" s="59">
        <f ca="1">AVERAGE(OFFSET($DS$3,0,0,'Données projet'!$E$14+1,1))-AVERAGE(OFFSET($H$3,0,0,'Données projet'!$E$14+1,1))</f>
        <v>697.21496579331188</v>
      </c>
      <c r="DU81" s="59">
        <f t="shared" si="98"/>
        <v>215.64914236948769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70.111371586251565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70.111371586251565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6">
        <f t="shared" si="56"/>
        <v>183.33333333333334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189.76714074331781</v>
      </c>
      <c r="T82" s="59">
        <f t="shared" si="88"/>
        <v>458.38901659119472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279.87726000000009</v>
      </c>
      <c r="AK82" s="13">
        <f t="shared" si="89"/>
        <v>66.941069728889886</v>
      </c>
      <c r="AL82" s="20">
        <f t="shared" si="58"/>
        <v>604.04192427781663</v>
      </c>
      <c r="AM82" s="59">
        <f t="shared" si="59"/>
        <v>874.37147165899364</v>
      </c>
      <c r="AN82" s="59">
        <f ca="1">AVERAGE(OFFSET($AM$3,0,0,'Données projet'!$E$10+1,1))-AVERAGE(OFFSET($H$3,0,0,'Données projet'!$E$10+1,1))</f>
        <v>667.48048469355444</v>
      </c>
      <c r="AO82" s="59">
        <f t="shared" si="90"/>
        <v>207.98235252598172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65.356045253823595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65.356045253823595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2.8</v>
      </c>
      <c r="BD82" s="12">
        <f>IF('Données projet'!$A$88&gt;35,BD81+BC82-BL81,IF(A82&lt;'Données projet'!$A$88,$BA$205^A82,IF(A82='Données projet'!$A$88,'Données projet'!$B$88,BD81+BC82-BL81)))</f>
        <v>272.19999999999982</v>
      </c>
      <c r="BE82" s="13">
        <f>BD82*VLOOKUP('Données projet'!$B$11,Paramètres!$A$1:$I$89,3,0)*VLOOKUP('Données projet'!$B$11,Paramètres!$A$1:$I$89,5,0)</f>
        <v>199.57703999999987</v>
      </c>
      <c r="BF82" s="13">
        <f t="shared" si="91"/>
        <v>49.651202469214105</v>
      </c>
      <c r="BG82" s="20">
        <f t="shared" si="61"/>
        <v>434.07252230054763</v>
      </c>
      <c r="BH82" s="59">
        <f t="shared" si="62"/>
        <v>704.40206968172458</v>
      </c>
      <c r="BI82" s="59">
        <f ca="1">AVERAGE(OFFSET($BH$3,0,0,'Données projet'!$E$11+1,1))-AVERAGE(OFFSET($H$3,0,0,'Données projet'!$E$11+1,1))</f>
        <v>302.36110224755532</v>
      </c>
      <c r="BJ82" s="59">
        <f t="shared" si="92"/>
        <v>292.08583531469412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30.244613988019349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30.244613988019349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2.4</v>
      </c>
      <c r="BY82" s="12">
        <f>IF('Données projet'!$A$114&gt;35,BY81+BX82-CG81,IF(A82&lt;'Données projet'!$A$114,$BV$205^A82,IF(A82='Données projet'!$A$114,'Données projet'!$B$114,BY81+BX82-CG81)))</f>
        <v>216.60000000000002</v>
      </c>
      <c r="BZ82" s="13">
        <f>BY82*VLOOKUP('Données projet'!$B$12,Paramètres!$A$1:$I$89,3,0)*VLOOKUP('Données projet'!$B$12,Paramètres!$A$1:$I$89,5,0)</f>
        <v>189.22176000000005</v>
      </c>
      <c r="CA82" s="13">
        <f t="shared" si="93"/>
        <v>47.367853957810077</v>
      </c>
      <c r="CB82" s="20">
        <f t="shared" si="64"/>
        <v>412.06024430985258</v>
      </c>
      <c r="CC82" s="59">
        <f t="shared" si="65"/>
        <v>682.38979169102959</v>
      </c>
      <c r="CD82" s="59">
        <f ca="1">AVERAGE(OFFSET($CC$3,0,0,'Données projet'!$E$12+1,1))-AVERAGE(OFFSET($H$3,0,0,'Données projet'!$E$12+1,1))</f>
        <v>285.8437404763045</v>
      </c>
      <c r="CE82" s="59">
        <f t="shared" si="94"/>
        <v>276.01618888357268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34.409229331051733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34.409229331051733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9.1529999999999969</v>
      </c>
      <c r="CT82" s="12">
        <f>IF('Données projet'!$A$140&gt;35,CT81+CS82-DB81,IF(A82&lt;'Données projet'!$A$140,$CQ$205^A82,IF(A82='Données projet'!$A$140,'Données projet'!$B$140,CT81+CS82-DB81)))</f>
        <v>309.3250000000001</v>
      </c>
      <c r="CU82" s="17">
        <f>CT82*VLOOKUP('Données projet'!$B$13,Paramètres!$A$1:$I$89,3,0)*VLOOKUP('Données projet'!$B$13,Paramètres!$A$1:$I$89,5,0)</f>
        <v>332.9574300000001</v>
      </c>
      <c r="CV82" s="13">
        <f t="shared" si="95"/>
        <v>78.043139117368867</v>
      </c>
      <c r="CW82" s="20">
        <f t="shared" si="67"/>
        <v>715.82599121275098</v>
      </c>
      <c r="CX82" s="59">
        <f t="shared" si="68"/>
        <v>986.15553859392799</v>
      </c>
      <c r="CY82" s="59">
        <f ca="1">AVERAGE(OFFSET($CX$3,0,0,'Données projet'!$E$13+1,1))-AVERAGE(OFFSET($H$3,0,0,'Données projet'!$E$13+1,1))</f>
        <v>776.36907931144958</v>
      </c>
      <c r="CZ82" s="59">
        <f t="shared" si="96"/>
        <v>236.05254599184528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77.751157284721145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77.751157284721145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9.1529999999999969</v>
      </c>
      <c r="DO82" s="12">
        <f>IF('Données projet'!$A$166&gt;35,DO81+DN82-DW81,IF(A82&lt;'Données projet'!$A$166,$DL$205^A82,IF(A82='Données projet'!$A$166,'Données projet'!$B$166,DO81+DN82-DW81)))</f>
        <v>309.3250000000001</v>
      </c>
      <c r="DP82" s="17">
        <f>DO82*VLOOKUP('Données projet'!$B$14,Paramètres!$A$1:$I$89,3,0)*VLOOKUP('Données projet'!$B$14,Paramètres!$A$1:$I$89,5,0)</f>
        <v>294.35367000000014</v>
      </c>
      <c r="DQ82" s="13">
        <f t="shared" si="97"/>
        <v>69.991470059671371</v>
      </c>
      <c r="DR82" s="20">
        <f t="shared" si="70"/>
        <v>634.56778560392775</v>
      </c>
      <c r="DS82" s="59">
        <f t="shared" si="71"/>
        <v>904.89733298510464</v>
      </c>
      <c r="DT82" s="59">
        <f ca="1">AVERAGE(OFFSET($DS$3,0,0,'Données projet'!$E$14+1,1))-AVERAGE(OFFSET($H$3,0,0,'Données projet'!$E$14+1,1))</f>
        <v>697.21496579331188</v>
      </c>
      <c r="DU82" s="59">
        <f t="shared" si="98"/>
        <v>215.64914236948769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68.736530353159267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68.736530353159267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6">
        <f t="shared" si="56"/>
        <v>183.33333333333334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189.76714074331781</v>
      </c>
      <c r="T83" s="59">
        <f t="shared" si="88"/>
        <v>458.38901659119472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288.15889440000012</v>
      </c>
      <c r="AK83" s="13">
        <f t="shared" si="89"/>
        <v>68.688324976195204</v>
      </c>
      <c r="AL83" s="20">
        <f t="shared" si="58"/>
        <v>621.50890708020677</v>
      </c>
      <c r="AM83" s="59">
        <f t="shared" si="59"/>
        <v>892.23751871889294</v>
      </c>
      <c r="AN83" s="59">
        <f ca="1">AVERAGE(OFFSET($AM$3,0,0,'Données projet'!$E$10+1,1))-AVERAGE(OFFSET($H$3,0,0,'Données projet'!$E$10+1,1))</f>
        <v>667.48048469355444</v>
      </c>
      <c r="AO83" s="59">
        <f t="shared" si="90"/>
        <v>207.98235252598172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64.074453069647546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64.074453069647546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275</v>
      </c>
      <c r="BB83" s="12">
        <f>VLOOKUP(A83,'Données projet'!$A$87:$I$107,9,0)</f>
        <v>2.8</v>
      </c>
      <c r="BC83" s="12">
        <f t="array" ref="BC83">INDEX(BB:BB,MIN(IF(ISNUMBER(BB83:BB279),ROW(BB83:BB279),"")))</f>
        <v>2.8</v>
      </c>
      <c r="BD83" s="12">
        <f>IF('Données projet'!$A$88&gt;35,BD82+BC83-BL82,IF(A83&lt;'Données projet'!$A$88,$BA$205^A83,IF(A83='Données projet'!$A$88,'Données projet'!$B$88,BD82+BC83-BL82)))</f>
        <v>274.99999999999983</v>
      </c>
      <c r="BE83" s="13">
        <f>BD83*VLOOKUP('Données projet'!$B$11,Paramètres!$A$1:$I$89,3,0)*VLOOKUP('Données projet'!$B$11,Paramètres!$A$1:$I$89,5,0)</f>
        <v>201.62999999999988</v>
      </c>
      <c r="BF83" s="13">
        <f t="shared" si="91"/>
        <v>50.102222986612503</v>
      </c>
      <c r="BG83" s="20">
        <f t="shared" si="61"/>
        <v>438.43362170168325</v>
      </c>
      <c r="BH83" s="59">
        <f t="shared" si="62"/>
        <v>709.16223334036931</v>
      </c>
      <c r="BI83" s="59">
        <f ca="1">AVERAGE(OFFSET($BH$3,0,0,'Données projet'!$E$11+1,1))-AVERAGE(OFFSET($H$3,0,0,'Données projet'!$E$11+1,1))</f>
        <v>302.36110224755532</v>
      </c>
      <c r="BJ83" s="59">
        <f t="shared" si="92"/>
        <v>292.08583531469412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8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32.439761790128337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32.439761790128337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219</v>
      </c>
      <c r="BW83" s="12">
        <f>VLOOKUP(A83,'Données projet'!$A$113:$I$133,9,0)</f>
        <v>2.4</v>
      </c>
      <c r="BX83" s="12">
        <f t="array" ref="BX83">INDEX(BW:BW,MIN(IF(ISNUMBER(BW83:BW279),ROW(BW83:BW279),"")))</f>
        <v>2.4</v>
      </c>
      <c r="BY83" s="12">
        <f>IF('Données projet'!$A$114&gt;35,BY82+BX83-CG82,IF(A83&lt;'Données projet'!$A$114,$BV$205^A83,IF(A83='Données projet'!$A$114,'Données projet'!$B$114,BY82+BX83-CG82)))</f>
        <v>219.00000000000003</v>
      </c>
      <c r="BZ83" s="13">
        <f>BY83*VLOOKUP('Données projet'!$B$12,Paramètres!$A$1:$I$89,3,0)*VLOOKUP('Données projet'!$B$12,Paramètres!$A$1:$I$89,5,0)</f>
        <v>191.31840000000005</v>
      </c>
      <c r="CA83" s="13">
        <f t="shared" si="93"/>
        <v>47.831314962098396</v>
      </c>
      <c r="CB83" s="20">
        <f t="shared" si="64"/>
        <v>416.51908689232141</v>
      </c>
      <c r="CC83" s="59">
        <f t="shared" si="65"/>
        <v>687.24769853100747</v>
      </c>
      <c r="CD83" s="59">
        <f ca="1">AVERAGE(OFFSET($CC$3,0,0,'Données projet'!$E$12+1,1))-AVERAGE(OFFSET($H$3,0,0,'Données projet'!$E$12+1,1))</f>
        <v>285.8437404763045</v>
      </c>
      <c r="CE83" s="59">
        <f t="shared" si="94"/>
        <v>276.01618888357268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6</v>
      </c>
      <c r="CH83" s="16">
        <f>IF(ISNA(VLOOKUP(A83,'Données projet'!$A$113:$I$133,5,0)),0%,VLOOKUP(A83,'Données projet'!$A$113:$I$133,5,0)*VLOOKUP('Données projet'!$B$12,Paramètres!$A$1:$I$89,7,0))</f>
        <v>0.53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36.805535108348103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36.805535108348103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9.1529999999999969</v>
      </c>
      <c r="CT83" s="12">
        <f>IF('Données projet'!$A$140&gt;35,CT82+CS83-DB82,IF(A83&lt;'Données projet'!$A$140,$CQ$205^A83,IF(A83='Données projet'!$A$140,'Données projet'!$B$140,CT82+CS83-DB82)))</f>
        <v>318.47800000000012</v>
      </c>
      <c r="CU83" s="17">
        <f>CT83*VLOOKUP('Données projet'!$B$13,Paramètres!$A$1:$I$89,3,0)*VLOOKUP('Données projet'!$B$13,Paramètres!$A$1:$I$89,5,0)</f>
        <v>342.80971920000007</v>
      </c>
      <c r="CV83" s="13">
        <f t="shared" si="95"/>
        <v>80.080173853910466</v>
      </c>
      <c r="CW83" s="20">
        <f t="shared" si="67"/>
        <v>736.53323040222756</v>
      </c>
      <c r="CX83" s="59">
        <f t="shared" si="68"/>
        <v>1007.2618420409137</v>
      </c>
      <c r="CY83" s="59">
        <f ca="1">AVERAGE(OFFSET($CX$3,0,0,'Données projet'!$E$13+1,1))-AVERAGE(OFFSET($H$3,0,0,'Données projet'!$E$13+1,1))</f>
        <v>776.36907931144958</v>
      </c>
      <c r="CZ83" s="59">
        <f t="shared" si="96"/>
        <v>236.05254599184528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76.22650451389103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76.22650451389103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9.1529999999999969</v>
      </c>
      <c r="DO83" s="12">
        <f>IF('Données projet'!$A$166&gt;35,DO82+DN83-DW82,IF(A83&lt;'Données projet'!$A$166,$DL$205^A83,IF(A83='Données projet'!$A$166,'Données projet'!$B$166,DO82+DN83-DW82)))</f>
        <v>318.47800000000012</v>
      </c>
      <c r="DP83" s="17">
        <f>DO83*VLOOKUP('Données projet'!$B$14,Paramètres!$A$1:$I$89,3,0)*VLOOKUP('Données projet'!$B$14,Paramètres!$A$1:$I$89,5,0)</f>
        <v>303.06366480000008</v>
      </c>
      <c r="DQ83" s="13">
        <f t="shared" si="97"/>
        <v>71.818345008393493</v>
      </c>
      <c r="DR83" s="20">
        <f t="shared" si="70"/>
        <v>652.91950041628559</v>
      </c>
      <c r="DS83" s="59">
        <f t="shared" si="71"/>
        <v>923.64811205497176</v>
      </c>
      <c r="DT83" s="59">
        <f ca="1">AVERAGE(OFFSET($DS$3,0,0,'Données projet'!$E$14+1,1))-AVERAGE(OFFSET($H$3,0,0,'Données projet'!$E$14+1,1))</f>
        <v>697.21496579331188</v>
      </c>
      <c r="DU83" s="59">
        <f t="shared" si="98"/>
        <v>215.64914236948769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67.388648918077564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67.388648918077564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6">
        <f t="shared" si="56"/>
        <v>183.33333333333334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189.76714074331781</v>
      </c>
      <c r="T84" s="59">
        <f t="shared" si="88"/>
        <v>458.38901659119472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296.4405288000001</v>
      </c>
      <c r="AK84" s="13">
        <f t="shared" si="89"/>
        <v>70.42974402153277</v>
      </c>
      <c r="AL84" s="20">
        <f t="shared" si="58"/>
        <v>638.96572516416973</v>
      </c>
      <c r="AM84" s="59">
        <f t="shared" si="59"/>
        <v>910.08647818767122</v>
      </c>
      <c r="AN84" s="59">
        <f ca="1">AVERAGE(OFFSET($AM$3,0,0,'Données projet'!$E$10+1,1))-AVERAGE(OFFSET($H$3,0,0,'Données projet'!$E$10+1,1))</f>
        <v>667.48048469355444</v>
      </c>
      <c r="AO84" s="59">
        <f t="shared" si="90"/>
        <v>207.98235252598172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62.817992126509147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62.817992126509147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266.99999999999983</v>
      </c>
      <c r="BE84" s="13">
        <f>BD84*VLOOKUP('Données projet'!$B$11,Paramètres!$A$1:$I$89,3,0)*VLOOKUP('Données projet'!$B$11,Paramètres!$A$1:$I$89,5,0)</f>
        <v>195.76439999999985</v>
      </c>
      <c r="BF84" s="13">
        <f t="shared" si="91"/>
        <v>48.812154563023455</v>
      </c>
      <c r="BG84" s="20">
        <f t="shared" si="61"/>
        <v>425.9708325305989</v>
      </c>
      <c r="BH84" s="59">
        <f t="shared" si="62"/>
        <v>697.09158555410033</v>
      </c>
      <c r="BI84" s="59">
        <f ca="1">AVERAGE(OFFSET($BH$3,0,0,'Données projet'!$E$11+1,1))-AVERAGE(OFFSET($H$3,0,0,'Données projet'!$E$11+1,1))</f>
        <v>302.36110224755532</v>
      </c>
      <c r="BJ84" s="59">
        <f t="shared" si="92"/>
        <v>292.08583531469412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31.803637847724879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31.803637847724879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213.00000000000003</v>
      </c>
      <c r="BZ84" s="13">
        <f>BY84*VLOOKUP('Données projet'!$B$12,Paramètres!$A$1:$I$89,3,0)*VLOOKUP('Données projet'!$B$12,Paramètres!$A$1:$I$89,5,0)</f>
        <v>186.07680000000005</v>
      </c>
      <c r="CA84" s="13">
        <f t="shared" si="93"/>
        <v>46.671538591528673</v>
      </c>
      <c r="CB84" s="20">
        <f t="shared" si="64"/>
        <v>405.37002304691242</v>
      </c>
      <c r="CC84" s="59">
        <f t="shared" si="65"/>
        <v>676.49077607041386</v>
      </c>
      <c r="CD84" s="59">
        <f ca="1">AVERAGE(OFFSET($CC$3,0,0,'Données projet'!$E$12+1,1))-AVERAGE(OFFSET($H$3,0,0,'Données projet'!$E$12+1,1))</f>
        <v>285.8437404763045</v>
      </c>
      <c r="CE84" s="59">
        <f t="shared" si="94"/>
        <v>276.01618888357268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36.083801014033142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36.083801014033142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9.1529999999999969</v>
      </c>
      <c r="CT84" s="12">
        <f>IF('Données projet'!$A$140&gt;35,CT83+CS84-DB83,IF(A84&lt;'Données projet'!$A$140,$CQ$205^A84,IF(A84='Données projet'!$A$140,'Données projet'!$B$140,CT83+CS84-DB83)))</f>
        <v>327.63100000000014</v>
      </c>
      <c r="CU84" s="17">
        <f>CT84*VLOOKUP('Données projet'!$B$13,Paramètres!$A$1:$I$89,3,0)*VLOOKUP('Données projet'!$B$13,Paramètres!$A$1:$I$89,5,0)</f>
        <v>352.66200840000016</v>
      </c>
      <c r="CV84" s="13">
        <f t="shared" si="95"/>
        <v>82.110404463718993</v>
      </c>
      <c r="CW84" s="20">
        <f t="shared" si="67"/>
        <v>757.22861907097752</v>
      </c>
      <c r="CX84" s="59">
        <f t="shared" si="68"/>
        <v>1028.3493720944789</v>
      </c>
      <c r="CY84" s="59">
        <f ca="1">AVERAGE(OFFSET($CX$3,0,0,'Données projet'!$E$13+1,1))-AVERAGE(OFFSET($H$3,0,0,'Données projet'!$E$13+1,1))</f>
        <v>776.36907931144958</v>
      </c>
      <c r="CZ84" s="59">
        <f t="shared" si="96"/>
        <v>236.05254599184528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74.731749253950525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74.731749253950525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9.1529999999999969</v>
      </c>
      <c r="DO84" s="12">
        <f>IF('Données projet'!$A$166&gt;35,DO83+DN84-DW83,IF(A84&lt;'Données projet'!$A$166,$DL$205^A84,IF(A84='Données projet'!$A$166,'Données projet'!$B$166,DO83+DN84-DW83)))</f>
        <v>327.63100000000014</v>
      </c>
      <c r="DP84" s="17">
        <f>DO84*VLOOKUP('Données projet'!$B$14,Paramètres!$A$1:$I$89,3,0)*VLOOKUP('Données projet'!$B$14,Paramètres!$A$1:$I$89,5,0)</f>
        <v>311.77365960000014</v>
      </c>
      <c r="DQ84" s="13">
        <f t="shared" si="97"/>
        <v>73.639117808510434</v>
      </c>
      <c r="DR84" s="20">
        <f t="shared" si="70"/>
        <v>671.26058731982255</v>
      </c>
      <c r="DS84" s="59">
        <f t="shared" si="71"/>
        <v>942.38134034332393</v>
      </c>
      <c r="DT84" s="59">
        <f ca="1">AVERAGE(OFFSET($DS$3,0,0,'Données projet'!$E$14+1,1))-AVERAGE(OFFSET($H$3,0,0,'Données projet'!$E$14+1,1))</f>
        <v>697.21496579331188</v>
      </c>
      <c r="DU84" s="59">
        <f t="shared" si="98"/>
        <v>215.64914236948769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66.067198615811321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66.067198615811321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6">
        <f t="shared" si="56"/>
        <v>183.33333333333334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189.76714074331781</v>
      </c>
      <c r="T85" s="59">
        <f t="shared" si="88"/>
        <v>458.38901659119472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304.72216320000013</v>
      </c>
      <c r="AK85" s="13">
        <f t="shared" si="89"/>
        <v>72.165508641151035</v>
      </c>
      <c r="AL85" s="20">
        <f t="shared" si="58"/>
        <v>656.41269512333827</v>
      </c>
      <c r="AM85" s="59">
        <f t="shared" si="59"/>
        <v>927.9187867553253</v>
      </c>
      <c r="AN85" s="59">
        <f ca="1">AVERAGE(OFFSET($AM$3,0,0,'Données projet'!$E$10+1,1))-AVERAGE(OFFSET($H$3,0,0,'Données projet'!$E$10+1,1))</f>
        <v>667.48048469355444</v>
      </c>
      <c r="AO85" s="59">
        <f t="shared" si="90"/>
        <v>207.98235252598172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61.586169616100186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61.586169616100186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266.99999999999983</v>
      </c>
      <c r="BE85" s="13">
        <f>BD85*VLOOKUP('Données projet'!$B$11,Paramètres!$A$1:$I$89,3,0)*VLOOKUP('Données projet'!$B$11,Paramètres!$A$1:$I$89,5,0)</f>
        <v>195.76439999999985</v>
      </c>
      <c r="BF85" s="13">
        <f t="shared" si="91"/>
        <v>48.812154563023455</v>
      </c>
      <c r="BG85" s="20">
        <f t="shared" si="61"/>
        <v>425.9708325305989</v>
      </c>
      <c r="BH85" s="59">
        <f t="shared" si="62"/>
        <v>697.47692416258587</v>
      </c>
      <c r="BI85" s="59">
        <f ca="1">AVERAGE(OFFSET($BH$3,0,0,'Données projet'!$E$11+1,1))-AVERAGE(OFFSET($H$3,0,0,'Données projet'!$E$11+1,1))</f>
        <v>302.36110224755532</v>
      </c>
      <c r="BJ85" s="59">
        <f t="shared" si="92"/>
        <v>292.08583531469412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31.179987907834658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31.179987907834658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213.00000000000003</v>
      </c>
      <c r="BZ85" s="13">
        <f>BY85*VLOOKUP('Données projet'!$B$12,Paramètres!$A$1:$I$89,3,0)*VLOOKUP('Données projet'!$B$12,Paramètres!$A$1:$I$89,5,0)</f>
        <v>186.07680000000005</v>
      </c>
      <c r="CA85" s="13">
        <f t="shared" si="93"/>
        <v>46.671538591528673</v>
      </c>
      <c r="CB85" s="20">
        <f t="shared" si="64"/>
        <v>405.37002304691242</v>
      </c>
      <c r="CC85" s="59">
        <f t="shared" si="65"/>
        <v>676.87611467889951</v>
      </c>
      <c r="CD85" s="59">
        <f ca="1">AVERAGE(OFFSET($CC$3,0,0,'Données projet'!$E$12+1,1))-AVERAGE(OFFSET($H$3,0,0,'Données projet'!$E$12+1,1))</f>
        <v>285.8437404763045</v>
      </c>
      <c r="CE85" s="59">
        <f t="shared" si="94"/>
        <v>276.01618888357268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35.376219685093368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35.376219685093368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9.1529999999999969</v>
      </c>
      <c r="CT85" s="12">
        <f>IF('Données projet'!$A$140&gt;35,CT84+CS85-DB84,IF(A85&lt;'Données projet'!$A$140,$CQ$205^A85,IF(A85='Données projet'!$A$140,'Données projet'!$B$140,CT84+CS85-DB84)))</f>
        <v>336.78400000000016</v>
      </c>
      <c r="CU85" s="17">
        <f>CT85*VLOOKUP('Données projet'!$B$13,Paramètres!$A$1:$I$89,3,0)*VLOOKUP('Données projet'!$B$13,Paramètres!$A$1:$I$89,5,0)</f>
        <v>362.51429760000019</v>
      </c>
      <c r="CV85" s="13">
        <f t="shared" si="95"/>
        <v>84.134042870342896</v>
      </c>
      <c r="CW85" s="20">
        <f t="shared" si="67"/>
        <v>777.91252631918087</v>
      </c>
      <c r="CX85" s="59">
        <f t="shared" si="68"/>
        <v>1049.418617951168</v>
      </c>
      <c r="CY85" s="59">
        <f ca="1">AVERAGE(OFFSET($CX$3,0,0,'Données projet'!$E$13+1,1))-AVERAGE(OFFSET($H$3,0,0,'Données projet'!$E$13+1,1))</f>
        <v>776.36907931144958</v>
      </c>
      <c r="CZ85" s="59">
        <f t="shared" si="96"/>
        <v>236.05254599184528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73.266305232946763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73.266305232946763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9.1529999999999969</v>
      </c>
      <c r="DO85" s="12">
        <f>IF('Données projet'!$A$166&gt;35,DO84+DN85-DW84,IF(A85&lt;'Données projet'!$A$166,$DL$205^A85,IF(A85='Données projet'!$A$166,'Données projet'!$B$166,DO84+DN85-DW84)))</f>
        <v>336.78400000000016</v>
      </c>
      <c r="DP85" s="17">
        <f>DO85*VLOOKUP('Données projet'!$B$14,Paramètres!$A$1:$I$89,3,0)*VLOOKUP('Données projet'!$B$14,Paramètres!$A$1:$I$89,5,0)</f>
        <v>320.48365440000015</v>
      </c>
      <c r="DQ85" s="13">
        <f t="shared" si="97"/>
        <v>75.453978519530921</v>
      </c>
      <c r="DR85" s="20">
        <f t="shared" si="70"/>
        <v>689.59137733484988</v>
      </c>
      <c r="DS85" s="59">
        <f t="shared" si="71"/>
        <v>961.09746896683691</v>
      </c>
      <c r="DT85" s="59">
        <f ca="1">AVERAGE(OFFSET($DS$3,0,0,'Données projet'!$E$14+1,1))-AVERAGE(OFFSET($H$3,0,0,'Données projet'!$E$14+1,1))</f>
        <v>697.21496579331188</v>
      </c>
      <c r="DU85" s="59">
        <f t="shared" si="98"/>
        <v>215.64914236948769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64.771661147967421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64.771661147967421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6">
        <f t="shared" si="56"/>
        <v>183.33333333333334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189.76714074331781</v>
      </c>
      <c r="T86" s="59">
        <f t="shared" si="88"/>
        <v>458.38901659119472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313.00379760000015</v>
      </c>
      <c r="AK86" s="13">
        <f t="shared" si="89"/>
        <v>73.895790168384082</v>
      </c>
      <c r="AL86" s="20">
        <f t="shared" si="58"/>
        <v>673.85011536326908</v>
      </c>
      <c r="AM86" s="59">
        <f t="shared" si="59"/>
        <v>945.73486084037256</v>
      </c>
      <c r="AN86" s="59">
        <f ca="1">AVERAGE(OFFSET($AM$3,0,0,'Données projet'!$E$10+1,1))-AVERAGE(OFFSET($H$3,0,0,'Données projet'!$E$10+1,1))</f>
        <v>667.48048469355444</v>
      </c>
      <c r="AO86" s="59">
        <f t="shared" si="90"/>
        <v>207.98235252598172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60.378502393782803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60.378502393782803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266.99999999999983</v>
      </c>
      <c r="BE86" s="13">
        <f>BD86*VLOOKUP('Données projet'!$B$11,Paramètres!$A$1:$I$89,3,0)*VLOOKUP('Données projet'!$B$11,Paramètres!$A$1:$I$89,5,0)</f>
        <v>195.76439999999985</v>
      </c>
      <c r="BF86" s="13">
        <f t="shared" si="91"/>
        <v>48.812154563023455</v>
      </c>
      <c r="BG86" s="20">
        <f t="shared" si="61"/>
        <v>425.9708325305989</v>
      </c>
      <c r="BH86" s="59">
        <f t="shared" si="62"/>
        <v>697.85557800770243</v>
      </c>
      <c r="BI86" s="59">
        <f ca="1">AVERAGE(OFFSET($BH$3,0,0,'Données projet'!$E$11+1,1))-AVERAGE(OFFSET($H$3,0,0,'Données projet'!$E$11+1,1))</f>
        <v>302.36110224755532</v>
      </c>
      <c r="BJ86" s="59">
        <f t="shared" si="92"/>
        <v>292.08583531469412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30.568567362876781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30.568567362876781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213.00000000000003</v>
      </c>
      <c r="BZ86" s="13">
        <f>BY86*VLOOKUP('Données projet'!$B$12,Paramètres!$A$1:$I$89,3,0)*VLOOKUP('Données projet'!$B$12,Paramètres!$A$1:$I$89,5,0)</f>
        <v>186.07680000000005</v>
      </c>
      <c r="CA86" s="13">
        <f t="shared" si="93"/>
        <v>46.671538591528673</v>
      </c>
      <c r="CB86" s="20">
        <f t="shared" si="64"/>
        <v>405.37002304691242</v>
      </c>
      <c r="CC86" s="59">
        <f t="shared" si="65"/>
        <v>677.25476852401584</v>
      </c>
      <c r="CD86" s="59">
        <f ca="1">AVERAGE(OFFSET($CC$3,0,0,'Données projet'!$E$12+1,1))-AVERAGE(OFFSET($H$3,0,0,'Données projet'!$E$12+1,1))</f>
        <v>285.8437404763045</v>
      </c>
      <c r="CE86" s="59">
        <f t="shared" si="94"/>
        <v>276.01618888357268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34.682513594432109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34.682513594432109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9.1529999999999969</v>
      </c>
      <c r="CT86" s="12">
        <f>IF('Données projet'!$A$140&gt;35,CT85+CS86-DB85,IF(A86&lt;'Données projet'!$A$140,$CQ$205^A86,IF(A86='Données projet'!$A$140,'Données projet'!$B$140,CT85+CS86-DB85)))</f>
        <v>345.93700000000018</v>
      </c>
      <c r="CU86" s="17">
        <f>CT86*VLOOKUP('Données projet'!$B$13,Paramètres!$A$1:$I$89,3,0)*VLOOKUP('Données projet'!$B$13,Paramètres!$A$1:$I$89,5,0)</f>
        <v>372.36658680000016</v>
      </c>
      <c r="CV86" s="13">
        <f t="shared" si="95"/>
        <v>86.151288822476062</v>
      </c>
      <c r="CW86" s="20">
        <f t="shared" si="67"/>
        <v>798.5853000424795</v>
      </c>
      <c r="CX86" s="59">
        <f t="shared" si="68"/>
        <v>1070.470045519583</v>
      </c>
      <c r="CY86" s="59">
        <f ca="1">AVERAGE(OFFSET($CX$3,0,0,'Données projet'!$E$13+1,1))-AVERAGE(OFFSET($H$3,0,0,'Données projet'!$E$13+1,1))</f>
        <v>776.36907931144958</v>
      </c>
      <c r="CZ86" s="59">
        <f t="shared" si="96"/>
        <v>236.05254599184528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71.829597675362294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71.829597675362294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9.1529999999999969</v>
      </c>
      <c r="DO86" s="12">
        <f>IF('Données projet'!$A$166&gt;35,DO85+DN86-DW85,IF(A86&lt;'Données projet'!$A$166,$DL$205^A86,IF(A86='Données projet'!$A$166,'Données projet'!$B$166,DO85+DN86-DW85)))</f>
        <v>345.93700000000018</v>
      </c>
      <c r="DP86" s="17">
        <f>DO86*VLOOKUP('Données projet'!$B$14,Paramètres!$A$1:$I$89,3,0)*VLOOKUP('Données projet'!$B$14,Paramètres!$A$1:$I$89,5,0)</f>
        <v>329.19364920000021</v>
      </c>
      <c r="DQ86" s="13">
        <f t="shared" si="97"/>
        <v>77.263106282182619</v>
      </c>
      <c r="DR86" s="20">
        <f t="shared" si="70"/>
        <v>707.91218246480173</v>
      </c>
      <c r="DS86" s="59">
        <f t="shared" si="71"/>
        <v>979.79692794190521</v>
      </c>
      <c r="DT86" s="59">
        <f ca="1">AVERAGE(OFFSET($DS$3,0,0,'Données projet'!$E$14+1,1))-AVERAGE(OFFSET($H$3,0,0,'Données projet'!$E$14+1,1))</f>
        <v>697.21496579331188</v>
      </c>
      <c r="DU86" s="59">
        <f t="shared" si="98"/>
        <v>215.64914236948769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63.501528379668109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63.501528379668109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6">
        <f t="shared" si="56"/>
        <v>183.33333333333334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189.76714074331781</v>
      </c>
      <c r="T87" s="59">
        <f t="shared" si="88"/>
        <v>458.38901659119472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321.28543200000013</v>
      </c>
      <c r="AK87" s="13">
        <f t="shared" si="89"/>
        <v>75.620750353808873</v>
      </c>
      <c r="AL87" s="20">
        <f t="shared" si="58"/>
        <v>691.27826759955076</v>
      </c>
      <c r="AM87" s="59">
        <f t="shared" si="59"/>
        <v>963.53509812410107</v>
      </c>
      <c r="AN87" s="59">
        <f ca="1">AVERAGE(OFFSET($AM$3,0,0,'Données projet'!$E$10+1,1))-AVERAGE(OFFSET($H$3,0,0,'Données projet'!$E$10+1,1))</f>
        <v>667.48048469355444</v>
      </c>
      <c r="AO87" s="59">
        <f t="shared" si="90"/>
        <v>207.98235252598172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85.632685583428881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85.632685583428881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266.99999999999983</v>
      </c>
      <c r="BE87" s="13">
        <f>BD87*VLOOKUP('Données projet'!$B$11,Paramètres!$A$1:$I$89,3,0)*VLOOKUP('Données projet'!$B$11,Paramètres!$A$1:$I$89,5,0)</f>
        <v>195.76439999999985</v>
      </c>
      <c r="BF87" s="13">
        <f t="shared" si="91"/>
        <v>48.812154563023455</v>
      </c>
      <c r="BG87" s="20">
        <f t="shared" si="61"/>
        <v>425.9708325305989</v>
      </c>
      <c r="BH87" s="59">
        <f t="shared" si="62"/>
        <v>698.22766305514915</v>
      </c>
      <c r="BI87" s="59">
        <f ca="1">AVERAGE(OFFSET($BH$3,0,0,'Données projet'!$E$11+1,1))-AVERAGE(OFFSET($H$3,0,0,'Données projet'!$E$11+1,1))</f>
        <v>302.36110224755532</v>
      </c>
      <c r="BJ87" s="59">
        <f t="shared" si="92"/>
        <v>292.08583531469412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29.969136401875819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29.969136401875819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213.00000000000003</v>
      </c>
      <c r="BZ87" s="13">
        <f>BY87*VLOOKUP('Données projet'!$B$12,Paramètres!$A$1:$I$89,3,0)*VLOOKUP('Données projet'!$B$12,Paramètres!$A$1:$I$89,5,0)</f>
        <v>186.07680000000005</v>
      </c>
      <c r="CA87" s="13">
        <f t="shared" si="93"/>
        <v>46.671538591528673</v>
      </c>
      <c r="CB87" s="20">
        <f t="shared" si="64"/>
        <v>405.37002304691242</v>
      </c>
      <c r="CC87" s="59">
        <f t="shared" si="65"/>
        <v>677.62685357146279</v>
      </c>
      <c r="CD87" s="59">
        <f ca="1">AVERAGE(OFFSET($CC$3,0,0,'Données projet'!$E$12+1,1))-AVERAGE(OFFSET($H$3,0,0,'Données projet'!$E$12+1,1))</f>
        <v>285.8437404763045</v>
      </c>
      <c r="CE87" s="59">
        <f t="shared" si="94"/>
        <v>276.01618888357268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34.002410657089783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34.002410657089783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355.09</v>
      </c>
      <c r="CR87" s="12">
        <f>VLOOKUP(A87,'Données projet'!$A$139:$I$159,9,0)</f>
        <v>9.1529999999999969</v>
      </c>
      <c r="CS87" s="12">
        <f t="array" ref="CS87">INDEX(CR:CR,MIN(IF(ISNUMBER(CR87:CR283),ROW(CR87:CR283),"")))</f>
        <v>9.1529999999999969</v>
      </c>
      <c r="CT87" s="12">
        <f>IF('Données projet'!$A$140&gt;35,CT86+CS87-DB86,IF(A87&lt;'Données projet'!$A$140,$CQ$205^A87,IF(A87='Données projet'!$A$140,'Données projet'!$B$140,CT86+CS87-DB86)))</f>
        <v>355.0900000000002</v>
      </c>
      <c r="CU87" s="17">
        <f>CT87*VLOOKUP('Données projet'!$B$13,Paramètres!$A$1:$I$89,3,0)*VLOOKUP('Données projet'!$B$13,Paramètres!$A$1:$I$89,5,0)</f>
        <v>382.21887600000019</v>
      </c>
      <c r="CV87" s="13">
        <f t="shared" si="95"/>
        <v>88.162330896769816</v>
      </c>
      <c r="CW87" s="20">
        <f t="shared" si="67"/>
        <v>819.24726867854099</v>
      </c>
      <c r="CX87" s="59">
        <f t="shared" si="68"/>
        <v>1091.5040992030913</v>
      </c>
      <c r="CY87" s="59">
        <f ca="1">AVERAGE(OFFSET($CX$3,0,0,'Données projet'!$E$13+1,1))-AVERAGE(OFFSET($H$3,0,0,'Données projet'!$E$13+1,1))</f>
        <v>776.36907931144958</v>
      </c>
      <c r="CZ87" s="59">
        <f t="shared" si="96"/>
        <v>236.05254599184528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61.47</v>
      </c>
      <c r="DC87" s="16">
        <f>IF(ISNA(VLOOKUP(A87,'Données projet'!$A$139:$I$159,5,0)),0%,VLOOKUP(A87,'Données projet'!$A$139:$I$159,5,0)*VLOOKUP('Données projet'!$B$13,Paramètres!$A$1:$I$89,7,0))</f>
        <v>0.43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101.87336733201022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101.87336733201022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>
        <f>VLOOKUP(A87,'Données projet'!$A$165:$I$185,2,0)</f>
        <v>355.09</v>
      </c>
      <c r="DM87" s="12">
        <f>VLOOKUP(A87,'Données projet'!$A$165:$I$185,9,0)</f>
        <v>9.1529999999999969</v>
      </c>
      <c r="DN87" s="12">
        <f t="array" ref="DN87">INDEX(DM:DM,MIN(IF(ISNUMBER(DM87:DM283),ROW(DM87:DM283),"")))</f>
        <v>9.1529999999999969</v>
      </c>
      <c r="DO87" s="12">
        <f>IF('Données projet'!$A$166&gt;35,DO86+DN87-DW86,IF(A87&lt;'Données projet'!$A$166,$DL$205^A87,IF(A87='Données projet'!$A$166,'Données projet'!$B$166,DO86+DN87-DW86)))</f>
        <v>355.0900000000002</v>
      </c>
      <c r="DP87" s="17">
        <f>DO87*VLOOKUP('Données projet'!$B$14,Paramètres!$A$1:$I$89,3,0)*VLOOKUP('Données projet'!$B$14,Paramètres!$A$1:$I$89,5,0)</f>
        <v>337.90364400000021</v>
      </c>
      <c r="DQ87" s="13">
        <f t="shared" si="97"/>
        <v>79.066670217764241</v>
      </c>
      <c r="DR87" s="20">
        <f t="shared" si="70"/>
        <v>726.22329726260625</v>
      </c>
      <c r="DS87" s="59">
        <f t="shared" si="71"/>
        <v>998.48012778715656</v>
      </c>
      <c r="DT87" s="59">
        <f ca="1">AVERAGE(OFFSET($DS$3,0,0,'Données projet'!$E$14+1,1))-AVERAGE(OFFSET($H$3,0,0,'Données projet'!$E$14+1,1))</f>
        <v>697.21496579331188</v>
      </c>
      <c r="DU87" s="59">
        <f t="shared" si="98"/>
        <v>215.64914236948769</v>
      </c>
      <c r="DV87" s="15">
        <f>IF(ISNA(VLOOKUP(A87,'Données projet'!$A$165:$I$185,3,0)),0,VLOOKUP(A87,'Données projet'!$A$165:$I$185,3,0))</f>
        <v>6</v>
      </c>
      <c r="DW87" s="15">
        <f>IF(ISNA(VLOOKUP(A87,'Données projet'!$A$165:$I$185,4,0)),0,VLOOKUP(A87,'Données projet'!$A$165:$I$185,4,0))</f>
        <v>61.47</v>
      </c>
      <c r="DX87" s="16">
        <f>IF(ISNA(VLOOKUP(A87,'Données projet'!$A$165:$I$185,5,0)),0%,VLOOKUP(A87,'Données projet'!$A$165:$I$185,5,0)*VLOOKUP('Données projet'!$B$14,Paramètres!$A$1:$I$89,7,0))</f>
        <v>0.43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90.061962423951059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90.061962423951059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6">
        <f t="shared" si="56"/>
        <v>183.33333333333334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189.76714074331781</v>
      </c>
      <c r="T88" s="59">
        <f t="shared" si="88"/>
        <v>458.38901659119472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273.49480080000018</v>
      </c>
      <c r="AK88" s="13">
        <f t="shared" si="89"/>
        <v>65.590398164586517</v>
      </c>
      <c r="AL88" s="20">
        <f t="shared" si="58"/>
        <v>590.57338819665517</v>
      </c>
      <c r="AM88" s="59">
        <f t="shared" si="59"/>
        <v>863.19584892493663</v>
      </c>
      <c r="AN88" s="59">
        <f ca="1">AVERAGE(OFFSET($AM$3,0,0,'Données projet'!$E$10+1,1))-AVERAGE(OFFSET($H$3,0,0,'Données projet'!$E$10+1,1))</f>
        <v>667.48048469355444</v>
      </c>
      <c r="AO88" s="59">
        <f t="shared" si="90"/>
        <v>207.98235252598172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83.953480849918691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83.953480849918691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266.99999999999983</v>
      </c>
      <c r="BE88" s="13">
        <f>BD88*VLOOKUP('Données projet'!$B$11,Paramètres!$A$1:$I$89,3,0)*VLOOKUP('Données projet'!$B$11,Paramètres!$A$1:$I$89,5,0)</f>
        <v>195.76439999999985</v>
      </c>
      <c r="BF88" s="13">
        <f t="shared" si="91"/>
        <v>48.812154563023455</v>
      </c>
      <c r="BG88" s="20">
        <f t="shared" si="61"/>
        <v>425.9708325305989</v>
      </c>
      <c r="BH88" s="59">
        <f t="shared" si="62"/>
        <v>698.59329325888041</v>
      </c>
      <c r="BI88" s="59">
        <f ca="1">AVERAGE(OFFSET($BH$3,0,0,'Données projet'!$E$11+1,1))-AVERAGE(OFFSET($H$3,0,0,'Données projet'!$E$11+1,1))</f>
        <v>302.36110224755532</v>
      </c>
      <c r="BJ88" s="59">
        <f t="shared" si="92"/>
        <v>292.08583531469412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29.381459916403301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29.381459916403301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213.00000000000003</v>
      </c>
      <c r="BZ88" s="13">
        <f>BY88*VLOOKUP('Données projet'!$B$12,Paramètres!$A$1:$I$89,3,0)*VLOOKUP('Données projet'!$B$12,Paramètres!$A$1:$I$89,5,0)</f>
        <v>186.07680000000005</v>
      </c>
      <c r="CA88" s="13">
        <f t="shared" si="93"/>
        <v>46.671538591528673</v>
      </c>
      <c r="CB88" s="20">
        <f t="shared" si="64"/>
        <v>405.37002304691242</v>
      </c>
      <c r="CC88" s="59">
        <f t="shared" si="65"/>
        <v>677.99248377519393</v>
      </c>
      <c r="CD88" s="59">
        <f ca="1">AVERAGE(OFFSET($CC$3,0,0,'Données projet'!$E$12+1,1))-AVERAGE(OFFSET($H$3,0,0,'Données projet'!$E$12+1,1))</f>
        <v>285.8437404763045</v>
      </c>
      <c r="CE88" s="59">
        <f t="shared" si="94"/>
        <v>276.01618888357268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33.335644123526905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33.335644123526905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8.6509999999999998</v>
      </c>
      <c r="CT88" s="12">
        <f>IF('Données projet'!$A$140&gt;35,CT87+CS88-DB87,IF(A88&lt;'Données projet'!$A$140,$CQ$205^A88,IF(A88='Données projet'!$A$140,'Données projet'!$B$140,CT87+CS88-DB87)))</f>
        <v>302.27100000000019</v>
      </c>
      <c r="CU88" s="17">
        <f>CT88*VLOOKUP('Données projet'!$B$13,Paramètres!$A$1:$I$89,3,0)*VLOOKUP('Données projet'!$B$13,Paramètres!$A$1:$I$89,5,0)</f>
        <v>325.36450440000021</v>
      </c>
      <c r="CV88" s="13">
        <f t="shared" si="95"/>
        <v>76.468460833593156</v>
      </c>
      <c r="CW88" s="20">
        <f t="shared" si="67"/>
        <v>699.85908111517517</v>
      </c>
      <c r="CX88" s="59">
        <f t="shared" si="68"/>
        <v>972.48154184345663</v>
      </c>
      <c r="CY88" s="59">
        <f ca="1">AVERAGE(OFFSET($CX$3,0,0,'Données projet'!$E$13+1,1))-AVERAGE(OFFSET($H$3,0,0,'Données projet'!$E$13+1,1))</f>
        <v>776.36907931144958</v>
      </c>
      <c r="CZ88" s="59">
        <f t="shared" si="96"/>
        <v>236.05254599184528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99.875692735248094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99.875692735248094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8.6509999999999998</v>
      </c>
      <c r="DO88" s="12">
        <f>IF('Données projet'!$A$166&gt;35,DO87+DN88-DW87,IF(A88&lt;'Données projet'!$A$166,$DL$205^A88,IF(A88='Données projet'!$A$166,'Données projet'!$B$166,DO87+DN88-DW87)))</f>
        <v>302.27100000000019</v>
      </c>
      <c r="DP88" s="17">
        <f>DO88*VLOOKUP('Données projet'!$B$14,Paramètres!$A$1:$I$89,3,0)*VLOOKUP('Données projet'!$B$14,Paramètres!$A$1:$I$89,5,0)</f>
        <v>287.64108360000017</v>
      </c>
      <c r="DQ88" s="13">
        <f t="shared" si="97"/>
        <v>68.5792504949669</v>
      </c>
      <c r="DR88" s="20">
        <f t="shared" si="70"/>
        <v>620.41708188206758</v>
      </c>
      <c r="DS88" s="59">
        <f t="shared" si="71"/>
        <v>893.03954261034914</v>
      </c>
      <c r="DT88" s="59">
        <f ca="1">AVERAGE(OFFSET($DS$3,0,0,'Données projet'!$E$14+1,1))-AVERAGE(OFFSET($H$3,0,0,'Données projet'!$E$14+1,1))</f>
        <v>697.21496579331188</v>
      </c>
      <c r="DU88" s="59">
        <f t="shared" si="98"/>
        <v>215.64914236948769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88.295902273190336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88.295902273190336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6">
        <f t="shared" si="56"/>
        <v>183.33333333333334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189.76714074331781</v>
      </c>
      <c r="T89" s="59">
        <f t="shared" si="88"/>
        <v>458.38901659119472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281.32222560000019</v>
      </c>
      <c r="AK89" s="13">
        <f t="shared" si="89"/>
        <v>67.246356499189531</v>
      </c>
      <c r="AL89" s="20">
        <f t="shared" si="58"/>
        <v>607.09028048942207</v>
      </c>
      <c r="AM89" s="59">
        <f t="shared" si="59"/>
        <v>880.07202855482683</v>
      </c>
      <c r="AN89" s="59">
        <f ca="1">AVERAGE(OFFSET($AM$3,0,0,'Données projet'!$E$10+1,1))-AVERAGE(OFFSET($H$3,0,0,'Données projet'!$E$10+1,1))</f>
        <v>667.48048469355444</v>
      </c>
      <c r="AO89" s="59">
        <f t="shared" si="90"/>
        <v>207.98235252598172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82.30720429701887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82.30720429701887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266.99999999999983</v>
      </c>
      <c r="BE89" s="13">
        <f>BD89*VLOOKUP('Données projet'!$B$11,Paramètres!$A$1:$I$89,3,0)*VLOOKUP('Données projet'!$B$11,Paramètres!$A$1:$I$89,5,0)</f>
        <v>195.76439999999985</v>
      </c>
      <c r="BF89" s="13">
        <f t="shared" si="91"/>
        <v>48.812154563023455</v>
      </c>
      <c r="BG89" s="20">
        <f t="shared" si="61"/>
        <v>425.9708325305989</v>
      </c>
      <c r="BH89" s="59">
        <f t="shared" si="62"/>
        <v>698.9525805960036</v>
      </c>
      <c r="BI89" s="59">
        <f ca="1">AVERAGE(OFFSET($BH$3,0,0,'Données projet'!$E$11+1,1))-AVERAGE(OFFSET($H$3,0,0,'Données projet'!$E$11+1,1))</f>
        <v>302.36110224755532</v>
      </c>
      <c r="BJ89" s="59">
        <f t="shared" si="92"/>
        <v>292.08583531469412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28.805307408363639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28.805307408363639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213.00000000000003</v>
      </c>
      <c r="BZ89" s="13">
        <f>BY89*VLOOKUP('Données projet'!$B$12,Paramètres!$A$1:$I$89,3,0)*VLOOKUP('Données projet'!$B$12,Paramètres!$A$1:$I$89,5,0)</f>
        <v>186.07680000000005</v>
      </c>
      <c r="CA89" s="13">
        <f t="shared" si="93"/>
        <v>46.671538591528673</v>
      </c>
      <c r="CB89" s="20">
        <f t="shared" si="64"/>
        <v>405.37002304691242</v>
      </c>
      <c r="CC89" s="59">
        <f t="shared" si="65"/>
        <v>678.35177111231712</v>
      </c>
      <c r="CD89" s="59">
        <f ca="1">AVERAGE(OFFSET($CC$3,0,0,'Données projet'!$E$12+1,1))-AVERAGE(OFFSET($H$3,0,0,'Données projet'!$E$12+1,1))</f>
        <v>285.8437404763045</v>
      </c>
      <c r="CE89" s="59">
        <f t="shared" si="94"/>
        <v>276.01618888357268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32.681952474999768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32.681952474999768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8.6509999999999998</v>
      </c>
      <c r="CT89" s="12">
        <f>IF('Données projet'!$A$140&gt;35,CT88+CS89-DB88,IF(A89&lt;'Données projet'!$A$140,$CQ$205^A89,IF(A89='Données projet'!$A$140,'Données projet'!$B$140,CT88+CS89-DB88)))</f>
        <v>310.9220000000002</v>
      </c>
      <c r="CU89" s="17">
        <f>CT89*VLOOKUP('Données projet'!$B$13,Paramètres!$A$1:$I$89,3,0)*VLOOKUP('Données projet'!$B$13,Paramètres!$A$1:$I$89,5,0)</f>
        <v>334.67644080000019</v>
      </c>
      <c r="CV89" s="13">
        <f t="shared" si="95"/>
        <v>78.399057210427131</v>
      </c>
      <c r="CW89" s="20">
        <f t="shared" si="67"/>
        <v>719.43982570149421</v>
      </c>
      <c r="CX89" s="59">
        <f t="shared" si="68"/>
        <v>992.42157376689897</v>
      </c>
      <c r="CY89" s="59">
        <f ca="1">AVERAGE(OFFSET($CX$3,0,0,'Données projet'!$E$13+1,1))-AVERAGE(OFFSET($H$3,0,0,'Données projet'!$E$13+1,1))</f>
        <v>776.36907931144958</v>
      </c>
      <c r="CZ89" s="59">
        <f t="shared" si="96"/>
        <v>236.05254599184528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97.917191318867282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97.917191318867282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8.6509999999999998</v>
      </c>
      <c r="DO89" s="12">
        <f>IF('Données projet'!$A$166&gt;35,DO88+DN89-DW88,IF(A89&lt;'Données projet'!$A$166,$DL$205^A89,IF(A89='Données projet'!$A$166,'Données projet'!$B$166,DO88+DN89-DW88)))</f>
        <v>310.9220000000002</v>
      </c>
      <c r="DP89" s="17">
        <f>DO89*VLOOKUP('Données projet'!$B$14,Paramètres!$A$1:$I$89,3,0)*VLOOKUP('Données projet'!$B$14,Paramètres!$A$1:$I$89,5,0)</f>
        <v>295.87337520000017</v>
      </c>
      <c r="DQ89" s="13">
        <f t="shared" si="97"/>
        <v>70.310668272809806</v>
      </c>
      <c r="DR89" s="20">
        <f t="shared" si="70"/>
        <v>637.77054238181074</v>
      </c>
      <c r="DS89" s="59">
        <f t="shared" si="71"/>
        <v>910.7522904472155</v>
      </c>
      <c r="DT89" s="59">
        <f ca="1">AVERAGE(OFFSET($DS$3,0,0,'Données projet'!$E$14+1,1))-AVERAGE(OFFSET($H$3,0,0,'Données projet'!$E$14+1,1))</f>
        <v>697.21496579331188</v>
      </c>
      <c r="DU89" s="59">
        <f t="shared" si="98"/>
        <v>215.64914236948769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86.564473484795698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86.564473484795698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6">
        <f t="shared" si="56"/>
        <v>183.33333333333334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189.76714074331781</v>
      </c>
      <c r="T90" s="59">
        <f t="shared" si="88"/>
        <v>458.38901659119472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289.14965040000021</v>
      </c>
      <c r="AK90" s="13">
        <f t="shared" si="89"/>
        <v>68.896959662330573</v>
      </c>
      <c r="AL90" s="20">
        <f t="shared" si="58"/>
        <v>623.59784585855948</v>
      </c>
      <c r="AM90" s="59">
        <f t="shared" si="59"/>
        <v>896.93264842903432</v>
      </c>
      <c r="AN90" s="59">
        <f ca="1">AVERAGE(OFFSET($AM$3,0,0,'Données projet'!$E$10+1,1))-AVERAGE(OFFSET($H$3,0,0,'Données projet'!$E$10+1,1))</f>
        <v>667.48048469355444</v>
      </c>
      <c r="AO90" s="59">
        <f t="shared" si="90"/>
        <v>207.98235252598172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80.693210223191869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80.693210223191869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266.99999999999983</v>
      </c>
      <c r="BE90" s="13">
        <f>BD90*VLOOKUP('Données projet'!$B$11,Paramètres!$A$1:$I$89,3,0)*VLOOKUP('Données projet'!$B$11,Paramètres!$A$1:$I$89,5,0)</f>
        <v>195.76439999999985</v>
      </c>
      <c r="BF90" s="13">
        <f t="shared" si="91"/>
        <v>48.812154563023455</v>
      </c>
      <c r="BG90" s="20">
        <f t="shared" si="61"/>
        <v>425.9708325305989</v>
      </c>
      <c r="BH90" s="59">
        <f t="shared" si="62"/>
        <v>699.30563510107368</v>
      </c>
      <c r="BI90" s="59">
        <f ca="1">AVERAGE(OFFSET($BH$3,0,0,'Données projet'!$E$11+1,1))-AVERAGE(OFFSET($H$3,0,0,'Données projet'!$E$11+1,1))</f>
        <v>302.36110224755532</v>
      </c>
      <c r="BJ90" s="59">
        <f t="shared" si="92"/>
        <v>292.08583531469412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28.240452899588302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28.240452899588302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213.00000000000003</v>
      </c>
      <c r="BZ90" s="13">
        <f>BY90*VLOOKUP('Données projet'!$B$12,Paramètres!$A$1:$I$89,3,0)*VLOOKUP('Données projet'!$B$12,Paramètres!$A$1:$I$89,5,0)</f>
        <v>186.07680000000005</v>
      </c>
      <c r="CA90" s="13">
        <f t="shared" si="93"/>
        <v>46.671538591528673</v>
      </c>
      <c r="CB90" s="20">
        <f t="shared" si="64"/>
        <v>405.37002304691242</v>
      </c>
      <c r="CC90" s="59">
        <f t="shared" si="65"/>
        <v>678.70482561738731</v>
      </c>
      <c r="CD90" s="59">
        <f ca="1">AVERAGE(OFFSET($CC$3,0,0,'Données projet'!$E$12+1,1))-AVERAGE(OFFSET($H$3,0,0,'Données projet'!$E$12+1,1))</f>
        <v>285.8437404763045</v>
      </c>
      <c r="CE90" s="59">
        <f t="shared" si="94"/>
        <v>276.01618888357268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32.041079320987713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32.041079320987713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8.6509999999999998</v>
      </c>
      <c r="CT90" s="12">
        <f>IF('Données projet'!$A$140&gt;35,CT89+CS90-DB89,IF(A90&lt;'Données projet'!$A$140,$CQ$205^A90,IF(A90='Données projet'!$A$140,'Données projet'!$B$140,CT89+CS90-DB89)))</f>
        <v>319.57300000000021</v>
      </c>
      <c r="CU90" s="17">
        <f>CT90*VLOOKUP('Données projet'!$B$13,Paramètres!$A$1:$I$89,3,0)*VLOOKUP('Données projet'!$B$13,Paramètres!$A$1:$I$89,5,0)</f>
        <v>343.98837720000017</v>
      </c>
      <c r="CV90" s="13">
        <f t="shared" si="95"/>
        <v>80.32341026917419</v>
      </c>
      <c r="CW90" s="20">
        <f t="shared" si="67"/>
        <v>739.009696508812</v>
      </c>
      <c r="CX90" s="59">
        <f t="shared" si="68"/>
        <v>1012.3444990792868</v>
      </c>
      <c r="CY90" s="59">
        <f ca="1">AVERAGE(OFFSET($CX$3,0,0,'Données projet'!$E$13+1,1))-AVERAGE(OFFSET($H$3,0,0,'Données projet'!$E$13+1,1))</f>
        <v>776.36907931144958</v>
      </c>
      <c r="CZ90" s="59">
        <f t="shared" si="96"/>
        <v>236.05254599184528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95.997094920693783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95.997094920693783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8.6509999999999998</v>
      </c>
      <c r="DO90" s="12">
        <f>IF('Données projet'!$A$166&gt;35,DO89+DN90-DW89,IF(A90&lt;'Données projet'!$A$166,$DL$205^A90,IF(A90='Données projet'!$A$166,'Données projet'!$B$166,DO89+DN90-DW89)))</f>
        <v>319.57300000000021</v>
      </c>
      <c r="DP90" s="17">
        <f>DO90*VLOOKUP('Données projet'!$B$14,Paramètres!$A$1:$I$89,3,0)*VLOOKUP('Données projet'!$B$14,Paramètres!$A$1:$I$89,5,0)</f>
        <v>304.10566680000022</v>
      </c>
      <c r="DQ90" s="13">
        <f t="shared" si="97"/>
        <v>72.036486852364632</v>
      </c>
      <c r="DR90" s="20">
        <f t="shared" si="70"/>
        <v>655.11425094453546</v>
      </c>
      <c r="DS90" s="59">
        <f t="shared" si="71"/>
        <v>928.44905351501029</v>
      </c>
      <c r="DT90" s="59">
        <f ca="1">AVERAGE(OFFSET($DS$3,0,0,'Données projet'!$E$14+1,1))-AVERAGE(OFFSET($H$3,0,0,'Données projet'!$E$14+1,1))</f>
        <v>697.21496579331188</v>
      </c>
      <c r="DU90" s="59">
        <f t="shared" si="98"/>
        <v>215.64914236948769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84.866996958874196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84.866996958874196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6">
        <f t="shared" si="56"/>
        <v>183.33333333333334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189.76714074331781</v>
      </c>
      <c r="T91" s="59">
        <f t="shared" si="88"/>
        <v>458.38901659119472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296.97707520000017</v>
      </c>
      <c r="AK91" s="13">
        <f t="shared" si="89"/>
        <v>70.542369280601235</v>
      </c>
      <c r="AL91" s="20">
        <f t="shared" si="58"/>
        <v>640.09636580371409</v>
      </c>
      <c r="AM91" s="59">
        <f t="shared" si="59"/>
        <v>913.77809817290779</v>
      </c>
      <c r="AN91" s="59">
        <f ca="1">AVERAGE(OFFSET($AM$3,0,0,'Données projet'!$E$10+1,1))-AVERAGE(OFFSET($H$3,0,0,'Données projet'!$E$10+1,1))</f>
        <v>667.48048469355444</v>
      </c>
      <c r="AO91" s="59">
        <f t="shared" si="90"/>
        <v>207.98235252598172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79.110865588713438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79.110865588713438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266.99999999999983</v>
      </c>
      <c r="BE91" s="13">
        <f>BD91*VLOOKUP('Données projet'!$B$11,Paramètres!$A$1:$I$89,3,0)*VLOOKUP('Données projet'!$B$11,Paramètres!$A$1:$I$89,5,0)</f>
        <v>195.76439999999985</v>
      </c>
      <c r="BF91" s="13">
        <f t="shared" si="91"/>
        <v>48.812154563023455</v>
      </c>
      <c r="BG91" s="20">
        <f t="shared" si="61"/>
        <v>425.9708325305989</v>
      </c>
      <c r="BH91" s="59">
        <f t="shared" si="62"/>
        <v>699.65256489979265</v>
      </c>
      <c r="BI91" s="59">
        <f ca="1">AVERAGE(OFFSET($BH$3,0,0,'Données projet'!$E$11+1,1))-AVERAGE(OFFSET($H$3,0,0,'Données projet'!$E$11+1,1))</f>
        <v>302.36110224755532</v>
      </c>
      <c r="BJ91" s="59">
        <f t="shared" si="92"/>
        <v>292.08583531469412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27.68667484320282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27.68667484320282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213.00000000000003</v>
      </c>
      <c r="BZ91" s="13">
        <f>BY91*VLOOKUP('Données projet'!$B$12,Paramètres!$A$1:$I$89,3,0)*VLOOKUP('Données projet'!$B$12,Paramètres!$A$1:$I$89,5,0)</f>
        <v>186.07680000000005</v>
      </c>
      <c r="CA91" s="13">
        <f t="shared" si="93"/>
        <v>46.671538591528673</v>
      </c>
      <c r="CB91" s="20">
        <f t="shared" si="64"/>
        <v>405.37002304691242</v>
      </c>
      <c r="CC91" s="59">
        <f t="shared" si="65"/>
        <v>679.05175541610606</v>
      </c>
      <c r="CD91" s="59">
        <f ca="1">AVERAGE(OFFSET($CC$3,0,0,'Données projet'!$E$12+1,1))-AVERAGE(OFFSET($H$3,0,0,'Données projet'!$E$12+1,1))</f>
        <v>285.8437404763045</v>
      </c>
      <c r="CE91" s="59">
        <f t="shared" si="94"/>
        <v>276.01618888357268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31.412773298631805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31.412773298631805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8.6509999999999998</v>
      </c>
      <c r="CT91" s="12">
        <f>IF('Données projet'!$A$140&gt;35,CT90+CS91-DB90,IF(A91&lt;'Données projet'!$A$140,$CQ$205^A91,IF(A91='Données projet'!$A$140,'Données projet'!$B$140,CT90+CS91-DB90)))</f>
        <v>328.22400000000022</v>
      </c>
      <c r="CU91" s="17">
        <f>CT91*VLOOKUP('Données projet'!$B$13,Paramètres!$A$1:$I$89,3,0)*VLOOKUP('Données projet'!$B$13,Paramètres!$A$1:$I$89,5,0)</f>
        <v>353.30031360000021</v>
      </c>
      <c r="CV91" s="13">
        <f t="shared" si="95"/>
        <v>82.241708441937504</v>
      </c>
      <c r="CW91" s="20">
        <f t="shared" si="67"/>
        <v>758.56902172304137</v>
      </c>
      <c r="CX91" s="59">
        <f t="shared" si="68"/>
        <v>1032.2507540922352</v>
      </c>
      <c r="CY91" s="59">
        <f ca="1">AVERAGE(OFFSET($CX$3,0,0,'Données projet'!$E$13+1,1))-AVERAGE(OFFSET($H$3,0,0,'Données projet'!$E$13+1,1))</f>
        <v>776.36907931144958</v>
      </c>
      <c r="CZ91" s="59">
        <f t="shared" si="96"/>
        <v>236.05254599184528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94.114650441745312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94.114650441745312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8.6509999999999998</v>
      </c>
      <c r="DO91" s="12">
        <f>IF('Données projet'!$A$166&gt;35,DO90+DN91-DW90,IF(A91&lt;'Données projet'!$A$166,$DL$205^A91,IF(A91='Données projet'!$A$166,'Données projet'!$B$166,DO90+DN91-DW90)))</f>
        <v>328.22400000000022</v>
      </c>
      <c r="DP91" s="17">
        <f>DO91*VLOOKUP('Données projet'!$B$14,Paramètres!$A$1:$I$89,3,0)*VLOOKUP('Données projet'!$B$14,Paramètres!$A$1:$I$89,5,0)</f>
        <v>312.33795840000022</v>
      </c>
      <c r="DQ91" s="13">
        <f t="shared" si="97"/>
        <v>73.756875225294692</v>
      </c>
      <c r="DR91" s="20">
        <f t="shared" si="70"/>
        <v>672.44850189738861</v>
      </c>
      <c r="DS91" s="59">
        <f t="shared" si="71"/>
        <v>946.13023426658231</v>
      </c>
      <c r="DT91" s="59">
        <f ca="1">AVERAGE(OFFSET($DS$3,0,0,'Données projet'!$E$14+1,1))-AVERAGE(OFFSET($H$3,0,0,'Données projet'!$E$14+1,1))</f>
        <v>697.21496579331188</v>
      </c>
      <c r="DU91" s="59">
        <f t="shared" si="98"/>
        <v>215.64914236948769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83.202806912267576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83.202806912267576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6">
        <f t="shared" si="56"/>
        <v>183.33333333333334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189.76714074331781</v>
      </c>
      <c r="T92" s="59">
        <f t="shared" si="88"/>
        <v>458.38901659119472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304.80450000000019</v>
      </c>
      <c r="AK92" s="13">
        <f t="shared" si="89"/>
        <v>72.182737975413843</v>
      </c>
      <c r="AL92" s="20">
        <f t="shared" si="58"/>
        <v>656.5861061405127</v>
      </c>
      <c r="AM92" s="59">
        <f t="shared" si="59"/>
        <v>930.60874985203623</v>
      </c>
      <c r="AN92" s="59">
        <f ca="1">AVERAGE(OFFSET($AM$3,0,0,'Données projet'!$E$10+1,1))-AVERAGE(OFFSET($H$3,0,0,'Données projet'!$E$10+1,1))</f>
        <v>667.48048469355444</v>
      </c>
      <c r="AO92" s="59">
        <f t="shared" si="90"/>
        <v>207.98235252598172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77.559549767382208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77.559549767382208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266.99999999999983</v>
      </c>
      <c r="BE92" s="13">
        <f>BD92*VLOOKUP('Données projet'!$B$11,Paramètres!$A$1:$I$89,3,0)*VLOOKUP('Données projet'!$B$11,Paramètres!$A$1:$I$89,5,0)</f>
        <v>195.76439999999985</v>
      </c>
      <c r="BF92" s="13">
        <f t="shared" si="91"/>
        <v>48.812154563023455</v>
      </c>
      <c r="BG92" s="20">
        <f t="shared" si="61"/>
        <v>425.9708325305989</v>
      </c>
      <c r="BH92" s="59">
        <f t="shared" si="62"/>
        <v>699.99347624212248</v>
      </c>
      <c r="BI92" s="59">
        <f ca="1">AVERAGE(OFFSET($BH$3,0,0,'Données projet'!$E$11+1,1))-AVERAGE(OFFSET($H$3,0,0,'Données projet'!$E$11+1,1))</f>
        <v>302.36110224755532</v>
      </c>
      <c r="BJ92" s="59">
        <f t="shared" si="92"/>
        <v>292.08583531469412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27.143756036731794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27.143756036731794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213.00000000000003</v>
      </c>
      <c r="BZ92" s="13">
        <f>BY92*VLOOKUP('Données projet'!$B$12,Paramètres!$A$1:$I$89,3,0)*VLOOKUP('Données projet'!$B$12,Paramètres!$A$1:$I$89,5,0)</f>
        <v>186.07680000000005</v>
      </c>
      <c r="CA92" s="13">
        <f t="shared" si="93"/>
        <v>46.671538591528673</v>
      </c>
      <c r="CB92" s="20">
        <f t="shared" si="64"/>
        <v>405.37002304691242</v>
      </c>
      <c r="CC92" s="59">
        <f t="shared" si="65"/>
        <v>679.39266675843601</v>
      </c>
      <c r="CD92" s="59">
        <f ca="1">AVERAGE(OFFSET($CC$3,0,0,'Données projet'!$E$12+1,1))-AVERAGE(OFFSET($H$3,0,0,'Données projet'!$E$12+1,1))</f>
        <v>285.8437404763045</v>
      </c>
      <c r="CE92" s="59">
        <f t="shared" si="94"/>
        <v>276.01618888357268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30.796787974145463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30.796787974145463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8.6509999999999998</v>
      </c>
      <c r="CT92" s="12">
        <f>IF('Données projet'!$A$140&gt;35,CT91+CS92-DB91,IF(A92&lt;'Données projet'!$A$140,$CQ$205^A92,IF(A92='Données projet'!$A$140,'Données projet'!$B$140,CT91+CS92-DB91)))</f>
        <v>336.87500000000023</v>
      </c>
      <c r="CU92" s="17">
        <f>CT92*VLOOKUP('Données projet'!$B$13,Paramètres!$A$1:$I$89,3,0)*VLOOKUP('Données projet'!$B$13,Paramètres!$A$1:$I$89,5,0)</f>
        <v>362.61225000000024</v>
      </c>
      <c r="CV92" s="13">
        <f t="shared" si="95"/>
        <v>84.154129662146744</v>
      </c>
      <c r="CW92" s="20">
        <f t="shared" si="67"/>
        <v>778.11811124490589</v>
      </c>
      <c r="CX92" s="59">
        <f t="shared" si="68"/>
        <v>1052.1407549564294</v>
      </c>
      <c r="CY92" s="59">
        <f ca="1">AVERAGE(OFFSET($CX$3,0,0,'Données projet'!$E$13+1,1))-AVERAGE(OFFSET($H$3,0,0,'Données projet'!$E$13+1,1))</f>
        <v>776.36907931144958</v>
      </c>
      <c r="CZ92" s="59">
        <f t="shared" si="96"/>
        <v>236.05254599184528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92.269119550851258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92.269119550851258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8.6509999999999998</v>
      </c>
      <c r="DO92" s="12">
        <f>IF('Données projet'!$A$166&gt;35,DO91+DN92-DW91,IF(A92&lt;'Données projet'!$A$166,$DL$205^A92,IF(A92='Données projet'!$A$166,'Données projet'!$B$166,DO91+DN92-DW91)))</f>
        <v>336.87500000000023</v>
      </c>
      <c r="DP92" s="17">
        <f>DO92*VLOOKUP('Données projet'!$B$14,Paramètres!$A$1:$I$89,3,0)*VLOOKUP('Données projet'!$B$14,Paramètres!$A$1:$I$89,5,0)</f>
        <v>320.57025000000021</v>
      </c>
      <c r="DQ92" s="13">
        <f t="shared" si="97"/>
        <v>75.471992967732689</v>
      </c>
      <c r="DR92" s="20">
        <f t="shared" si="70"/>
        <v>689.77357316880159</v>
      </c>
      <c r="DS92" s="59">
        <f t="shared" si="71"/>
        <v>963.79621688032512</v>
      </c>
      <c r="DT92" s="59">
        <f ca="1">AVERAGE(OFFSET($DS$3,0,0,'Données projet'!$E$14+1,1))-AVERAGE(OFFSET($H$3,0,0,'Données projet'!$E$14+1,1))</f>
        <v>697.21496579331188</v>
      </c>
      <c r="DU92" s="59">
        <f t="shared" si="98"/>
        <v>215.64914236948769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81.57125061741921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81.57125061741921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6">
        <f t="shared" si="56"/>
        <v>183.33333333333334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189.76714074331781</v>
      </c>
      <c r="T93" s="59">
        <f t="shared" si="88"/>
        <v>458.38901659119472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312.63192480000021</v>
      </c>
      <c r="AK93" s="13">
        <f t="shared" si="89"/>
        <v>73.818210082926498</v>
      </c>
      <c r="AL93" s="20">
        <f t="shared" si="58"/>
        <v>673.06731825443057</v>
      </c>
      <c r="AM93" s="59">
        <f t="shared" si="59"/>
        <v>947.42495925865819</v>
      </c>
      <c r="AN93" s="59">
        <f ca="1">AVERAGE(OFFSET($AM$3,0,0,'Données projet'!$E$10+1,1))-AVERAGE(OFFSET($H$3,0,0,'Données projet'!$E$10+1,1))</f>
        <v>667.48048469355444</v>
      </c>
      <c r="AO93" s="59">
        <f t="shared" si="90"/>
        <v>207.98235252598172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76.038654303098056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76.038654303098056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266.99999999999983</v>
      </c>
      <c r="BE93" s="13">
        <f>BD93*VLOOKUP('Données projet'!$B$11,Paramètres!$A$1:$I$89,3,0)*VLOOKUP('Données projet'!$B$11,Paramètres!$A$1:$I$89,5,0)</f>
        <v>195.76439999999985</v>
      </c>
      <c r="BF93" s="13">
        <f t="shared" si="91"/>
        <v>48.812154563023455</v>
      </c>
      <c r="BG93" s="20">
        <f t="shared" si="61"/>
        <v>425.9708325305989</v>
      </c>
      <c r="BH93" s="59">
        <f t="shared" si="62"/>
        <v>700.32847353482657</v>
      </c>
      <c r="BI93" s="59">
        <f ca="1">AVERAGE(OFFSET($BH$3,0,0,'Données projet'!$E$11+1,1))-AVERAGE(OFFSET($H$3,0,0,'Données projet'!$E$11+1,1))</f>
        <v>302.36110224755532</v>
      </c>
      <c r="BJ93" s="59">
        <f t="shared" si="92"/>
        <v>292.08583531469412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26.61148353690789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26.61148353690789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213.00000000000003</v>
      </c>
      <c r="BZ93" s="13">
        <f>BY93*VLOOKUP('Données projet'!$B$12,Paramètres!$A$1:$I$89,3,0)*VLOOKUP('Données projet'!$B$12,Paramètres!$A$1:$I$89,5,0)</f>
        <v>186.07680000000005</v>
      </c>
      <c r="CA93" s="13">
        <f t="shared" si="93"/>
        <v>46.671538591528673</v>
      </c>
      <c r="CB93" s="20">
        <f t="shared" si="64"/>
        <v>405.37002304691242</v>
      </c>
      <c r="CC93" s="59">
        <f t="shared" si="65"/>
        <v>679.7276640511401</v>
      </c>
      <c r="CD93" s="59">
        <f ca="1">AVERAGE(OFFSET($CC$3,0,0,'Données projet'!$E$12+1,1))-AVERAGE(OFFSET($H$3,0,0,'Données projet'!$E$12+1,1))</f>
        <v>285.8437404763045</v>
      </c>
      <c r="CE93" s="59">
        <f t="shared" si="94"/>
        <v>276.01618888357268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30.192881746158349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30.192881746158349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8.6509999999999998</v>
      </c>
      <c r="CT93" s="12">
        <f>IF('Données projet'!$A$140&gt;35,CT92+CS93-DB92,IF(A93&lt;'Données projet'!$A$140,$CQ$205^A93,IF(A93='Données projet'!$A$140,'Données projet'!$B$140,CT92+CS93-DB92)))</f>
        <v>345.52600000000024</v>
      </c>
      <c r="CU93" s="17">
        <f>CT93*VLOOKUP('Données projet'!$B$13,Paramètres!$A$1:$I$89,3,0)*VLOOKUP('Données projet'!$B$13,Paramètres!$A$1:$I$89,5,0)</f>
        <v>371.92418640000022</v>
      </c>
      <c r="CV93" s="13">
        <f t="shared" si="95"/>
        <v>86.06084220388108</v>
      </c>
      <c r="CW93" s="20">
        <f t="shared" si="67"/>
        <v>797.65725815175983</v>
      </c>
      <c r="CX93" s="59">
        <f t="shared" si="68"/>
        <v>1072.0148991559875</v>
      </c>
      <c r="CY93" s="59">
        <f ca="1">AVERAGE(OFFSET($CX$3,0,0,'Données projet'!$E$13+1,1))-AVERAGE(OFFSET($H$3,0,0,'Données projet'!$E$13+1,1))</f>
        <v>776.36907931144958</v>
      </c>
      <c r="CZ93" s="59">
        <f t="shared" si="96"/>
        <v>236.05254599184528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90.459778395064944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90.459778395064944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8.6509999999999998</v>
      </c>
      <c r="DO93" s="12">
        <f>IF('Données projet'!$A$166&gt;35,DO92+DN93-DW92,IF(A93&lt;'Données projet'!$A$166,$DL$205^A93,IF(A93='Données projet'!$A$166,'Données projet'!$B$166,DO92+DN93-DW92)))</f>
        <v>345.52600000000024</v>
      </c>
      <c r="DP93" s="17">
        <f>DO93*VLOOKUP('Données projet'!$B$14,Paramètres!$A$1:$I$89,3,0)*VLOOKUP('Données projet'!$B$14,Paramètres!$A$1:$I$89,5,0)</f>
        <v>328.80254160000021</v>
      </c>
      <c r="DQ93" s="13">
        <f t="shared" si="97"/>
        <v>77.181990993010714</v>
      </c>
      <c r="DR93" s="20">
        <f t="shared" si="70"/>
        <v>707.08972759949404</v>
      </c>
      <c r="DS93" s="59">
        <f t="shared" si="71"/>
        <v>981.44736860372177</v>
      </c>
      <c r="DT93" s="59">
        <f ca="1">AVERAGE(OFFSET($DS$3,0,0,'Données projet'!$E$14+1,1))-AVERAGE(OFFSET($H$3,0,0,'Données projet'!$E$14+1,1))</f>
        <v>697.21496579331188</v>
      </c>
      <c r="DU93" s="59">
        <f t="shared" si="98"/>
        <v>215.64914236948769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79.971688146361743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79.971688146361743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6">
        <f t="shared" si="56"/>
        <v>183.33333333333334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189.76714074331781</v>
      </c>
      <c r="T94" s="59">
        <f t="shared" si="88"/>
        <v>458.38901659119472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320.45934960000022</v>
      </c>
      <c r="AK94" s="13">
        <f t="shared" si="89"/>
        <v>75.448922299838316</v>
      </c>
      <c r="AL94" s="20">
        <f t="shared" si="58"/>
        <v>689.54024022555211</v>
      </c>
      <c r="AM94" s="59">
        <f t="shared" si="59"/>
        <v>964.22706706839722</v>
      </c>
      <c r="AN94" s="59">
        <f ca="1">AVERAGE(OFFSET($AM$3,0,0,'Données projet'!$E$10+1,1))-AVERAGE(OFFSET($H$3,0,0,'Données projet'!$E$10+1,1))</f>
        <v>667.48048469355444</v>
      </c>
      <c r="AO94" s="59">
        <f t="shared" si="90"/>
        <v>207.98235252598172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74.547582671213888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74.547582671213888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266.99999999999983</v>
      </c>
      <c r="BE94" s="13">
        <f>BD94*VLOOKUP('Données projet'!$B$11,Paramètres!$A$1:$I$89,3,0)*VLOOKUP('Données projet'!$B$11,Paramètres!$A$1:$I$89,5,0)</f>
        <v>195.76439999999985</v>
      </c>
      <c r="BF94" s="13">
        <f t="shared" si="91"/>
        <v>48.812154563023455</v>
      </c>
      <c r="BG94" s="20">
        <f t="shared" si="61"/>
        <v>425.9708325305989</v>
      </c>
      <c r="BH94" s="59">
        <f t="shared" si="62"/>
        <v>700.65765937344395</v>
      </c>
      <c r="BI94" s="59">
        <f ca="1">AVERAGE(OFFSET($BH$3,0,0,'Données projet'!$E$11+1,1))-AVERAGE(OFFSET($H$3,0,0,'Données projet'!$E$11+1,1))</f>
        <v>302.36110224755532</v>
      </c>
      <c r="BJ94" s="59">
        <f t="shared" si="92"/>
        <v>292.08583531469412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26.089648576151365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26.089648576151365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213.00000000000003</v>
      </c>
      <c r="BZ94" s="13">
        <f>BY94*VLOOKUP('Données projet'!$B$12,Paramètres!$A$1:$I$89,3,0)*VLOOKUP('Données projet'!$B$12,Paramètres!$A$1:$I$89,5,0)</f>
        <v>186.07680000000005</v>
      </c>
      <c r="CA94" s="13">
        <f t="shared" si="93"/>
        <v>46.671538591528673</v>
      </c>
      <c r="CB94" s="20">
        <f t="shared" si="64"/>
        <v>405.37002304691242</v>
      </c>
      <c r="CC94" s="59">
        <f t="shared" si="65"/>
        <v>680.05684988975747</v>
      </c>
      <c r="CD94" s="59">
        <f ca="1">AVERAGE(OFFSET($CC$3,0,0,'Données projet'!$E$12+1,1))-AVERAGE(OFFSET($H$3,0,0,'Données projet'!$E$12+1,1))</f>
        <v>285.8437404763045</v>
      </c>
      <c r="CE94" s="59">
        <f t="shared" si="94"/>
        <v>276.01618888357268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29.600817750955635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29.600817750955635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8.6509999999999998</v>
      </c>
      <c r="CT94" s="12">
        <f>IF('Données projet'!$A$140&gt;35,CT93+CS94-DB93,IF(A94&lt;'Données projet'!$A$140,$CQ$205^A94,IF(A94='Données projet'!$A$140,'Données projet'!$B$140,CT93+CS94-DB93)))</f>
        <v>354.17700000000025</v>
      </c>
      <c r="CU94" s="17">
        <f>CT94*VLOOKUP('Données projet'!$B$13,Paramètres!$A$1:$I$89,3,0)*VLOOKUP('Données projet'!$B$13,Paramètres!$A$1:$I$89,5,0)</f>
        <v>381.23612280000026</v>
      </c>
      <c r="CV94" s="13">
        <f t="shared" si="95"/>
        <v>87.962005434768585</v>
      </c>
      <c r="CW94" s="20">
        <f t="shared" si="67"/>
        <v>817.18674000888905</v>
      </c>
      <c r="CX94" s="59">
        <f t="shared" si="68"/>
        <v>1091.873566851734</v>
      </c>
      <c r="CY94" s="59">
        <f ca="1">AVERAGE(OFFSET($CX$3,0,0,'Données projet'!$E$13+1,1))-AVERAGE(OFFSET($H$3,0,0,'Données projet'!$E$13+1,1))</f>
        <v>776.36907931144958</v>
      </c>
      <c r="CZ94" s="59">
        <f t="shared" si="96"/>
        <v>236.05254599184528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88.685917315754466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88.685917315754466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8.6509999999999998</v>
      </c>
      <c r="DO94" s="12">
        <f>IF('Données projet'!$A$166&gt;35,DO93+DN94-DW93,IF(A94&lt;'Données projet'!$A$166,$DL$205^A94,IF(A94='Données projet'!$A$166,'Données projet'!$B$166,DO93+DN94-DW93)))</f>
        <v>354.17700000000025</v>
      </c>
      <c r="DP94" s="17">
        <f>DO94*VLOOKUP('Données projet'!$B$14,Paramètres!$A$1:$I$89,3,0)*VLOOKUP('Données projet'!$B$14,Paramètres!$A$1:$I$89,5,0)</f>
        <v>337.03483320000021</v>
      </c>
      <c r="DQ94" s="13">
        <f t="shared" si="97"/>
        <v>78.887012226883613</v>
      </c>
      <c r="DR94" s="20">
        <f t="shared" si="70"/>
        <v>724.39721411848916</v>
      </c>
      <c r="DS94" s="59">
        <f t="shared" si="71"/>
        <v>999.08404096133427</v>
      </c>
      <c r="DT94" s="59">
        <f ca="1">AVERAGE(OFFSET($DS$3,0,0,'Données projet'!$E$14+1,1))-AVERAGE(OFFSET($H$3,0,0,'Données projet'!$E$14+1,1))</f>
        <v>697.21496579331188</v>
      </c>
      <c r="DU94" s="59">
        <f t="shared" si="98"/>
        <v>215.64914236948769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78.403492119724945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78.403492119724945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6">
        <f t="shared" si="56"/>
        <v>183.33333333333334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189.76714074331781</v>
      </c>
      <c r="T95" s="59">
        <f t="shared" si="88"/>
        <v>458.38901659119472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328.28677440000024</v>
      </c>
      <c r="AK95" s="13">
        <f t="shared" si="89"/>
        <v>77.075004264312383</v>
      </c>
      <c r="AL95" s="20">
        <f t="shared" si="58"/>
        <v>706.00509784034432</v>
      </c>
      <c r="AM95" s="59">
        <f t="shared" si="59"/>
        <v>981.01539988345598</v>
      </c>
      <c r="AN95" s="59">
        <f ca="1">AVERAGE(OFFSET($AM$3,0,0,'Données projet'!$E$10+1,1))-AVERAGE(OFFSET($H$3,0,0,'Données projet'!$E$10+1,1))</f>
        <v>667.48048469355444</v>
      </c>
      <c r="AO95" s="59">
        <f t="shared" si="90"/>
        <v>207.98235252598172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73.085750044567064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73.085750044567064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266.99999999999983</v>
      </c>
      <c r="BE95" s="13">
        <f>BD95*VLOOKUP('Données projet'!$B$11,Paramètres!$A$1:$I$89,3,0)*VLOOKUP('Données projet'!$B$11,Paramètres!$A$1:$I$89,5,0)</f>
        <v>195.76439999999985</v>
      </c>
      <c r="BF95" s="13">
        <f t="shared" si="91"/>
        <v>48.812154563023455</v>
      </c>
      <c r="BG95" s="20">
        <f t="shared" si="61"/>
        <v>425.9708325305989</v>
      </c>
      <c r="BH95" s="59">
        <f t="shared" si="62"/>
        <v>700.98113457371062</v>
      </c>
      <c r="BI95" s="59">
        <f ca="1">AVERAGE(OFFSET($BH$3,0,0,'Données projet'!$E$11+1,1))-AVERAGE(OFFSET($H$3,0,0,'Données projet'!$E$11+1,1))</f>
        <v>302.36110224755532</v>
      </c>
      <c r="BJ95" s="59">
        <f t="shared" si="92"/>
        <v>292.08583531469412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25.57804648068738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25.57804648068738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213.00000000000003</v>
      </c>
      <c r="BZ95" s="13">
        <f>BY95*VLOOKUP('Données projet'!$B$12,Paramètres!$A$1:$I$89,3,0)*VLOOKUP('Données projet'!$B$12,Paramètres!$A$1:$I$89,5,0)</f>
        <v>186.07680000000005</v>
      </c>
      <c r="CA95" s="13">
        <f t="shared" si="93"/>
        <v>46.671538591528673</v>
      </c>
      <c r="CB95" s="20">
        <f t="shared" si="64"/>
        <v>405.37002304691242</v>
      </c>
      <c r="CC95" s="59">
        <f t="shared" si="65"/>
        <v>680.38032509002414</v>
      </c>
      <c r="CD95" s="59">
        <f ca="1">AVERAGE(OFFSET($CC$3,0,0,'Données projet'!$E$12+1,1))-AVERAGE(OFFSET($H$3,0,0,'Données projet'!$E$12+1,1))</f>
        <v>285.8437404763045</v>
      </c>
      <c r="CE95" s="59">
        <f t="shared" si="94"/>
        <v>276.01618888357268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29.020363769575468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29.020363769575468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8.6509999999999998</v>
      </c>
      <c r="CT95" s="12">
        <f>IF('Données projet'!$A$140&gt;35,CT94+CS95-DB94,IF(A95&lt;'Données projet'!$A$140,$CQ$205^A95,IF(A95='Données projet'!$A$140,'Données projet'!$B$140,CT94+CS95-DB94)))</f>
        <v>362.82800000000026</v>
      </c>
      <c r="CU95" s="17">
        <f>CT95*VLOOKUP('Données projet'!$B$13,Paramètres!$A$1:$I$89,3,0)*VLOOKUP('Données projet'!$B$13,Paramètres!$A$1:$I$89,5,0)</f>
        <v>390.54805920000024</v>
      </c>
      <c r="CV95" s="13">
        <f t="shared" si="95"/>
        <v>89.857770493254435</v>
      </c>
      <c r="CW95" s="20">
        <f t="shared" si="67"/>
        <v>836.7068200490852</v>
      </c>
      <c r="CX95" s="59">
        <f t="shared" si="68"/>
        <v>1111.7171220921969</v>
      </c>
      <c r="CY95" s="59">
        <f ca="1">AVERAGE(OFFSET($CX$3,0,0,'Données projet'!$E$13+1,1))-AVERAGE(OFFSET($H$3,0,0,'Données projet'!$E$13+1,1))</f>
        <v>776.36907931144958</v>
      </c>
      <c r="CZ95" s="59">
        <f t="shared" si="96"/>
        <v>236.05254599184528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86.946840570260832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86.946840570260832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8.6509999999999998</v>
      </c>
      <c r="DO95" s="12">
        <f>IF('Données projet'!$A$166&gt;35,DO94+DN95-DW94,IF(A95&lt;'Données projet'!$A$166,$DL$205^A95,IF(A95='Données projet'!$A$166,'Données projet'!$B$166,DO94+DN95-DW94)))</f>
        <v>362.82800000000026</v>
      </c>
      <c r="DP95" s="17">
        <f>DO95*VLOOKUP('Données projet'!$B$14,Paramètres!$A$1:$I$89,3,0)*VLOOKUP('Données projet'!$B$14,Paramètres!$A$1:$I$89,5,0)</f>
        <v>345.26712480000026</v>
      </c>
      <c r="DQ95" s="13">
        <f t="shared" si="97"/>
        <v>80.587192214923689</v>
      </c>
      <c r="DR95" s="20">
        <f t="shared" si="70"/>
        <v>741.69626880099247</v>
      </c>
      <c r="DS95" s="59">
        <f t="shared" si="71"/>
        <v>1016.7065708441041</v>
      </c>
      <c r="DT95" s="59">
        <f ca="1">AVERAGE(OFFSET($DS$3,0,0,'Données projet'!$E$14+1,1))-AVERAGE(OFFSET($H$3,0,0,'Données projet'!$E$14+1,1))</f>
        <v>697.21496579331188</v>
      </c>
      <c r="DU95" s="59">
        <f t="shared" si="98"/>
        <v>215.64914236948769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76.866047460665357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76.866047460665357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6">
        <f t="shared" si="56"/>
        <v>183.33333333333334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189.76714074331781</v>
      </c>
      <c r="T96" s="59">
        <f t="shared" si="88"/>
        <v>458.38901659119472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336.11419920000026</v>
      </c>
      <c r="AK96" s="13">
        <f t="shared" si="89"/>
        <v>78.696579079933812</v>
      </c>
      <c r="AL96" s="20">
        <f t="shared" si="58"/>
        <v>722.46210550421847</v>
      </c>
      <c r="AM96" s="59">
        <f t="shared" si="59"/>
        <v>997.79027117605438</v>
      </c>
      <c r="AN96" s="59">
        <f ca="1">AVERAGE(OFFSET($AM$3,0,0,'Données projet'!$E$10+1,1))-AVERAGE(OFFSET($H$3,0,0,'Données projet'!$E$10+1,1))</f>
        <v>667.48048469355444</v>
      </c>
      <c r="AO96" s="59">
        <f t="shared" si="90"/>
        <v>207.98235252598172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71.652583064098934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71.652583064098934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266.99999999999983</v>
      </c>
      <c r="BE96" s="13">
        <f>BD96*VLOOKUP('Données projet'!$B$11,Paramètres!$A$1:$I$89,3,0)*VLOOKUP('Données projet'!$B$11,Paramètres!$A$1:$I$89,5,0)</f>
        <v>195.76439999999985</v>
      </c>
      <c r="BF96" s="13">
        <f t="shared" si="91"/>
        <v>48.812154563023455</v>
      </c>
      <c r="BG96" s="20">
        <f t="shared" si="61"/>
        <v>425.9708325305989</v>
      </c>
      <c r="BH96" s="59">
        <f t="shared" si="62"/>
        <v>701.29899820243486</v>
      </c>
      <c r="BI96" s="59">
        <f ca="1">AVERAGE(OFFSET($BH$3,0,0,'Données projet'!$E$11+1,1))-AVERAGE(OFFSET($H$3,0,0,'Données projet'!$E$11+1,1))</f>
        <v>302.36110224755532</v>
      </c>
      <c r="BJ96" s="59">
        <f t="shared" si="92"/>
        <v>292.08583531469412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25.076476590268978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25.076476590268978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213.00000000000003</v>
      </c>
      <c r="BZ96" s="13">
        <f>BY96*VLOOKUP('Données projet'!$B$12,Paramètres!$A$1:$I$89,3,0)*VLOOKUP('Données projet'!$B$12,Paramètres!$A$1:$I$89,5,0)</f>
        <v>186.07680000000005</v>
      </c>
      <c r="CA96" s="13">
        <f t="shared" si="93"/>
        <v>46.671538591528673</v>
      </c>
      <c r="CB96" s="20">
        <f t="shared" si="64"/>
        <v>405.37002304691242</v>
      </c>
      <c r="CC96" s="59">
        <f t="shared" si="65"/>
        <v>680.69818871874838</v>
      </c>
      <c r="CD96" s="59">
        <f ca="1">AVERAGE(OFFSET($CC$3,0,0,'Données projet'!$E$12+1,1))-AVERAGE(OFFSET($H$3,0,0,'Données projet'!$E$12+1,1))</f>
        <v>285.8437404763045</v>
      </c>
      <c r="CE96" s="59">
        <f t="shared" si="94"/>
        <v>276.01618888357268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28.451292136728195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28.451292136728195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8.6509999999999998</v>
      </c>
      <c r="CT96" s="12">
        <f>IF('Données projet'!$A$140&gt;35,CT95+CS96-DB95,IF(A96&lt;'Données projet'!$A$140,$CQ$205^A96,IF(A96='Données projet'!$A$140,'Données projet'!$B$140,CT95+CS96-DB95)))</f>
        <v>371.47900000000027</v>
      </c>
      <c r="CU96" s="17">
        <f>CT96*VLOOKUP('Données projet'!$B$13,Paramètres!$A$1:$I$89,3,0)*VLOOKUP('Données projet'!$B$13,Paramètres!$A$1:$I$89,5,0)</f>
        <v>399.85999560000027</v>
      </c>
      <c r="CV96" s="13">
        <f t="shared" si="95"/>
        <v>91.748280899456503</v>
      </c>
      <c r="CW96" s="20">
        <f t="shared" si="67"/>
        <v>856.2177482365538</v>
      </c>
      <c r="CX96" s="59">
        <f t="shared" si="68"/>
        <v>1131.5459139083898</v>
      </c>
      <c r="CY96" s="59">
        <f ca="1">AVERAGE(OFFSET($CX$3,0,0,'Données projet'!$E$13+1,1))-AVERAGE(OFFSET($H$3,0,0,'Données projet'!$E$13+1,1))</f>
        <v>776.36907931144958</v>
      </c>
      <c r="CZ96" s="59">
        <f t="shared" si="96"/>
        <v>236.05254599184528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85.241866059014257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85.241866059014257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8.6509999999999998</v>
      </c>
      <c r="DO96" s="12">
        <f>IF('Données projet'!$A$166&gt;35,DO95+DN96-DW95,IF(A96&lt;'Données projet'!$A$166,$DL$205^A96,IF(A96='Données projet'!$A$166,'Données projet'!$B$166,DO95+DN96-DW95)))</f>
        <v>371.47900000000027</v>
      </c>
      <c r="DP96" s="17">
        <f>DO96*VLOOKUP('Données projet'!$B$14,Paramètres!$A$1:$I$89,3,0)*VLOOKUP('Données projet'!$B$14,Paramètres!$A$1:$I$89,5,0)</f>
        <v>353.49941640000026</v>
      </c>
      <c r="DQ96" s="13">
        <f t="shared" si="97"/>
        <v>82.282659670354974</v>
      </c>
      <c r="DR96" s="20">
        <f t="shared" si="70"/>
        <v>758.98711582253543</v>
      </c>
      <c r="DS96" s="59">
        <f t="shared" si="71"/>
        <v>1034.3152814943714</v>
      </c>
      <c r="DT96" s="59">
        <f ca="1">AVERAGE(OFFSET($DS$3,0,0,'Données projet'!$E$14+1,1))-AVERAGE(OFFSET($H$3,0,0,'Données projet'!$E$14+1,1))</f>
        <v>697.21496579331188</v>
      </c>
      <c r="DU96" s="59">
        <f t="shared" si="98"/>
        <v>215.64914236948769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75.358751153621284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75.358751153621284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6">
        <f t="shared" si="56"/>
        <v>183.33333333333334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189.76714074331781</v>
      </c>
      <c r="T97" s="59">
        <f t="shared" si="88"/>
        <v>458.38901659119472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343.94162400000022</v>
      </c>
      <c r="AK97" s="13">
        <f t="shared" si="89"/>
        <v>80.313763789484895</v>
      </c>
      <c r="AL97" s="20">
        <f t="shared" si="58"/>
        <v>738.91146706668644</v>
      </c>
      <c r="AM97" s="59">
        <f t="shared" si="59"/>
        <v>1014.551982143925</v>
      </c>
      <c r="AN97" s="59">
        <f ca="1">AVERAGE(OFFSET($AM$3,0,0,'Données projet'!$E$10+1,1))-AVERAGE(OFFSET($H$3,0,0,'Données projet'!$E$10+1,1))</f>
        <v>667.48048469355444</v>
      </c>
      <c r="AO97" s="59">
        <f t="shared" si="90"/>
        <v>207.98235252598172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96.849125924852515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96.849125924852515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266.99999999999983</v>
      </c>
      <c r="BE97" s="13">
        <f>BD97*VLOOKUP('Données projet'!$B$11,Paramètres!$A$1:$I$89,3,0)*VLOOKUP('Données projet'!$B$11,Paramètres!$A$1:$I$89,5,0)</f>
        <v>195.76439999999985</v>
      </c>
      <c r="BF97" s="13">
        <f t="shared" si="91"/>
        <v>48.812154563023455</v>
      </c>
      <c r="BG97" s="20">
        <f t="shared" si="61"/>
        <v>425.9708325305989</v>
      </c>
      <c r="BH97" s="59">
        <f t="shared" si="62"/>
        <v>701.61134760783739</v>
      </c>
      <c r="BI97" s="59">
        <f ca="1">AVERAGE(OFFSET($BH$3,0,0,'Données projet'!$E$11+1,1))-AVERAGE(OFFSET($H$3,0,0,'Données projet'!$E$11+1,1))</f>
        <v>302.36110224755532</v>
      </c>
      <c r="BJ97" s="59">
        <f t="shared" si="92"/>
        <v>292.08583531469412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24.584742179474254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24.584742179474254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213.00000000000003</v>
      </c>
      <c r="BZ97" s="13">
        <f>BY97*VLOOKUP('Données projet'!$B$12,Paramètres!$A$1:$I$89,3,0)*VLOOKUP('Données projet'!$B$12,Paramètres!$A$1:$I$89,5,0)</f>
        <v>186.07680000000005</v>
      </c>
      <c r="CA97" s="13">
        <f t="shared" si="93"/>
        <v>46.671538591528673</v>
      </c>
      <c r="CB97" s="20">
        <f t="shared" si="64"/>
        <v>405.37002304691242</v>
      </c>
      <c r="CC97" s="59">
        <f t="shared" si="65"/>
        <v>681.01053812415091</v>
      </c>
      <c r="CD97" s="59">
        <f ca="1">AVERAGE(OFFSET($CC$3,0,0,'Données projet'!$E$12+1,1))-AVERAGE(OFFSET($H$3,0,0,'Données projet'!$E$12+1,1))</f>
        <v>285.8437404763045</v>
      </c>
      <c r="CE97" s="59">
        <f t="shared" si="94"/>
        <v>276.01618888357268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27.893379651501636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27.893379651501636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>
        <f>VLOOKUP(A97,'Données projet'!$A$139:$I$159,2,0)</f>
        <v>380.13</v>
      </c>
      <c r="CR97" s="12">
        <f>VLOOKUP(A97,'Données projet'!$A$139:$I$159,9,0)</f>
        <v>8.6509999999999998</v>
      </c>
      <c r="CS97" s="12">
        <f t="array" ref="CS97">INDEX(CR:CR,MIN(IF(ISNUMBER(CR97:CR293),ROW(CR97:CR293),"")))</f>
        <v>8.6509999999999998</v>
      </c>
      <c r="CT97" s="12">
        <f>IF('Données projet'!$A$140&gt;35,CT96+CS97-DB96,IF(A97&lt;'Données projet'!$A$140,$CQ$205^A97,IF(A97='Données projet'!$A$140,'Données projet'!$B$140,CT96+CS97-DB96)))</f>
        <v>380.13000000000028</v>
      </c>
      <c r="CU97" s="17">
        <f>CT97*VLOOKUP('Données projet'!$B$13,Paramètres!$A$1:$I$89,3,0)*VLOOKUP('Données projet'!$B$13,Paramètres!$A$1:$I$89,5,0)</f>
        <v>409.17193200000025</v>
      </c>
      <c r="CV97" s="13">
        <f t="shared" si="95"/>
        <v>93.633673107515506</v>
      </c>
      <c r="CW97" s="20">
        <f t="shared" si="67"/>
        <v>875.71976222892329</v>
      </c>
      <c r="CX97" s="59">
        <f t="shared" si="68"/>
        <v>1151.3602773061618</v>
      </c>
      <c r="CY97" s="59">
        <f ca="1">AVERAGE(OFFSET($CX$3,0,0,'Données projet'!$E$13+1,1))-AVERAGE(OFFSET($H$3,0,0,'Données projet'!$E$13+1,1))</f>
        <v>776.36907931144958</v>
      </c>
      <c r="CZ97" s="59">
        <f t="shared" si="96"/>
        <v>236.05254599184528</v>
      </c>
      <c r="DA97" s="15">
        <f>IF(ISNA(VLOOKUP(A97,'Données projet'!$A$139:$I$159,3,0)),0,VLOOKUP(A97,'Données projet'!$A$139:$I$159,3,0))</f>
        <v>7</v>
      </c>
      <c r="DB97" s="15">
        <f>IF(ISNA(VLOOKUP(A97,'Données projet'!$A$139:$I$159,4,0)),0,VLOOKUP(A97,'Données projet'!$A$139:$I$159,4,0))</f>
        <v>61.85</v>
      </c>
      <c r="DC97" s="16">
        <f>IF(ISNA(VLOOKUP(A97,'Données projet'!$A$139:$I$159,5,0)),0%,VLOOKUP(A97,'Données projet'!$A$139:$I$159,5,0)*VLOOKUP('Données projet'!$B$13,Paramètres!$A$1:$I$89,7,0))</f>
        <v>0.43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115.2170636002556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115.2170636002556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>
        <f>VLOOKUP(A97,'Données projet'!$A$165:$I$185,2,0)</f>
        <v>380.13</v>
      </c>
      <c r="DM97" s="12">
        <f>VLOOKUP(A97,'Données projet'!$A$165:$I$185,9,0)</f>
        <v>8.6509999999999998</v>
      </c>
      <c r="DN97" s="12">
        <f t="array" ref="DN97">INDEX(DM:DM,MIN(IF(ISNUMBER(DM97:DM293),ROW(DM97:DM293),"")))</f>
        <v>8.6509999999999998</v>
      </c>
      <c r="DO97" s="12">
        <f>IF('Données projet'!$A$166&gt;35,DO96+DN97-DW96,IF(A97&lt;'Données projet'!$A$166,$DL$205^A97,IF(A97='Données projet'!$A$166,'Données projet'!$B$166,DO96+DN97-DW96)))</f>
        <v>380.13000000000028</v>
      </c>
      <c r="DP97" s="17">
        <f>DO97*VLOOKUP('Données projet'!$B$14,Paramètres!$A$1:$I$89,3,0)*VLOOKUP('Données projet'!$B$14,Paramètres!$A$1:$I$89,5,0)</f>
        <v>361.73170800000025</v>
      </c>
      <c r="DQ97" s="13">
        <f t="shared" si="97"/>
        <v>83.973536969416926</v>
      </c>
      <c r="DR97" s="20">
        <f t="shared" si="70"/>
        <v>776.26996832173484</v>
      </c>
      <c r="DS97" s="59">
        <f t="shared" si="71"/>
        <v>1051.9104833989734</v>
      </c>
      <c r="DT97" s="59">
        <f ca="1">AVERAGE(OFFSET($DS$3,0,0,'Données projet'!$E$14+1,1))-AVERAGE(OFFSET($H$3,0,0,'Données projet'!$E$14+1,1))</f>
        <v>697.21496579331188</v>
      </c>
      <c r="DU97" s="59">
        <f t="shared" si="98"/>
        <v>215.64914236948769</v>
      </c>
      <c r="DV97" s="15">
        <f>IF(ISNA(VLOOKUP(A97,'Données projet'!$A$165:$I$185,3,0)),0,VLOOKUP(A97,'Données projet'!$A$165:$I$185,3,0))</f>
        <v>7</v>
      </c>
      <c r="DW97" s="15">
        <f>IF(ISNA(VLOOKUP(A97,'Données projet'!$A$165:$I$185,4,0)),0,VLOOKUP(A97,'Données projet'!$A$165:$I$185,4,0))</f>
        <v>61.85</v>
      </c>
      <c r="DX97" s="16">
        <f>IF(ISNA(VLOOKUP(A97,'Données projet'!$A$165:$I$185,5,0)),0%,VLOOKUP(A97,'Données projet'!$A$165:$I$185,5,0)*VLOOKUP('Données projet'!$B$14,Paramètres!$A$1:$I$89,7,0))</f>
        <v>0.43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101.85856347268971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101.85856347268971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6">
        <f t="shared" si="56"/>
        <v>183.33333333333334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189.76714074331781</v>
      </c>
      <c r="T98" s="59">
        <f t="shared" si="88"/>
        <v>458.38901659119472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295.57282560000021</v>
      </c>
      <c r="AK98" s="13">
        <f t="shared" si="89"/>
        <v>70.247556135835751</v>
      </c>
      <c r="AL98" s="20">
        <f t="shared" si="58"/>
        <v>637.13716485658085</v>
      </c>
      <c r="AM98" s="59">
        <f t="shared" si="59"/>
        <v>913.08461077534685</v>
      </c>
      <c r="AN98" s="59">
        <f ca="1">AVERAGE(OFFSET($AM$3,0,0,'Données projet'!$E$10+1,1))-AVERAGE(OFFSET($H$3,0,0,'Données projet'!$E$10+1,1))</f>
        <v>667.48048469355444</v>
      </c>
      <c r="AO98" s="59">
        <f t="shared" si="90"/>
        <v>207.98235252598172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94.949973637600081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94.949973637600081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266.99999999999983</v>
      </c>
      <c r="BE98" s="13">
        <f>BD98*VLOOKUP('Données projet'!$B$11,Paramètres!$A$1:$I$89,3,0)*VLOOKUP('Données projet'!$B$11,Paramètres!$A$1:$I$89,5,0)</f>
        <v>195.76439999999985</v>
      </c>
      <c r="BF98" s="13">
        <f t="shared" si="91"/>
        <v>48.812154563023455</v>
      </c>
      <c r="BG98" s="20">
        <f t="shared" si="61"/>
        <v>425.9708325305989</v>
      </c>
      <c r="BH98" s="59">
        <f t="shared" si="62"/>
        <v>701.91827844936483</v>
      </c>
      <c r="BI98" s="59">
        <f ca="1">AVERAGE(OFFSET($BH$3,0,0,'Données projet'!$E$11+1,1))-AVERAGE(OFFSET($H$3,0,0,'Données projet'!$E$11+1,1))</f>
        <v>302.36110224755532</v>
      </c>
      <c r="BJ98" s="59">
        <f t="shared" si="92"/>
        <v>292.08583531469412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24.102650380546841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24.102650380546841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213.00000000000003</v>
      </c>
      <c r="BZ98" s="13">
        <f>BY98*VLOOKUP('Données projet'!$B$12,Paramètres!$A$1:$I$89,3,0)*VLOOKUP('Données projet'!$B$12,Paramètres!$A$1:$I$89,5,0)</f>
        <v>186.07680000000005</v>
      </c>
      <c r="CA98" s="13">
        <f t="shared" si="93"/>
        <v>46.671538591528673</v>
      </c>
      <c r="CB98" s="20">
        <f t="shared" si="64"/>
        <v>405.37002304691242</v>
      </c>
      <c r="CC98" s="59">
        <f t="shared" si="65"/>
        <v>681.31746896567836</v>
      </c>
      <c r="CD98" s="59">
        <f ca="1">AVERAGE(OFFSET($CC$3,0,0,'Données projet'!$E$12+1,1))-AVERAGE(OFFSET($H$3,0,0,'Données projet'!$E$12+1,1))</f>
        <v>285.8437404763045</v>
      </c>
      <c r="CE98" s="59">
        <f t="shared" si="94"/>
        <v>276.01618888357268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27.346407489817356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27.346407489817356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8.3920000000000012</v>
      </c>
      <c r="CT98" s="12">
        <f>IF('Données projet'!$A$140&gt;35,CT97+CS98-DB97,IF(A98&lt;'Données projet'!$A$140,$CQ$205^A98,IF(A98='Données projet'!$A$140,'Données projet'!$B$140,CT97+CS98-DB97)))</f>
        <v>326.67200000000025</v>
      </c>
      <c r="CU98" s="17">
        <f>CT98*VLOOKUP('Données projet'!$B$13,Paramètres!$A$1:$I$89,3,0)*VLOOKUP('Données projet'!$B$13,Paramètres!$A$1:$I$89,5,0)</f>
        <v>351.62974080000026</v>
      </c>
      <c r="CV98" s="13">
        <f t="shared" si="95"/>
        <v>81.898001008462955</v>
      </c>
      <c r="CW98" s="20">
        <f t="shared" si="67"/>
        <v>755.06081698307344</v>
      </c>
      <c r="CX98" s="59">
        <f t="shared" si="68"/>
        <v>1031.0082629018393</v>
      </c>
      <c r="CY98" s="59">
        <f ca="1">AVERAGE(OFFSET($CX$3,0,0,'Données projet'!$E$13+1,1))-AVERAGE(OFFSET($H$3,0,0,'Données projet'!$E$13+1,1))</f>
        <v>776.36907931144958</v>
      </c>
      <c r="CZ98" s="59">
        <f t="shared" si="96"/>
        <v>236.05254599184528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112.95772725852426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112.95772725852426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8.3920000000000012</v>
      </c>
      <c r="DO98" s="12">
        <f>IF('Données projet'!$A$166&gt;35,DO97+DN98-DW97,IF(A98&lt;'Données projet'!$A$166,$DL$205^A98,IF(A98='Données projet'!$A$166,'Données projet'!$B$166,DO97+DN98-DW97)))</f>
        <v>326.67200000000025</v>
      </c>
      <c r="DP98" s="17">
        <f>DO98*VLOOKUP('Données projet'!$B$14,Paramètres!$A$1:$I$89,3,0)*VLOOKUP('Données projet'!$B$14,Paramètres!$A$1:$I$89,5,0)</f>
        <v>310.86107520000024</v>
      </c>
      <c r="DQ98" s="13">
        <f t="shared" si="97"/>
        <v>73.448627904500142</v>
      </c>
      <c r="DR98" s="20">
        <f t="shared" si="70"/>
        <v>669.33939957367147</v>
      </c>
      <c r="DS98" s="59">
        <f t="shared" si="71"/>
        <v>945.28684549243735</v>
      </c>
      <c r="DT98" s="59">
        <f ca="1">AVERAGE(OFFSET($DS$3,0,0,'Données projet'!$E$14+1,1))-AVERAGE(OFFSET($H$3,0,0,'Données projet'!$E$14+1,1))</f>
        <v>697.21496579331188</v>
      </c>
      <c r="DU98" s="59">
        <f t="shared" si="98"/>
        <v>215.64914236948769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99.861179170579391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99.861179170579391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6">
        <f t="shared" si="56"/>
        <v>183.33333333333334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189.76714074331781</v>
      </c>
      <c r="T99" s="59">
        <f t="shared" si="88"/>
        <v>458.38901659119472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303.16590720000022</v>
      </c>
      <c r="AK99" s="13">
        <f t="shared" si="89"/>
        <v>71.839753187954926</v>
      </c>
      <c r="AL99" s="20">
        <f t="shared" si="58"/>
        <v>653.1348585090218</v>
      </c>
      <c r="AM99" s="59">
        <f t="shared" si="59"/>
        <v>929.38391070540922</v>
      </c>
      <c r="AN99" s="59">
        <f ca="1">AVERAGE(OFFSET($AM$3,0,0,'Données projet'!$E$10+1,1))-AVERAGE(OFFSET($H$3,0,0,'Données projet'!$E$10+1,1))</f>
        <v>667.48048469355444</v>
      </c>
      <c r="AO99" s="59">
        <f t="shared" si="90"/>
        <v>207.98235252598172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93.088062568332148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93.088062568332148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266.99999999999983</v>
      </c>
      <c r="BE99" s="13">
        <f>BD99*VLOOKUP('Données projet'!$B$11,Paramètres!$A$1:$I$89,3,0)*VLOOKUP('Données projet'!$B$11,Paramètres!$A$1:$I$89,5,0)</f>
        <v>195.76439999999985</v>
      </c>
      <c r="BF99" s="13">
        <f t="shared" si="91"/>
        <v>48.812154563023455</v>
      </c>
      <c r="BG99" s="20">
        <f t="shared" si="61"/>
        <v>425.9708325305989</v>
      </c>
      <c r="BH99" s="59">
        <f t="shared" si="62"/>
        <v>702.21988472698627</v>
      </c>
      <c r="BI99" s="59">
        <f ca="1">AVERAGE(OFFSET($BH$3,0,0,'Données projet'!$E$11+1,1))-AVERAGE(OFFSET($H$3,0,0,'Données projet'!$E$11+1,1))</f>
        <v>302.36110224755532</v>
      </c>
      <c r="BJ99" s="59">
        <f t="shared" si="92"/>
        <v>292.08583531469412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23.63001210774943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23.63001210774943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213.00000000000003</v>
      </c>
      <c r="BZ99" s="13">
        <f>BY99*VLOOKUP('Données projet'!$B$12,Paramètres!$A$1:$I$89,3,0)*VLOOKUP('Données projet'!$B$12,Paramètres!$A$1:$I$89,5,0)</f>
        <v>186.07680000000005</v>
      </c>
      <c r="CA99" s="13">
        <f t="shared" si="93"/>
        <v>46.671538591528673</v>
      </c>
      <c r="CB99" s="20">
        <f t="shared" si="64"/>
        <v>405.37002304691242</v>
      </c>
      <c r="CC99" s="59">
        <f t="shared" si="65"/>
        <v>681.6190752432999</v>
      </c>
      <c r="CD99" s="59">
        <f ca="1">AVERAGE(OFFSET($CC$3,0,0,'Données projet'!$E$12+1,1))-AVERAGE(OFFSET($H$3,0,0,'Données projet'!$E$12+1,1))</f>
        <v>285.8437404763045</v>
      </c>
      <c r="CE99" s="59">
        <f t="shared" si="94"/>
        <v>276.01618888357268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26.810161118603627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26.810161118603627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8.3920000000000012</v>
      </c>
      <c r="CT99" s="12">
        <f>IF('Données projet'!$A$140&gt;35,CT98+CS99-DB98,IF(A99&lt;'Données projet'!$A$140,$CQ$205^A99,IF(A99='Données projet'!$A$140,'Données projet'!$B$140,CT98+CS99-DB98)))</f>
        <v>335.06400000000025</v>
      </c>
      <c r="CU99" s="17">
        <f>CT99*VLOOKUP('Données projet'!$B$13,Paramètres!$A$1:$I$89,3,0)*VLOOKUP('Données projet'!$B$13,Paramètres!$A$1:$I$89,5,0)</f>
        <v>360.66288960000026</v>
      </c>
      <c r="CV99" s="13">
        <f t="shared" si="95"/>
        <v>83.754261396055313</v>
      </c>
      <c r="CW99" s="20">
        <f t="shared" si="67"/>
        <v>774.02653798479662</v>
      </c>
      <c r="CX99" s="59">
        <f t="shared" si="68"/>
        <v>1050.275590181184</v>
      </c>
      <c r="CY99" s="59">
        <f ca="1">AVERAGE(OFFSET($CX$3,0,0,'Données projet'!$E$13+1,1))-AVERAGE(OFFSET($H$3,0,0,'Données projet'!$E$13+1,1))</f>
        <v>776.36907931144958</v>
      </c>
      <c r="CZ99" s="59">
        <f t="shared" si="96"/>
        <v>236.05254599184528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110.74269512439517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110.74269512439517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8.3920000000000012</v>
      </c>
      <c r="DO99" s="12">
        <f>IF('Données projet'!$A$166&gt;35,DO98+DN99-DW98,IF(A99&lt;'Données projet'!$A$166,$DL$205^A99,IF(A99='Données projet'!$A$166,'Données projet'!$B$166,DO98+DN99-DW98)))</f>
        <v>335.06400000000025</v>
      </c>
      <c r="DP99" s="17">
        <f>DO99*VLOOKUP('Données projet'!$B$14,Paramètres!$A$1:$I$89,3,0)*VLOOKUP('Données projet'!$B$14,Paramètres!$A$1:$I$89,5,0)</f>
        <v>318.8469024000002</v>
      </c>
      <c r="DQ99" s="13">
        <f t="shared" si="97"/>
        <v>75.113378897482889</v>
      </c>
      <c r="DR99" s="20">
        <f t="shared" si="70"/>
        <v>686.14748992644957</v>
      </c>
      <c r="DS99" s="59">
        <f t="shared" si="71"/>
        <v>962.39654212283699</v>
      </c>
      <c r="DT99" s="59">
        <f ca="1">AVERAGE(OFFSET($DS$3,0,0,'Données projet'!$E$14+1,1))-AVERAGE(OFFSET($H$3,0,0,'Données projet'!$E$14+1,1))</f>
        <v>697.21496579331188</v>
      </c>
      <c r="DU99" s="59">
        <f t="shared" si="98"/>
        <v>215.64914236948769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97.902962356349335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97.902962356349335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6">
        <f t="shared" si="56"/>
        <v>183.33333333333334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189.76714074331781</v>
      </c>
      <c r="T100" s="59">
        <f t="shared" si="88"/>
        <v>458.38901659119472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310.75898880000022</v>
      </c>
      <c r="AK100" s="13">
        <f t="shared" si="89"/>
        <v>73.427314676048425</v>
      </c>
      <c r="AL100" s="20">
        <f t="shared" si="58"/>
        <v>669.12447855411801</v>
      </c>
      <c r="AM100" s="59">
        <f t="shared" si="59"/>
        <v>945.66990483350082</v>
      </c>
      <c r="AN100" s="59">
        <f ca="1">AVERAGE(OFFSET($AM$3,0,0,'Données projet'!$E$10+1,1))-AVERAGE(OFFSET($H$3,0,0,'Données projet'!$E$10+1,1))</f>
        <v>667.48048469355444</v>
      </c>
      <c r="AO100" s="59">
        <f t="shared" si="90"/>
        <v>207.98235252598172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91.262662439478945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91.262662439478945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266.99999999999983</v>
      </c>
      <c r="BE100" s="13">
        <f>BD100*VLOOKUP('Données projet'!$B$11,Paramètres!$A$1:$I$89,3,0)*VLOOKUP('Données projet'!$B$11,Paramètres!$A$1:$I$89,5,0)</f>
        <v>195.76439999999985</v>
      </c>
      <c r="BF100" s="13">
        <f t="shared" si="91"/>
        <v>48.812154563023455</v>
      </c>
      <c r="BG100" s="20">
        <f t="shared" si="61"/>
        <v>425.9708325305989</v>
      </c>
      <c r="BH100" s="59">
        <f t="shared" si="62"/>
        <v>702.51625880998176</v>
      </c>
      <c r="BI100" s="59">
        <f ca="1">AVERAGE(OFFSET($BH$3,0,0,'Données projet'!$E$11+1,1))-AVERAGE(OFFSET($H$3,0,0,'Données projet'!$E$11+1,1))</f>
        <v>302.36110224755532</v>
      </c>
      <c r="BJ100" s="59">
        <f t="shared" si="92"/>
        <v>292.08583531469412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23.166641983200694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23.166641983200694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213.00000000000003</v>
      </c>
      <c r="BZ100" s="13">
        <f>BY100*VLOOKUP('Données projet'!$B$12,Paramètres!$A$1:$I$89,3,0)*VLOOKUP('Données projet'!$B$12,Paramètres!$A$1:$I$89,5,0)</f>
        <v>186.07680000000005</v>
      </c>
      <c r="CA100" s="13">
        <f t="shared" si="93"/>
        <v>46.671538591528673</v>
      </c>
      <c r="CB100" s="20">
        <f t="shared" si="64"/>
        <v>405.37002304691242</v>
      </c>
      <c r="CC100" s="59">
        <f t="shared" si="65"/>
        <v>681.91544932629517</v>
      </c>
      <c r="CD100" s="59">
        <f ca="1">AVERAGE(OFFSET($CC$3,0,0,'Données projet'!$E$12+1,1))-AVERAGE(OFFSET($H$3,0,0,'Données projet'!$E$12+1,1))</f>
        <v>285.8437404763045</v>
      </c>
      <c r="CE100" s="59">
        <f t="shared" si="94"/>
        <v>276.01618888357268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26.284430211651408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26.284430211651408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8.3920000000000012</v>
      </c>
      <c r="CT100" s="12">
        <f>IF('Données projet'!$A$140&gt;35,CT99+CS100-DB99,IF(A100&lt;'Données projet'!$A$140,$CQ$205^A100,IF(A100='Données projet'!$A$140,'Données projet'!$B$140,CT99+CS100-DB99)))</f>
        <v>343.45600000000024</v>
      </c>
      <c r="CU100" s="17">
        <f>CT100*VLOOKUP('Données projet'!$B$13,Paramètres!$A$1:$I$89,3,0)*VLOOKUP('Données projet'!$B$13,Paramètres!$A$1:$I$89,5,0)</f>
        <v>369.69603840000025</v>
      </c>
      <c r="CV100" s="13">
        <f t="shared" si="95"/>
        <v>85.605117418739809</v>
      </c>
      <c r="CW100" s="20">
        <f t="shared" si="67"/>
        <v>792.98284638430562</v>
      </c>
      <c r="CX100" s="59">
        <f t="shared" si="68"/>
        <v>1069.5282726636883</v>
      </c>
      <c r="CY100" s="59">
        <f ca="1">AVERAGE(OFFSET($CX$3,0,0,'Données projet'!$E$13+1,1))-AVERAGE(OFFSET($H$3,0,0,'Données projet'!$E$13+1,1))</f>
        <v>776.36907931144958</v>
      </c>
      <c r="CZ100" s="59">
        <f t="shared" si="96"/>
        <v>236.05254599184528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108.57109841938015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108.57109841938015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8.3920000000000012</v>
      </c>
      <c r="DO100" s="12">
        <f>IF('Données projet'!$A$166&gt;35,DO99+DN100-DW99,IF(A100&lt;'Données projet'!$A$166,$DL$205^A100,IF(A100='Données projet'!$A$166,'Données projet'!$B$166,DO99+DN100-DW99)))</f>
        <v>343.45600000000024</v>
      </c>
      <c r="DP100" s="17">
        <f>DO100*VLOOKUP('Données projet'!$B$14,Paramètres!$A$1:$I$89,3,0)*VLOOKUP('Données projet'!$B$14,Paramètres!$A$1:$I$89,5,0)</f>
        <v>326.83272960000022</v>
      </c>
      <c r="DQ100" s="13">
        <f t="shared" si="97"/>
        <v>76.773283091004146</v>
      </c>
      <c r="DR100" s="20">
        <f t="shared" si="70"/>
        <v>702.94713877016591</v>
      </c>
      <c r="DS100" s="59">
        <f t="shared" si="71"/>
        <v>979.49256504954872</v>
      </c>
      <c r="DT100" s="59">
        <f ca="1">AVERAGE(OFFSET($DS$3,0,0,'Données projet'!$E$14+1,1))-AVERAGE(OFFSET($H$3,0,0,'Données projet'!$E$14+1,1))</f>
        <v>697.21496579331188</v>
      </c>
      <c r="DU100" s="59">
        <f t="shared" si="98"/>
        <v>215.64914236948769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95.983144979452007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95.983144979452007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6">
        <f t="shared" si="56"/>
        <v>183.33333333333334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189.76714074331781</v>
      </c>
      <c r="T101" s="59">
        <f t="shared" si="88"/>
        <v>458.38901659119472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318.35207040000023</v>
      </c>
      <c r="AK101" s="13">
        <f t="shared" si="89"/>
        <v>75.01036689528604</v>
      </c>
      <c r="AL101" s="20">
        <f t="shared" si="58"/>
        <v>685.10624495595687</v>
      </c>
      <c r="AM101" s="59">
        <f t="shared" si="59"/>
        <v>961.94290389058824</v>
      </c>
      <c r="AN101" s="59">
        <f ca="1">AVERAGE(OFFSET($AM$3,0,0,'Données projet'!$E$10+1,1))-AVERAGE(OFFSET($H$3,0,0,'Données projet'!$E$10+1,1))</f>
        <v>667.48048469355444</v>
      </c>
      <c r="AO101" s="59">
        <f t="shared" si="90"/>
        <v>207.98235252598172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89.47305729376842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89.47305729376842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266.99999999999983</v>
      </c>
      <c r="BE101" s="13">
        <f>BD101*VLOOKUP('Données projet'!$B$11,Paramètres!$A$1:$I$89,3,0)*VLOOKUP('Données projet'!$B$11,Paramètres!$A$1:$I$89,5,0)</f>
        <v>195.76439999999985</v>
      </c>
      <c r="BF101" s="13">
        <f t="shared" si="91"/>
        <v>48.812154563023455</v>
      </c>
      <c r="BG101" s="20">
        <f t="shared" si="61"/>
        <v>425.9708325305989</v>
      </c>
      <c r="BH101" s="59">
        <f t="shared" si="62"/>
        <v>702.80749146523021</v>
      </c>
      <c r="BI101" s="59">
        <f ca="1">AVERAGE(OFFSET($BH$3,0,0,'Données projet'!$E$11+1,1))-AVERAGE(OFFSET($H$3,0,0,'Données projet'!$E$11+1,1))</f>
        <v>302.36110224755532</v>
      </c>
      <c r="BJ101" s="59">
        <f t="shared" si="92"/>
        <v>292.08583531469412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22.712358264166493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22.712358264166493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213.00000000000003</v>
      </c>
      <c r="BZ101" s="13">
        <f>BY101*VLOOKUP('Données projet'!$B$12,Paramètres!$A$1:$I$89,3,0)*VLOOKUP('Données projet'!$B$12,Paramètres!$A$1:$I$89,5,0)</f>
        <v>186.07680000000005</v>
      </c>
      <c r="CA101" s="13">
        <f t="shared" si="93"/>
        <v>46.671538591528673</v>
      </c>
      <c r="CB101" s="20">
        <f t="shared" si="64"/>
        <v>405.37002304691242</v>
      </c>
      <c r="CC101" s="59">
        <f t="shared" si="65"/>
        <v>682.20668198154385</v>
      </c>
      <c r="CD101" s="59">
        <f ca="1">AVERAGE(OFFSET($CC$3,0,0,'Données projet'!$E$12+1,1))-AVERAGE(OFFSET($H$3,0,0,'Données projet'!$E$12+1,1))</f>
        <v>285.8437404763045</v>
      </c>
      <c r="CE101" s="59">
        <f t="shared" si="94"/>
        <v>276.01618888357268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25.769008567120331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25.769008567120331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8.3920000000000012</v>
      </c>
      <c r="CT101" s="12">
        <f>IF('Données projet'!$A$140&gt;35,CT100+CS101-DB100,IF(A101&lt;'Données projet'!$A$140,$CQ$205^A101,IF(A101='Données projet'!$A$140,'Données projet'!$B$140,CT100+CS101-DB100)))</f>
        <v>351.84800000000024</v>
      </c>
      <c r="CU101" s="17">
        <f>CT101*VLOOKUP('Données projet'!$B$13,Paramètres!$A$1:$I$89,3,0)*VLOOKUP('Données projet'!$B$13,Paramètres!$A$1:$I$89,5,0)</f>
        <v>378.72918720000024</v>
      </c>
      <c r="CV101" s="13">
        <f t="shared" si="95"/>
        <v>87.450716317538124</v>
      </c>
      <c r="CW101" s="20">
        <f t="shared" si="67"/>
        <v>811.92999862637942</v>
      </c>
      <c r="CX101" s="59">
        <f t="shared" si="68"/>
        <v>1088.7666575610108</v>
      </c>
      <c r="CY101" s="59">
        <f ca="1">AVERAGE(OFFSET($CX$3,0,0,'Données projet'!$E$13+1,1))-AVERAGE(OFFSET($H$3,0,0,'Données projet'!$E$13+1,1))</f>
        <v>776.36907931144958</v>
      </c>
      <c r="CZ101" s="59">
        <f t="shared" si="96"/>
        <v>236.05254599184528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106.44208540120728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106.44208540120728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8.3920000000000012</v>
      </c>
      <c r="DO101" s="12">
        <f>IF('Données projet'!$A$166&gt;35,DO100+DN101-DW100,IF(A101&lt;'Données projet'!$A$166,$DL$205^A101,IF(A101='Données projet'!$A$166,'Données projet'!$B$166,DO100+DN101-DW100)))</f>
        <v>351.84800000000024</v>
      </c>
      <c r="DP101" s="17">
        <f>DO101*VLOOKUP('Données projet'!$B$14,Paramètres!$A$1:$I$89,3,0)*VLOOKUP('Données projet'!$B$14,Paramètres!$A$1:$I$89,5,0)</f>
        <v>334.81855680000024</v>
      </c>
      <c r="DQ101" s="13">
        <f t="shared" si="97"/>
        <v>78.428472535307989</v>
      </c>
      <c r="DR101" s="20">
        <f t="shared" si="70"/>
        <v>719.73857609232846</v>
      </c>
      <c r="DS101" s="59">
        <f t="shared" si="71"/>
        <v>996.57523502695983</v>
      </c>
      <c r="DT101" s="59">
        <f ca="1">AVERAGE(OFFSET($DS$3,0,0,'Données projet'!$E$14+1,1))-AVERAGE(OFFSET($H$3,0,0,'Données projet'!$E$14+1,1))</f>
        <v>697.21496579331188</v>
      </c>
      <c r="DU101" s="59">
        <f t="shared" si="98"/>
        <v>215.64914236948769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94.100974050342657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94.100974050342657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6">
        <f t="shared" si="56"/>
        <v>183.33333333333334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189.76714074331781</v>
      </c>
      <c r="T102" s="59">
        <f t="shared" si="88"/>
        <v>458.38901659119472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325.94515200000018</v>
      </c>
      <c r="AK102" s="13">
        <f t="shared" si="89"/>
        <v>76.589029772645205</v>
      </c>
      <c r="AL102" s="20">
        <f t="shared" si="58"/>
        <v>701.08036658735728</v>
      </c>
      <c r="AM102" s="59">
        <f t="shared" si="59"/>
        <v>978.20320594176746</v>
      </c>
      <c r="AN102" s="59">
        <f ca="1">AVERAGE(OFFSET($AM$3,0,0,'Données projet'!$E$10+1,1))-AVERAGE(OFFSET($H$3,0,0,'Données projet'!$E$10+1,1))</f>
        <v>667.48048469355444</v>
      </c>
      <c r="AO102" s="59">
        <f t="shared" si="90"/>
        <v>207.98235252598172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87.718545213413918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87.718545213413918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266.99999999999983</v>
      </c>
      <c r="BE102" s="13">
        <f>BD102*VLOOKUP('Données projet'!$B$11,Paramètres!$A$1:$I$89,3,0)*VLOOKUP('Données projet'!$B$11,Paramètres!$A$1:$I$89,5,0)</f>
        <v>195.76439999999985</v>
      </c>
      <c r="BF102" s="13">
        <f t="shared" si="91"/>
        <v>48.812154563023455</v>
      </c>
      <c r="BG102" s="20">
        <f t="shared" si="61"/>
        <v>425.9708325305989</v>
      </c>
      <c r="BH102" s="59">
        <f t="shared" si="62"/>
        <v>703.09367188500903</v>
      </c>
      <c r="BI102" s="59">
        <f ca="1">AVERAGE(OFFSET($BH$3,0,0,'Données projet'!$E$11+1,1))-AVERAGE(OFFSET($H$3,0,0,'Données projet'!$E$11+1,1))</f>
        <v>302.36110224755532</v>
      </c>
      <c r="BJ102" s="59">
        <f t="shared" si="92"/>
        <v>292.08583531469412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22.266982771776842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22.266982771776842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213.00000000000003</v>
      </c>
      <c r="BZ102" s="13">
        <f>BY102*VLOOKUP('Données projet'!$B$12,Paramètres!$A$1:$I$89,3,0)*VLOOKUP('Données projet'!$B$12,Paramètres!$A$1:$I$89,5,0)</f>
        <v>186.07680000000005</v>
      </c>
      <c r="CA102" s="13">
        <f t="shared" si="93"/>
        <v>46.671538591528673</v>
      </c>
      <c r="CB102" s="20">
        <f t="shared" si="64"/>
        <v>405.37002304691242</v>
      </c>
      <c r="CC102" s="59">
        <f t="shared" si="65"/>
        <v>682.49286240132255</v>
      </c>
      <c r="CD102" s="59">
        <f ca="1">AVERAGE(OFFSET($CC$3,0,0,'Données projet'!$E$12+1,1))-AVERAGE(OFFSET($H$3,0,0,'Données projet'!$E$12+1,1))</f>
        <v>285.8437404763045</v>
      </c>
      <c r="CE102" s="59">
        <f t="shared" si="94"/>
        <v>276.01618888357268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25.26369402666235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25.26369402666235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8.3920000000000012</v>
      </c>
      <c r="CT102" s="12">
        <f>IF('Données projet'!$A$140&gt;35,CT101+CS102-DB101,IF(A102&lt;'Données projet'!$A$140,$CQ$205^A102,IF(A102='Données projet'!$A$140,'Données projet'!$B$140,CT101+CS102-DB101)))</f>
        <v>360.24000000000024</v>
      </c>
      <c r="CU102" s="17">
        <f>CT102*VLOOKUP('Données projet'!$B$13,Paramètres!$A$1:$I$89,3,0)*VLOOKUP('Données projet'!$B$13,Paramètres!$A$1:$I$89,5,0)</f>
        <v>387.76233600000023</v>
      </c>
      <c r="CV102" s="13">
        <f t="shared" si="95"/>
        <v>89.291197909125174</v>
      </c>
      <c r="CW102" s="20">
        <f t="shared" si="67"/>
        <v>830.86823822506005</v>
      </c>
      <c r="CX102" s="59">
        <f t="shared" si="68"/>
        <v>1107.9910775794701</v>
      </c>
      <c r="CY102" s="59">
        <f ca="1">AVERAGE(OFFSET($CX$3,0,0,'Données projet'!$E$13+1,1))-AVERAGE(OFFSET($H$3,0,0,'Données projet'!$E$13+1,1))</f>
        <v>776.36907931144958</v>
      </c>
      <c r="CZ102" s="59">
        <f t="shared" si="96"/>
        <v>236.05254599184528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104.35482102975106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104.35482102975106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8.3920000000000012</v>
      </c>
      <c r="DO102" s="12">
        <f>IF('Données projet'!$A$166&gt;35,DO101+DN102-DW101,IF(A102&lt;'Données projet'!$A$166,$DL$205^A102,IF(A102='Données projet'!$A$166,'Données projet'!$B$166,DO101+DN102-DW101)))</f>
        <v>360.24000000000024</v>
      </c>
      <c r="DP102" s="17">
        <f>DO102*VLOOKUP('Données projet'!$B$14,Paramètres!$A$1:$I$89,3,0)*VLOOKUP('Données projet'!$B$14,Paramètres!$A$1:$I$89,5,0)</f>
        <v>342.8043840000002</v>
      </c>
      <c r="DQ102" s="13">
        <f t="shared" si="97"/>
        <v>80.079072622257499</v>
      </c>
      <c r="DR102" s="20">
        <f t="shared" si="70"/>
        <v>736.52202028376553</v>
      </c>
      <c r="DS102" s="59">
        <f t="shared" si="71"/>
        <v>1013.6448596381756</v>
      </c>
      <c r="DT102" s="59">
        <f ca="1">AVERAGE(OFFSET($DS$3,0,0,'Données projet'!$E$14+1,1))-AVERAGE(OFFSET($H$3,0,0,'Données projet'!$E$14+1,1))</f>
        <v>697.21496579331188</v>
      </c>
      <c r="DU102" s="59">
        <f t="shared" si="98"/>
        <v>215.64914236948769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92.255711345142231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92.255711345142231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6">
        <f t="shared" si="56"/>
        <v>183.33333333333334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189.76714074331781</v>
      </c>
      <c r="T103" s="59">
        <f t="shared" si="88"/>
        <v>458.38901659119472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333.53823360000024</v>
      </c>
      <c r="AK103" s="13">
        <f t="shared" si="89"/>
        <v>78.163417328773136</v>
      </c>
      <c r="AL103" s="20">
        <f t="shared" si="58"/>
        <v>717.04704203428025</v>
      </c>
      <c r="AM103" s="59">
        <f t="shared" si="59"/>
        <v>994.4510972179894</v>
      </c>
      <c r="AN103" s="59">
        <f ca="1">AVERAGE(OFFSET($AM$3,0,0,'Données projet'!$E$10+1,1))-AVERAGE(OFFSET($H$3,0,0,'Données projet'!$E$10+1,1))</f>
        <v>667.48048469355444</v>
      </c>
      <c r="AO103" s="59">
        <f t="shared" si="90"/>
        <v>207.98235252598172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85.998438044808466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85.998438044808466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266.99999999999983</v>
      </c>
      <c r="BE103" s="13">
        <f>BD103*VLOOKUP('Données projet'!$B$11,Paramètres!$A$1:$I$89,3,0)*VLOOKUP('Données projet'!$B$11,Paramètres!$A$1:$I$89,5,0)</f>
        <v>195.76439999999985</v>
      </c>
      <c r="BF103" s="13">
        <f t="shared" si="91"/>
        <v>48.812154563023455</v>
      </c>
      <c r="BG103" s="20">
        <f t="shared" si="61"/>
        <v>425.9708325305989</v>
      </c>
      <c r="BH103" s="59">
        <f t="shared" si="62"/>
        <v>703.3748877143081</v>
      </c>
      <c r="BI103" s="59">
        <f ca="1">AVERAGE(OFFSET($BH$3,0,0,'Données projet'!$E$11+1,1))-AVERAGE(OFFSET($H$3,0,0,'Données projet'!$E$11+1,1))</f>
        <v>302.36110224755532</v>
      </c>
      <c r="BJ103" s="59">
        <f t="shared" si="92"/>
        <v>292.08583531469412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21.830340821140727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21.830340821140727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213.00000000000003</v>
      </c>
      <c r="BZ103" s="13">
        <f>BY103*VLOOKUP('Données projet'!$B$12,Paramètres!$A$1:$I$89,3,0)*VLOOKUP('Données projet'!$B$12,Paramètres!$A$1:$I$89,5,0)</f>
        <v>186.07680000000005</v>
      </c>
      <c r="CA103" s="13">
        <f t="shared" si="93"/>
        <v>46.671538591528673</v>
      </c>
      <c r="CB103" s="20">
        <f t="shared" si="64"/>
        <v>405.37002304691242</v>
      </c>
      <c r="CC103" s="59">
        <f t="shared" si="65"/>
        <v>682.77407823062163</v>
      </c>
      <c r="CD103" s="59">
        <f ca="1">AVERAGE(OFFSET($CC$3,0,0,'Données projet'!$E$12+1,1))-AVERAGE(OFFSET($H$3,0,0,'Données projet'!$E$12+1,1))</f>
        <v>285.8437404763045</v>
      </c>
      <c r="CE103" s="59">
        <f t="shared" si="94"/>
        <v>276.01618888357268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24.768288396131311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24.768288396131311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8.3920000000000012</v>
      </c>
      <c r="CT103" s="12">
        <f>IF('Données projet'!$A$140&gt;35,CT102+CS103-DB102,IF(A103&lt;'Données projet'!$A$140,$CQ$205^A103,IF(A103='Données projet'!$A$140,'Données projet'!$B$140,CT102+CS103-DB102)))</f>
        <v>368.63200000000023</v>
      </c>
      <c r="CU103" s="17">
        <f>CT103*VLOOKUP('Données projet'!$B$13,Paramètres!$A$1:$I$89,3,0)*VLOOKUP('Données projet'!$B$13,Paramètres!$A$1:$I$89,5,0)</f>
        <v>396.79548480000022</v>
      </c>
      <c r="CV103" s="13">
        <f t="shared" si="95"/>
        <v>91.126695124290208</v>
      </c>
      <c r="CW103" s="20">
        <f t="shared" si="67"/>
        <v>849.79779670147252</v>
      </c>
      <c r="CX103" s="59">
        <f t="shared" si="68"/>
        <v>1127.2018518851817</v>
      </c>
      <c r="CY103" s="59">
        <f ca="1">AVERAGE(OFFSET($CX$3,0,0,'Données projet'!$E$13+1,1))-AVERAGE(OFFSET($H$3,0,0,'Données projet'!$E$13+1,1))</f>
        <v>776.36907931144958</v>
      </c>
      <c r="CZ103" s="59">
        <f t="shared" si="96"/>
        <v>236.05254599184528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102.30848663951355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102.30848663951355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8.3920000000000012</v>
      </c>
      <c r="DO103" s="12">
        <f>IF('Données projet'!$A$166&gt;35,DO102+DN103-DW102,IF(A103&lt;'Données projet'!$A$166,$DL$205^A103,IF(A103='Données projet'!$A$166,'Données projet'!$B$166,DO102+DN103-DW102)))</f>
        <v>368.63200000000023</v>
      </c>
      <c r="DP103" s="17">
        <f>DO103*VLOOKUP('Données projet'!$B$14,Paramètres!$A$1:$I$89,3,0)*VLOOKUP('Données projet'!$B$14,Paramètres!$A$1:$I$89,5,0)</f>
        <v>350.79021120000021</v>
      </c>
      <c r="DQ103" s="13">
        <f t="shared" si="97"/>
        <v>81.725202568243191</v>
      </c>
      <c r="DR103" s="20">
        <f t="shared" si="70"/>
        <v>753.29767897969066</v>
      </c>
      <c r="DS103" s="59">
        <f t="shared" si="71"/>
        <v>1030.7017341633998</v>
      </c>
      <c r="DT103" s="59">
        <f ca="1">AVERAGE(OFFSET($DS$3,0,0,'Données projet'!$E$14+1,1))-AVERAGE(OFFSET($H$3,0,0,'Données projet'!$E$14+1,1))</f>
        <v>697.21496579331188</v>
      </c>
      <c r="DU103" s="59">
        <f t="shared" si="98"/>
        <v>215.64914236948769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90.446633116091675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90.446633116091675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6">
        <f t="shared" si="56"/>
        <v>183.33333333333334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189.76714074331781</v>
      </c>
      <c r="T104" s="59">
        <f t="shared" si="88"/>
        <v>458.38901659119472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341.13131520000019</v>
      </c>
      <c r="AK104" s="13">
        <f t="shared" si="89"/>
        <v>79.733638096605603</v>
      </c>
      <c r="AL104" s="20">
        <f t="shared" si="58"/>
        <v>733.0064603249217</v>
      </c>
      <c r="AM104" s="59">
        <f t="shared" si="59"/>
        <v>1010.6868528719961</v>
      </c>
      <c r="AN104" s="59">
        <f ca="1">AVERAGE(OFFSET($AM$3,0,0,'Données projet'!$E$10+1,1))-AVERAGE(OFFSET($H$3,0,0,'Données projet'!$E$10+1,1))</f>
        <v>667.48048469355444</v>
      </c>
      <c r="AO104" s="59">
        <f t="shared" si="90"/>
        <v>207.98235252598172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84.312061128617586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84.312061128617586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266.99999999999983</v>
      </c>
      <c r="BE104" s="13">
        <f>BD104*VLOOKUP('Données projet'!$B$11,Paramètres!$A$1:$I$89,3,0)*VLOOKUP('Données projet'!$B$11,Paramètres!$A$1:$I$89,5,0)</f>
        <v>195.76439999999985</v>
      </c>
      <c r="BF104" s="13">
        <f t="shared" si="91"/>
        <v>48.812154563023455</v>
      </c>
      <c r="BG104" s="20">
        <f t="shared" si="61"/>
        <v>425.9708325305989</v>
      </c>
      <c r="BH104" s="59">
        <f t="shared" si="62"/>
        <v>703.6512250776733</v>
      </c>
      <c r="BI104" s="59">
        <f ca="1">AVERAGE(OFFSET($BH$3,0,0,'Données projet'!$E$11+1,1))-AVERAGE(OFFSET($H$3,0,0,'Données projet'!$E$11+1,1))</f>
        <v>302.36110224755532</v>
      </c>
      <c r="BJ104" s="59">
        <f t="shared" si="92"/>
        <v>292.08583531469412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21.40226115283129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21.40226115283129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213.00000000000003</v>
      </c>
      <c r="BZ104" s="13">
        <f>BY104*VLOOKUP('Données projet'!$B$12,Paramètres!$A$1:$I$89,3,0)*VLOOKUP('Données projet'!$B$12,Paramètres!$A$1:$I$89,5,0)</f>
        <v>186.07680000000005</v>
      </c>
      <c r="CA104" s="13">
        <f t="shared" si="93"/>
        <v>46.671538591528673</v>
      </c>
      <c r="CB104" s="20">
        <f t="shared" si="64"/>
        <v>405.37002304691242</v>
      </c>
      <c r="CC104" s="59">
        <f t="shared" si="65"/>
        <v>683.05041559398683</v>
      </c>
      <c r="CD104" s="59">
        <f ca="1">AVERAGE(OFFSET($CC$3,0,0,'Données projet'!$E$12+1,1))-AVERAGE(OFFSET($H$3,0,0,'Données projet'!$E$12+1,1))</f>
        <v>285.8437404763045</v>
      </c>
      <c r="CE104" s="59">
        <f t="shared" si="94"/>
        <v>276.01618888357268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24.282597367847391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24.282597367847391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8.3920000000000012</v>
      </c>
      <c r="CT104" s="12">
        <f>IF('Données projet'!$A$140&gt;35,CT103+CS104-DB103,IF(A104&lt;'Données projet'!$A$140,$CQ$205^A104,IF(A104='Données projet'!$A$140,'Données projet'!$B$140,CT103+CS104-DB103)))</f>
        <v>377.02400000000023</v>
      </c>
      <c r="CU104" s="17">
        <f>CT104*VLOOKUP('Données projet'!$B$13,Paramètres!$A$1:$I$89,3,0)*VLOOKUP('Données projet'!$B$13,Paramètres!$A$1:$I$89,5,0)</f>
        <v>405.82863360000022</v>
      </c>
      <c r="CV104" s="13">
        <f t="shared" si="95"/>
        <v>92.957334495982977</v>
      </c>
      <c r="CW104" s="20">
        <f t="shared" si="67"/>
        <v>868.71889443383736</v>
      </c>
      <c r="CX104" s="59">
        <f t="shared" si="68"/>
        <v>1146.3992869809117</v>
      </c>
      <c r="CY104" s="59">
        <f ca="1">AVERAGE(OFFSET($CX$3,0,0,'Données projet'!$E$13+1,1))-AVERAGE(OFFSET($H$3,0,0,'Données projet'!$E$13+1,1))</f>
        <v>776.36907931144958</v>
      </c>
      <c r="CZ104" s="59">
        <f t="shared" si="96"/>
        <v>236.05254599184528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100.30227961852785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100.30227961852785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8.3920000000000012</v>
      </c>
      <c r="DO104" s="12">
        <f>IF('Données projet'!$A$166&gt;35,DO103+DN104-DW103,IF(A104&lt;'Données projet'!$A$166,$DL$205^A104,IF(A104='Données projet'!$A$166,'Données projet'!$B$166,DO103+DN104-DW103)))</f>
        <v>377.02400000000023</v>
      </c>
      <c r="DP104" s="17">
        <f>DO104*VLOOKUP('Données projet'!$B$14,Paramètres!$A$1:$I$89,3,0)*VLOOKUP('Données projet'!$B$14,Paramètres!$A$1:$I$89,5,0)</f>
        <v>358.77603840000023</v>
      </c>
      <c r="DQ104" s="13">
        <f t="shared" si="97"/>
        <v>83.366975851878067</v>
      </c>
      <c r="DR104" s="20">
        <f t="shared" si="70"/>
        <v>770.0657498220213</v>
      </c>
      <c r="DS104" s="59">
        <f t="shared" si="71"/>
        <v>1047.7461423690957</v>
      </c>
      <c r="DT104" s="59">
        <f ca="1">AVERAGE(OFFSET($DS$3,0,0,'Données projet'!$E$14+1,1))-AVERAGE(OFFSET($H$3,0,0,'Données projet'!$E$14+1,1))</f>
        <v>697.21496579331188</v>
      </c>
      <c r="DU104" s="59">
        <f t="shared" si="98"/>
        <v>215.64914236948769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88.673029807684031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88.673029807684031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6">
        <f t="shared" si="56"/>
        <v>183.33333333333334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189.76714074331781</v>
      </c>
      <c r="T105" s="59">
        <f t="shared" si="88"/>
        <v>458.38901659119472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348.72439680000019</v>
      </c>
      <c r="AK105" s="13">
        <f t="shared" si="89"/>
        <v>81.299795501664008</v>
      </c>
      <c r="AL105" s="20">
        <f t="shared" si="58"/>
        <v>748.95880159206502</v>
      </c>
      <c r="AM105" s="59">
        <f t="shared" si="59"/>
        <v>1026.9107376670479</v>
      </c>
      <c r="AN105" s="59">
        <f ca="1">AVERAGE(OFFSET($AM$3,0,0,'Données projet'!$E$10+1,1))-AVERAGE(OFFSET($H$3,0,0,'Données projet'!$E$10+1,1))</f>
        <v>667.48048469355444</v>
      </c>
      <c r="AO105" s="59">
        <f t="shared" si="90"/>
        <v>207.98235252598172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82.658753035164864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82.658753035164864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266.99999999999983</v>
      </c>
      <c r="BE105" s="13">
        <f>BD105*VLOOKUP('Données projet'!$B$11,Paramètres!$A$1:$I$89,3,0)*VLOOKUP('Données projet'!$B$11,Paramètres!$A$1:$I$89,5,0)</f>
        <v>195.76439999999985</v>
      </c>
      <c r="BF105" s="13">
        <f t="shared" si="91"/>
        <v>48.812154563023455</v>
      </c>
      <c r="BG105" s="20">
        <f t="shared" si="61"/>
        <v>425.9708325305989</v>
      </c>
      <c r="BH105" s="59">
        <f t="shared" si="62"/>
        <v>703.92276860558184</v>
      </c>
      <c r="BI105" s="59">
        <f ca="1">AVERAGE(OFFSET($BH$3,0,0,'Données projet'!$E$11+1,1))-AVERAGE(OFFSET($H$3,0,0,'Données projet'!$E$11+1,1))</f>
        <v>302.36110224755532</v>
      </c>
      <c r="BJ105" s="59">
        <f t="shared" si="92"/>
        <v>292.08583531469412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20.982575865714587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20.982575865714587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213.00000000000003</v>
      </c>
      <c r="BZ105" s="13">
        <f>BY105*VLOOKUP('Données projet'!$B$12,Paramètres!$A$1:$I$89,3,0)*VLOOKUP('Données projet'!$B$12,Paramètres!$A$1:$I$89,5,0)</f>
        <v>186.07680000000005</v>
      </c>
      <c r="CA105" s="13">
        <f t="shared" si="93"/>
        <v>46.671538591528673</v>
      </c>
      <c r="CB105" s="20">
        <f t="shared" si="64"/>
        <v>405.37002304691242</v>
      </c>
      <c r="CC105" s="59">
        <f t="shared" si="65"/>
        <v>683.32195912189536</v>
      </c>
      <c r="CD105" s="59">
        <f ca="1">AVERAGE(OFFSET($CC$3,0,0,'Données projet'!$E$12+1,1))-AVERAGE(OFFSET($H$3,0,0,'Données projet'!$E$12+1,1))</f>
        <v>285.8437404763045</v>
      </c>
      <c r="CE105" s="59">
        <f t="shared" si="94"/>
        <v>276.01618888357268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23.806430444385839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23.806430444385839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8.3920000000000012</v>
      </c>
      <c r="CT105" s="12">
        <f>IF('Données projet'!$A$140&gt;35,CT104+CS105-DB104,IF(A105&lt;'Données projet'!$A$140,$CQ$205^A105,IF(A105='Données projet'!$A$140,'Données projet'!$B$140,CT104+CS105-DB104)))</f>
        <v>385.41600000000022</v>
      </c>
      <c r="CU105" s="17">
        <f>CT105*VLOOKUP('Données projet'!$B$13,Paramètres!$A$1:$I$89,3,0)*VLOOKUP('Données projet'!$B$13,Paramètres!$A$1:$I$89,5,0)</f>
        <v>414.86178240000021</v>
      </c>
      <c r="CV105" s="13">
        <f t="shared" si="95"/>
        <v>94.783236602681981</v>
      </c>
      <c r="CW105" s="20">
        <f t="shared" si="67"/>
        <v>887.63174142967148</v>
      </c>
      <c r="CX105" s="59">
        <f t="shared" si="68"/>
        <v>1165.5836775046544</v>
      </c>
      <c r="CY105" s="59">
        <f ca="1">AVERAGE(OFFSET($CX$3,0,0,'Données projet'!$E$13+1,1))-AVERAGE(OFFSET($H$3,0,0,'Données projet'!$E$13+1,1))</f>
        <v>776.36907931144958</v>
      </c>
      <c r="CZ105" s="59">
        <f t="shared" si="96"/>
        <v>236.05254599184528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98.33541309355823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98.33541309355823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8.3920000000000012</v>
      </c>
      <c r="DO105" s="12">
        <f>IF('Données projet'!$A$166&gt;35,DO104+DN105-DW104,IF(A105&lt;'Données projet'!$A$166,$DL$205^A105,IF(A105='Données projet'!$A$166,'Données projet'!$B$166,DO104+DN105-DW104)))</f>
        <v>385.41600000000022</v>
      </c>
      <c r="DP105" s="17">
        <f>DO105*VLOOKUP('Données projet'!$B$14,Paramètres!$A$1:$I$89,3,0)*VLOOKUP('Données projet'!$B$14,Paramètres!$A$1:$I$89,5,0)</f>
        <v>366.76186560000025</v>
      </c>
      <c r="DQ105" s="13">
        <f t="shared" si="97"/>
        <v>85.004500611622973</v>
      </c>
      <c r="DR105" s="20">
        <f t="shared" si="70"/>
        <v>786.82642115191038</v>
      </c>
      <c r="DS105" s="59">
        <f t="shared" si="71"/>
        <v>1064.7783572268934</v>
      </c>
      <c r="DT105" s="59">
        <f ca="1">AVERAGE(OFFSET($DS$3,0,0,'Données projet'!$E$14+1,1))-AVERAGE(OFFSET($H$3,0,0,'Données projet'!$E$14+1,1))</f>
        <v>697.21496579331188</v>
      </c>
      <c r="DU105" s="59">
        <f t="shared" si="98"/>
        <v>215.64914236948769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86.934205778363065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86.934205778363065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6">
        <f t="shared" si="56"/>
        <v>183.33333333333334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189.76714074331781</v>
      </c>
      <c r="T106" s="59">
        <f t="shared" si="88"/>
        <v>458.38901659119472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356.3174784000002</v>
      </c>
      <c r="AK106" s="13">
        <f t="shared" si="89"/>
        <v>82.861988208294747</v>
      </c>
      <c r="AL106" s="20">
        <f t="shared" si="58"/>
        <v>764.90423767611367</v>
      </c>
      <c r="AM106" s="59">
        <f t="shared" si="59"/>
        <v>1043.1230066058763</v>
      </c>
      <c r="AN106" s="59">
        <f ca="1">AVERAGE(OFFSET($AM$3,0,0,'Données projet'!$E$10+1,1))-AVERAGE(OFFSET($H$3,0,0,'Données projet'!$E$10+1,1))</f>
        <v>667.48048469355444</v>
      </c>
      <c r="AO106" s="59">
        <f t="shared" si="90"/>
        <v>207.98235252598172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81.037865305006378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81.037865305006378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266.99999999999983</v>
      </c>
      <c r="BE106" s="13">
        <f>BD106*VLOOKUP('Données projet'!$B$11,Paramètres!$A$1:$I$89,3,0)*VLOOKUP('Données projet'!$B$11,Paramètres!$A$1:$I$89,5,0)</f>
        <v>195.76439999999985</v>
      </c>
      <c r="BF106" s="13">
        <f t="shared" si="91"/>
        <v>48.812154563023455</v>
      </c>
      <c r="BG106" s="20">
        <f t="shared" si="61"/>
        <v>425.9708325305989</v>
      </c>
      <c r="BH106" s="59">
        <f t="shared" si="62"/>
        <v>704.18960146036159</v>
      </c>
      <c r="BI106" s="59">
        <f ca="1">AVERAGE(OFFSET($BH$3,0,0,'Données projet'!$E$11+1,1))-AVERAGE(OFFSET($H$3,0,0,'Données projet'!$E$11+1,1))</f>
        <v>302.36110224755532</v>
      </c>
      <c r="BJ106" s="59">
        <f t="shared" si="92"/>
        <v>292.08583531469412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20.571120351095495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20.571120351095495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213.00000000000003</v>
      </c>
      <c r="BZ106" s="13">
        <f>BY106*VLOOKUP('Données projet'!$B$12,Paramètres!$A$1:$I$89,3,0)*VLOOKUP('Données projet'!$B$12,Paramètres!$A$1:$I$89,5,0)</f>
        <v>186.07680000000005</v>
      </c>
      <c r="CA106" s="13">
        <f t="shared" si="93"/>
        <v>46.671538591528673</v>
      </c>
      <c r="CB106" s="20">
        <f t="shared" si="64"/>
        <v>405.37002304691242</v>
      </c>
      <c r="CC106" s="59">
        <f t="shared" si="65"/>
        <v>683.58879197667511</v>
      </c>
      <c r="CD106" s="59">
        <f ca="1">AVERAGE(OFFSET($CC$3,0,0,'Données projet'!$E$12+1,1))-AVERAGE(OFFSET($H$3,0,0,'Données projet'!$E$12+1,1))</f>
        <v>285.8437404763045</v>
      </c>
      <c r="CE106" s="59">
        <f t="shared" si="94"/>
        <v>276.01618888357268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23.339600863860223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23.339600863860223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8.3920000000000012</v>
      </c>
      <c r="CT106" s="12">
        <f>IF('Données projet'!$A$140&gt;35,CT105+CS106-DB105,IF(A106&lt;'Données projet'!$A$140,$CQ$205^A106,IF(A106='Données projet'!$A$140,'Données projet'!$B$140,CT105+CS106-DB105)))</f>
        <v>393.80800000000022</v>
      </c>
      <c r="CU106" s="17">
        <f>CT106*VLOOKUP('Données projet'!$B$13,Paramètres!$A$1:$I$89,3,0)*VLOOKUP('Données projet'!$B$13,Paramètres!$A$1:$I$89,5,0)</f>
        <v>423.89493120000026</v>
      </c>
      <c r="CV106" s="13">
        <f t="shared" si="95"/>
        <v>96.60451647205808</v>
      </c>
      <c r="CW106" s="20">
        <f t="shared" si="67"/>
        <v>906.53653802883491</v>
      </c>
      <c r="CX106" s="59">
        <f t="shared" si="68"/>
        <v>1184.7553069585977</v>
      </c>
      <c r="CY106" s="59">
        <f ca="1">AVERAGE(OFFSET($CX$3,0,0,'Données projet'!$E$13+1,1))-AVERAGE(OFFSET($H$3,0,0,'Données projet'!$E$13+1,1))</f>
        <v>776.36907931144958</v>
      </c>
      <c r="CZ106" s="59">
        <f t="shared" si="96"/>
        <v>236.05254599184528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96.407115621473139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96.407115621473139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8.3920000000000012</v>
      </c>
      <c r="DO106" s="12">
        <f>IF('Données projet'!$A$166&gt;35,DO105+DN106-DW105,IF(A106&lt;'Données projet'!$A$166,$DL$205^A106,IF(A106='Données projet'!$A$166,'Données projet'!$B$166,DO105+DN106-DW105)))</f>
        <v>393.80800000000022</v>
      </c>
      <c r="DP106" s="17">
        <f>DO106*VLOOKUP('Données projet'!$B$14,Paramètres!$A$1:$I$89,3,0)*VLOOKUP('Données projet'!$B$14,Paramètres!$A$1:$I$89,5,0)</f>
        <v>374.74769280000021</v>
      </c>
      <c r="DQ106" s="13">
        <f t="shared" si="97"/>
        <v>86.637880007805521</v>
      </c>
      <c r="DR106" s="20">
        <f t="shared" si="70"/>
        <v>803.57987264026167</v>
      </c>
      <c r="DS106" s="59">
        <f t="shared" si="71"/>
        <v>1081.7986415700243</v>
      </c>
      <c r="DT106" s="59">
        <f ca="1">AVERAGE(OFFSET($DS$3,0,0,'Données projet'!$E$14+1,1))-AVERAGE(OFFSET($H$3,0,0,'Données projet'!$E$14+1,1))</f>
        <v>697.21496579331188</v>
      </c>
      <c r="DU106" s="59">
        <f t="shared" si="98"/>
        <v>215.64914236948769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85.229479027679147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85.229479027679147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6">
        <f t="shared" si="56"/>
        <v>183.33333333333334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189.76714074331781</v>
      </c>
      <c r="T107" s="59">
        <f t="shared" si="88"/>
        <v>458.38901659119472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363.91056000000015</v>
      </c>
      <c r="AK107" s="13">
        <f t="shared" si="89"/>
        <v>84.420310435564389</v>
      </c>
      <c r="AL107" s="20">
        <f t="shared" si="58"/>
        <v>780.84293267527482</v>
      </c>
      <c r="AM107" s="59">
        <f t="shared" si="59"/>
        <v>1059.3239055063357</v>
      </c>
      <c r="AN107" s="59">
        <f ca="1">AVERAGE(OFFSET($AM$3,0,0,'Données projet'!$E$10+1,1))-AVERAGE(OFFSET($H$3,0,0,'Données projet'!$E$10+1,1))</f>
        <v>667.48048469355444</v>
      </c>
      <c r="AO107" s="59">
        <f t="shared" si="90"/>
        <v>207.98235252598172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105.33640461741996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105.33640461741996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266.99999999999983</v>
      </c>
      <c r="BE107" s="13">
        <f>BD107*VLOOKUP('Données projet'!$B$11,Paramètres!$A$1:$I$89,3,0)*VLOOKUP('Données projet'!$B$11,Paramètres!$A$1:$I$89,5,0)</f>
        <v>195.76439999999985</v>
      </c>
      <c r="BF107" s="13">
        <f t="shared" si="91"/>
        <v>48.812154563023455</v>
      </c>
      <c r="BG107" s="20">
        <f t="shared" si="61"/>
        <v>425.9708325305989</v>
      </c>
      <c r="BH107" s="59">
        <f t="shared" si="62"/>
        <v>704.45180536165981</v>
      </c>
      <c r="BI107" s="59">
        <f ca="1">AVERAGE(OFFSET($BH$3,0,0,'Données projet'!$E$11+1,1))-AVERAGE(OFFSET($H$3,0,0,'Données projet'!$E$11+1,1))</f>
        <v>302.36110224755532</v>
      </c>
      <c r="BJ107" s="59">
        <f t="shared" si="92"/>
        <v>292.08583531469412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20.167733228154997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20.167733228154997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213.00000000000003</v>
      </c>
      <c r="BZ107" s="13">
        <f>BY107*VLOOKUP('Données projet'!$B$12,Paramètres!$A$1:$I$89,3,0)*VLOOKUP('Données projet'!$B$12,Paramètres!$A$1:$I$89,5,0)</f>
        <v>186.07680000000005</v>
      </c>
      <c r="CA107" s="13">
        <f t="shared" si="93"/>
        <v>46.671538591528673</v>
      </c>
      <c r="CB107" s="20">
        <f t="shared" si="64"/>
        <v>405.37002304691242</v>
      </c>
      <c r="CC107" s="59">
        <f t="shared" si="65"/>
        <v>683.85099587797333</v>
      </c>
      <c r="CD107" s="59">
        <f ca="1">AVERAGE(OFFSET($CC$3,0,0,'Données projet'!$E$12+1,1))-AVERAGE(OFFSET($H$3,0,0,'Données projet'!$E$12+1,1))</f>
        <v>285.8437404763045</v>
      </c>
      <c r="CE107" s="59">
        <f t="shared" si="94"/>
        <v>276.01618888357268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22.881925526670788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22.881925526670788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>
        <f>VLOOKUP(A107,'Données projet'!$A$139:$I$159,2,0)</f>
        <v>402.2</v>
      </c>
      <c r="CR107" s="12">
        <f>VLOOKUP(A107,'Données projet'!$A$139:$I$159,9,0)</f>
        <v>8.3920000000000012</v>
      </c>
      <c r="CS107" s="12">
        <f t="array" ref="CS107">INDEX(CR:CR,MIN(IF(ISNUMBER(CR107:CR303),ROW(CR107:CR303),"")))</f>
        <v>8.3920000000000012</v>
      </c>
      <c r="CT107" s="12">
        <f>IF('Données projet'!$A$140&gt;35,CT106+CS107-DB106,IF(A107&lt;'Données projet'!$A$140,$CQ$205^A107,IF(A107='Données projet'!$A$140,'Données projet'!$B$140,CT106+CS107-DB106)))</f>
        <v>402.20000000000022</v>
      </c>
      <c r="CU107" s="17">
        <f>CT107*VLOOKUP('Données projet'!$B$13,Paramètres!$A$1:$I$89,3,0)*VLOOKUP('Données projet'!$B$13,Paramètres!$A$1:$I$89,5,0)</f>
        <v>432.92808000000025</v>
      </c>
      <c r="CV107" s="13">
        <f t="shared" si="95"/>
        <v>98.421283949259006</v>
      </c>
      <c r="CW107" s="20">
        <f t="shared" si="67"/>
        <v>925.43347554495983</v>
      </c>
      <c r="CX107" s="59">
        <f t="shared" si="68"/>
        <v>1203.9144483760208</v>
      </c>
      <c r="CY107" s="59">
        <f ca="1">AVERAGE(OFFSET($CX$3,0,0,'Données projet'!$E$13+1,1))-AVERAGE(OFFSET($H$3,0,0,'Données projet'!$E$13+1,1))</f>
        <v>776.36907931144958</v>
      </c>
      <c r="CZ107" s="59">
        <f t="shared" si="96"/>
        <v>236.05254599184528</v>
      </c>
      <c r="DA107" s="15">
        <f>IF(ISNA(VLOOKUP(A107,'Données projet'!$A$139:$I$159,3,0)),0,VLOOKUP(A107,'Données projet'!$A$139:$I$159,3,0))</f>
        <v>8</v>
      </c>
      <c r="DB107" s="15">
        <f>IF(ISNA(VLOOKUP(A107,'Données projet'!$A$139:$I$159,4,0)),0,VLOOKUP(A107,'Données projet'!$A$139:$I$159,4,0))</f>
        <v>60.19</v>
      </c>
      <c r="DC107" s="16">
        <f>IF(ISNA(VLOOKUP(A107,'Données projet'!$A$139:$I$159,5,0)),0%,VLOOKUP(A107,'Données projet'!$A$139:$I$159,5,0)*VLOOKUP('Données projet'!$B$13,Paramètres!$A$1:$I$89,7,0))</f>
        <v>0.43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125.31399859658585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125.31399859658585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>
        <f>VLOOKUP(A107,'Données projet'!$A$165:$I$185,2,0)</f>
        <v>402.2</v>
      </c>
      <c r="DM107" s="12">
        <f>VLOOKUP(A107,'Données projet'!$A$165:$I$185,9,0)</f>
        <v>8.3920000000000012</v>
      </c>
      <c r="DN107" s="12">
        <f t="array" ref="DN107">INDEX(DM:DM,MIN(IF(ISNUMBER(DM107:DM303),ROW(DM107:DM303),"")))</f>
        <v>8.3920000000000012</v>
      </c>
      <c r="DO107" s="12">
        <f>IF('Données projet'!$A$166&gt;35,DO106+DN107-DW106,IF(A107&lt;'Données projet'!$A$166,$DL$205^A107,IF(A107='Données projet'!$A$166,'Données projet'!$B$166,DO106+DN107-DW106)))</f>
        <v>402.20000000000022</v>
      </c>
      <c r="DP107" s="17">
        <f>DO107*VLOOKUP('Données projet'!$B$14,Paramètres!$A$1:$I$89,3,0)*VLOOKUP('Données projet'!$B$14,Paramètres!$A$1:$I$89,5,0)</f>
        <v>382.73352000000023</v>
      </c>
      <c r="DQ107" s="13">
        <f t="shared" si="97"/>
        <v>88.267212552908134</v>
      </c>
      <c r="DR107" s="20">
        <f t="shared" si="70"/>
        <v>820.32627586298202</v>
      </c>
      <c r="DS107" s="59">
        <f t="shared" si="71"/>
        <v>1098.807248694043</v>
      </c>
      <c r="DT107" s="59">
        <f ca="1">AVERAGE(OFFSET($DS$3,0,0,'Données projet'!$E$14+1,1))-AVERAGE(OFFSET($H$3,0,0,'Données projet'!$E$14+1,1))</f>
        <v>697.21496579331188</v>
      </c>
      <c r="DU107" s="59">
        <f t="shared" si="98"/>
        <v>215.64914236948769</v>
      </c>
      <c r="DV107" s="15">
        <f>IF(ISNA(VLOOKUP(A107,'Données projet'!$A$165:$I$185,3,0)),0,VLOOKUP(A107,'Données projet'!$A$165:$I$185,3,0))</f>
        <v>8</v>
      </c>
      <c r="DW107" s="15">
        <f>IF(ISNA(VLOOKUP(A107,'Données projet'!$A$165:$I$185,4,0)),0,VLOOKUP(A107,'Données projet'!$A$165:$I$185,4,0))</f>
        <v>60.19</v>
      </c>
      <c r="DX107" s="16">
        <f>IF(ISNA(VLOOKUP(A107,'Données projet'!$A$165:$I$185,5,0)),0%,VLOOKUP(A107,'Données projet'!$A$165:$I$185,5,0)*VLOOKUP('Données projet'!$B$14,Paramètres!$A$1:$I$89,7,0))</f>
        <v>0.43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110.78483933901069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110.78483933901069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6">
        <f t="shared" si="56"/>
        <v>183.33333333333334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189.76714074331781</v>
      </c>
      <c r="T108" s="59">
        <f t="shared" si="88"/>
        <v>458.38901659119472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316.91977200000019</v>
      </c>
      <c r="AK108" s="13">
        <f t="shared" si="89"/>
        <v>74.712091987581459</v>
      </c>
      <c r="AL108" s="20">
        <f t="shared" si="58"/>
        <v>682.09216311170474</v>
      </c>
      <c r="AM108" s="59">
        <f t="shared" si="59"/>
        <v>960.8307911925765</v>
      </c>
      <c r="AN108" s="59">
        <f ca="1">AVERAGE(OFFSET($AM$3,0,0,'Données projet'!$E$10+1,1))-AVERAGE(OFFSET($H$3,0,0,'Données projet'!$E$10+1,1))</f>
        <v>667.48048469355444</v>
      </c>
      <c r="AO108" s="59">
        <f t="shared" si="90"/>
        <v>207.98235252598172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103.27082197173512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103.27082197173512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266.99999999999983</v>
      </c>
      <c r="BE108" s="13">
        <f>BD108*VLOOKUP('Données projet'!$B$11,Paramètres!$A$1:$I$89,3,0)*VLOOKUP('Données projet'!$B$11,Paramètres!$A$1:$I$89,5,0)</f>
        <v>195.76439999999985</v>
      </c>
      <c r="BF108" s="13">
        <f t="shared" si="91"/>
        <v>48.812154563023455</v>
      </c>
      <c r="BG108" s="20">
        <f t="shared" si="61"/>
        <v>425.9708325305989</v>
      </c>
      <c r="BH108" s="59">
        <f t="shared" si="62"/>
        <v>704.7094606114706</v>
      </c>
      <c r="BI108" s="59">
        <f ca="1">AVERAGE(OFFSET($BH$3,0,0,'Données projet'!$E$11+1,1))-AVERAGE(OFFSET($H$3,0,0,'Données projet'!$E$11+1,1))</f>
        <v>302.36110224755532</v>
      </c>
      <c r="BJ108" s="59">
        <f t="shared" si="92"/>
        <v>292.08583531469412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19.772256280653515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19.772256280653515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213.00000000000003</v>
      </c>
      <c r="BZ108" s="13">
        <f>BY108*VLOOKUP('Données projet'!$B$12,Paramètres!$A$1:$I$89,3,0)*VLOOKUP('Données projet'!$B$12,Paramètres!$A$1:$I$89,5,0)</f>
        <v>186.07680000000005</v>
      </c>
      <c r="CA108" s="13">
        <f t="shared" si="93"/>
        <v>46.671538591528673</v>
      </c>
      <c r="CB108" s="20">
        <f t="shared" si="64"/>
        <v>405.37002304691242</v>
      </c>
      <c r="CC108" s="59">
        <f t="shared" si="65"/>
        <v>684.10865112778424</v>
      </c>
      <c r="CD108" s="59">
        <f ca="1">AVERAGE(OFFSET($CC$3,0,0,'Données projet'!$E$12+1,1))-AVERAGE(OFFSET($H$3,0,0,'Données projet'!$E$12+1,1))</f>
        <v>285.8437404763045</v>
      </c>
      <c r="CE108" s="59">
        <f t="shared" si="94"/>
        <v>276.01618888357268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22.433224923689245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22.433224923689245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8.2550000000000008</v>
      </c>
      <c r="CT108" s="12">
        <f>IF('Données projet'!$A$140&gt;35,CT107+CS108-DB107,IF(A108&lt;'Données projet'!$A$140,$CQ$205^A108,IF(A108='Données projet'!$A$140,'Données projet'!$B$140,CT107+CS108-DB107)))</f>
        <v>350.26500000000021</v>
      </c>
      <c r="CU108" s="17">
        <f>CT108*VLOOKUP('Données projet'!$B$13,Paramètres!$A$1:$I$89,3,0)*VLOOKUP('Données projet'!$B$13,Paramètres!$A$1:$I$89,5,0)</f>
        <v>377.02524600000021</v>
      </c>
      <c r="CV108" s="13">
        <f t="shared" si="95"/>
        <v>87.102972993275657</v>
      </c>
      <c r="CW108" s="20">
        <f t="shared" si="67"/>
        <v>808.35664807995545</v>
      </c>
      <c r="CX108" s="59">
        <f t="shared" si="68"/>
        <v>1087.0952761608273</v>
      </c>
      <c r="CY108" s="59">
        <f ca="1">AVERAGE(OFFSET($CX$3,0,0,'Données projet'!$E$13+1,1))-AVERAGE(OFFSET($H$3,0,0,'Données projet'!$E$13+1,1))</f>
        <v>776.36907931144958</v>
      </c>
      <c r="CZ108" s="59">
        <f t="shared" si="96"/>
        <v>236.05254599184528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122.85666751809872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122.85666751809872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8.2550000000000008</v>
      </c>
      <c r="DO108" s="12">
        <f>IF('Données projet'!$A$166&gt;35,DO107+DN108-DW107,IF(A108&lt;'Données projet'!$A$166,$DL$205^A108,IF(A108='Données projet'!$A$166,'Données projet'!$B$166,DO107+DN108-DW107)))</f>
        <v>350.26500000000021</v>
      </c>
      <c r="DP108" s="17">
        <f>DO108*VLOOKUP('Données projet'!$B$14,Paramètres!$A$1:$I$89,3,0)*VLOOKUP('Données projet'!$B$14,Paramètres!$A$1:$I$89,5,0)</f>
        <v>333.3121740000002</v>
      </c>
      <c r="DQ108" s="13">
        <f t="shared" si="97"/>
        <v>78.116605704426632</v>
      </c>
      <c r="DR108" s="20">
        <f t="shared" si="70"/>
        <v>716.57179131854343</v>
      </c>
      <c r="DS108" s="59">
        <f t="shared" si="71"/>
        <v>995.3104193994152</v>
      </c>
      <c r="DT108" s="59">
        <f ca="1">AVERAGE(OFFSET($DS$3,0,0,'Données projet'!$E$14+1,1))-AVERAGE(OFFSET($H$3,0,0,'Données projet'!$E$14+1,1))</f>
        <v>697.21496579331188</v>
      </c>
      <c r="DU108" s="59">
        <f t="shared" si="98"/>
        <v>215.64914236948769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108.6124162116525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108.6124162116525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6">
        <f t="shared" si="56"/>
        <v>183.33333333333334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189.76714074331781</v>
      </c>
      <c r="T109" s="59">
        <f t="shared" si="88"/>
        <v>458.38901659119472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324.38889600000016</v>
      </c>
      <c r="AK109" s="13">
        <f t="shared" si="89"/>
        <v>76.26582358349178</v>
      </c>
      <c r="AL109" s="20">
        <f t="shared" si="58"/>
        <v>697.80696994124844</v>
      </c>
      <c r="AM109" s="59">
        <f t="shared" si="59"/>
        <v>976.79878352937749</v>
      </c>
      <c r="AN109" s="59">
        <f ca="1">AVERAGE(OFFSET($AM$3,0,0,'Données projet'!$E$10+1,1))-AVERAGE(OFFSET($H$3,0,0,'Données projet'!$E$10+1,1))</f>
        <v>667.48048469355444</v>
      </c>
      <c r="AO109" s="59">
        <f t="shared" si="90"/>
        <v>207.98235252598172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101.24574414185115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101.24574414185115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266.99999999999983</v>
      </c>
      <c r="BE109" s="13">
        <f>BD109*VLOOKUP('Données projet'!$B$11,Paramètres!$A$1:$I$89,3,0)*VLOOKUP('Données projet'!$B$11,Paramètres!$A$1:$I$89,5,0)</f>
        <v>195.76439999999985</v>
      </c>
      <c r="BF109" s="13">
        <f t="shared" si="91"/>
        <v>48.812154563023455</v>
      </c>
      <c r="BG109" s="20">
        <f t="shared" si="61"/>
        <v>425.9708325305989</v>
      </c>
      <c r="BH109" s="59">
        <f t="shared" si="62"/>
        <v>704.962646118728</v>
      </c>
      <c r="BI109" s="59">
        <f ca="1">AVERAGE(OFFSET($BH$3,0,0,'Données projet'!$E$11+1,1))-AVERAGE(OFFSET($H$3,0,0,'Données projet'!$E$11+1,1))</f>
        <v>302.36110224755532</v>
      </c>
      <c r="BJ109" s="59">
        <f t="shared" si="92"/>
        <v>292.08583531469412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19.384534394875416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19.384534394875416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213.00000000000003</v>
      </c>
      <c r="BZ109" s="13">
        <f>BY109*VLOOKUP('Données projet'!$B$12,Paramètres!$A$1:$I$89,3,0)*VLOOKUP('Données projet'!$B$12,Paramètres!$A$1:$I$89,5,0)</f>
        <v>186.07680000000005</v>
      </c>
      <c r="CA109" s="13">
        <f t="shared" si="93"/>
        <v>46.671538591528673</v>
      </c>
      <c r="CB109" s="20">
        <f t="shared" si="64"/>
        <v>405.37002304691242</v>
      </c>
      <c r="CC109" s="59">
        <f t="shared" si="65"/>
        <v>684.36183663504153</v>
      </c>
      <c r="CD109" s="59">
        <f ca="1">AVERAGE(OFFSET($CC$3,0,0,'Données projet'!$E$12+1,1))-AVERAGE(OFFSET($H$3,0,0,'Données projet'!$E$12+1,1))</f>
        <v>285.8437404763045</v>
      </c>
      <c r="CE109" s="59">
        <f t="shared" si="94"/>
        <v>276.01618888357268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21.993323065851826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21.993323065851826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8.2550000000000008</v>
      </c>
      <c r="CT109" s="12">
        <f>IF('Données projet'!$A$140&gt;35,CT108+CS109-DB108,IF(A109&lt;'Données projet'!$A$140,$CQ$205^A109,IF(A109='Données projet'!$A$140,'Données projet'!$B$140,CT108+CS109-DB108)))</f>
        <v>358.52000000000021</v>
      </c>
      <c r="CU109" s="17">
        <f>CT109*VLOOKUP('Données projet'!$B$13,Paramètres!$A$1:$I$89,3,0)*VLOOKUP('Données projet'!$B$13,Paramètres!$A$1:$I$89,5,0)</f>
        <v>385.91092800000018</v>
      </c>
      <c r="CV109" s="13">
        <f t="shared" si="95"/>
        <v>88.914388490246054</v>
      </c>
      <c r="CW109" s="20">
        <f t="shared" si="67"/>
        <v>826.98742622051213</v>
      </c>
      <c r="CX109" s="59">
        <f t="shared" si="68"/>
        <v>1105.9792398086413</v>
      </c>
      <c r="CY109" s="59">
        <f ca="1">AVERAGE(OFFSET($CX$3,0,0,'Données projet'!$E$13+1,1))-AVERAGE(OFFSET($H$3,0,0,'Données projet'!$E$13+1,1))</f>
        <v>776.36907931144958</v>
      </c>
      <c r="CZ109" s="59">
        <f t="shared" si="96"/>
        <v>236.05254599184528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120.44752320323676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120.44752320323676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8.2550000000000008</v>
      </c>
      <c r="DO109" s="12">
        <f>IF('Données projet'!$A$166&gt;35,DO108+DN109-DW108,IF(A109&lt;'Données projet'!$A$166,$DL$205^A109,IF(A109='Données projet'!$A$166,'Données projet'!$B$166,DO108+DN109-DW108)))</f>
        <v>358.52000000000021</v>
      </c>
      <c r="DP109" s="17">
        <f>DO109*VLOOKUP('Données projet'!$B$14,Paramètres!$A$1:$I$89,3,0)*VLOOKUP('Données projet'!$B$14,Paramètres!$A$1:$I$89,5,0)</f>
        <v>341.1676320000002</v>
      </c>
      <c r="DQ109" s="13">
        <f t="shared" si="97"/>
        <v>79.741138430245854</v>
      </c>
      <c r="DR109" s="20">
        <f t="shared" si="70"/>
        <v>733.08277516601174</v>
      </c>
      <c r="DS109" s="59">
        <f t="shared" si="71"/>
        <v>1012.0745887541409</v>
      </c>
      <c r="DT109" s="59">
        <f ca="1">AVERAGE(OFFSET($DS$3,0,0,'Données projet'!$E$14+1,1))-AVERAGE(OFFSET($H$3,0,0,'Données projet'!$E$14+1,1))</f>
        <v>697.21496579331188</v>
      </c>
      <c r="DU109" s="59">
        <f t="shared" si="98"/>
        <v>215.64914236948769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106.48259297677454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106.48259297677454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6">
        <f t="shared" si="56"/>
        <v>183.33333333333334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189.76714074331781</v>
      </c>
      <c r="T110" s="59">
        <f t="shared" si="88"/>
        <v>458.38901659119472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331.85802000000018</v>
      </c>
      <c r="AK110" s="13">
        <f t="shared" si="89"/>
        <v>77.815396155904594</v>
      </c>
      <c r="AL110" s="20">
        <f t="shared" si="58"/>
        <v>713.51453313820082</v>
      </c>
      <c r="AM110" s="59">
        <f t="shared" si="59"/>
        <v>992.75514003107446</v>
      </c>
      <c r="AN110" s="59">
        <f ca="1">AVERAGE(OFFSET($AM$3,0,0,'Données projet'!$E$10+1,1))-AVERAGE(OFFSET($H$3,0,0,'Données projet'!$E$10+1,1))</f>
        <v>667.48048469355444</v>
      </c>
      <c r="AO110" s="59">
        <f t="shared" si="90"/>
        <v>207.98235252598172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99.260376853035694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99.260376853035694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266.99999999999983</v>
      </c>
      <c r="BE110" s="13">
        <f>BD110*VLOOKUP('Données projet'!$B$11,Paramètres!$A$1:$I$89,3,0)*VLOOKUP('Données projet'!$B$11,Paramètres!$A$1:$I$89,5,0)</f>
        <v>195.76439999999985</v>
      </c>
      <c r="BF110" s="13">
        <f t="shared" si="91"/>
        <v>48.812154563023455</v>
      </c>
      <c r="BG110" s="20">
        <f t="shared" si="61"/>
        <v>425.9708325305989</v>
      </c>
      <c r="BH110" s="59">
        <f t="shared" si="62"/>
        <v>705.21143942347248</v>
      </c>
      <c r="BI110" s="59">
        <f ca="1">AVERAGE(OFFSET($BH$3,0,0,'Données projet'!$E$11+1,1))-AVERAGE(OFFSET($H$3,0,0,'Données projet'!$E$11+1,1))</f>
        <v>302.36110224755532</v>
      </c>
      <c r="BJ110" s="59">
        <f t="shared" si="92"/>
        <v>292.08583531469412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19.004415498790426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19.004415498790426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213.00000000000003</v>
      </c>
      <c r="BZ110" s="13">
        <f>BY110*VLOOKUP('Données projet'!$B$12,Paramètres!$A$1:$I$89,3,0)*VLOOKUP('Données projet'!$B$12,Paramètres!$A$1:$I$89,5,0)</f>
        <v>186.07680000000005</v>
      </c>
      <c r="CA110" s="13">
        <f t="shared" si="93"/>
        <v>46.671538591528673</v>
      </c>
      <c r="CB110" s="20">
        <f t="shared" si="64"/>
        <v>405.37002304691242</v>
      </c>
      <c r="CC110" s="59">
        <f t="shared" si="65"/>
        <v>684.61062993978612</v>
      </c>
      <c r="CD110" s="59">
        <f ca="1">AVERAGE(OFFSET($CC$3,0,0,'Données projet'!$E$12+1,1))-AVERAGE(OFFSET($H$3,0,0,'Données projet'!$E$12+1,1))</f>
        <v>285.8437404763045</v>
      </c>
      <c r="CE110" s="59">
        <f t="shared" si="94"/>
        <v>276.01618888357268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21.562047415132959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21.562047415132959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8.2550000000000008</v>
      </c>
      <c r="CT110" s="12">
        <f>IF('Données projet'!$A$140&gt;35,CT109+CS110-DB109,IF(A110&lt;'Données projet'!$A$140,$CQ$205^A110,IF(A110='Données projet'!$A$140,'Données projet'!$B$140,CT109+CS110-DB109)))</f>
        <v>366.7750000000002</v>
      </c>
      <c r="CU110" s="17">
        <f>CT110*VLOOKUP('Données projet'!$B$13,Paramètres!$A$1:$I$89,3,0)*VLOOKUP('Données projet'!$B$13,Paramètres!$A$1:$I$89,5,0)</f>
        <v>394.79661000000016</v>
      </c>
      <c r="CV110" s="13">
        <f t="shared" si="95"/>
        <v>90.720955196321285</v>
      </c>
      <c r="CW110" s="20">
        <f t="shared" si="67"/>
        <v>845.60975938359331</v>
      </c>
      <c r="CX110" s="59">
        <f t="shared" si="68"/>
        <v>1124.850366276467</v>
      </c>
      <c r="CY110" s="59">
        <f ca="1">AVERAGE(OFFSET($CX$3,0,0,'Données projet'!$E$13+1,1))-AVERAGE(OFFSET($H$3,0,0,'Données projet'!$E$13+1,1))</f>
        <v>776.36907931144958</v>
      </c>
      <c r="CZ110" s="59">
        <f t="shared" si="96"/>
        <v>236.05254599184528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118.08562073895629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118.08562073895629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8.2550000000000008</v>
      </c>
      <c r="DO110" s="12">
        <f>IF('Données projet'!$A$166&gt;35,DO109+DN110-DW109,IF(A110&lt;'Données projet'!$A$166,$DL$205^A110,IF(A110='Données projet'!$A$166,'Données projet'!$B$166,DO109+DN110-DW109)))</f>
        <v>366.7750000000002</v>
      </c>
      <c r="DP110" s="17">
        <f>DO110*VLOOKUP('Données projet'!$B$14,Paramètres!$A$1:$I$89,3,0)*VLOOKUP('Données projet'!$B$14,Paramètres!$A$1:$I$89,5,0)</f>
        <v>349.0230900000002</v>
      </c>
      <c r="DQ110" s="13">
        <f t="shared" si="97"/>
        <v>81.361322612341581</v>
      </c>
      <c r="DR110" s="20">
        <f t="shared" si="70"/>
        <v>749.58618529982857</v>
      </c>
      <c r="DS110" s="59">
        <f t="shared" si="71"/>
        <v>1028.8267921927022</v>
      </c>
      <c r="DT110" s="59">
        <f ca="1">AVERAGE(OFFSET($DS$3,0,0,'Données projet'!$E$14+1,1))-AVERAGE(OFFSET($H$3,0,0,'Données projet'!$E$14+1,1))</f>
        <v>697.21496579331188</v>
      </c>
      <c r="DU110" s="59">
        <f t="shared" si="98"/>
        <v>215.64914236948769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104.39453427646863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104.39453427646863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6">
        <f t="shared" si="56"/>
        <v>183.33333333333334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189.76714074331781</v>
      </c>
      <c r="T111" s="59">
        <f t="shared" si="88"/>
        <v>458.38901659119472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339.32714400000015</v>
      </c>
      <c r="AK111" s="13">
        <f t="shared" si="89"/>
        <v>79.360914088808499</v>
      </c>
      <c r="AL111" s="20">
        <f t="shared" si="58"/>
        <v>729.21503450467515</v>
      </c>
      <c r="AM111" s="59">
        <f t="shared" si="59"/>
        <v>1008.7001186946745</v>
      </c>
      <c r="AN111" s="59">
        <f ca="1">AVERAGE(OFFSET($AM$3,0,0,'Données projet'!$E$10+1,1))-AVERAGE(OFFSET($H$3,0,0,'Données projet'!$E$10+1,1))</f>
        <v>667.48048469355444</v>
      </c>
      <c r="AO111" s="59">
        <f t="shared" si="90"/>
        <v>207.98235252598172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97.31394140579944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97.31394140579944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266.99999999999983</v>
      </c>
      <c r="BE111" s="13">
        <f>BD111*VLOOKUP('Données projet'!$B$11,Paramètres!$A$1:$I$89,3,0)*VLOOKUP('Données projet'!$B$11,Paramètres!$A$1:$I$89,5,0)</f>
        <v>195.76439999999985</v>
      </c>
      <c r="BF111" s="13">
        <f t="shared" si="91"/>
        <v>48.812154563023455</v>
      </c>
      <c r="BG111" s="20">
        <f t="shared" si="61"/>
        <v>425.9708325305989</v>
      </c>
      <c r="BH111" s="59">
        <f t="shared" si="62"/>
        <v>705.45591672059822</v>
      </c>
      <c r="BI111" s="59">
        <f ca="1">AVERAGE(OFFSET($BH$3,0,0,'Données projet'!$E$11+1,1))-AVERAGE(OFFSET($H$3,0,0,'Données projet'!$E$11+1,1))</f>
        <v>302.36110224755532</v>
      </c>
      <c r="BJ111" s="59">
        <f t="shared" si="92"/>
        <v>292.08583531469412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18.631750502408028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18.631750502408028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213.00000000000003</v>
      </c>
      <c r="BZ111" s="13">
        <f>BY111*VLOOKUP('Données projet'!$B$12,Paramètres!$A$1:$I$89,3,0)*VLOOKUP('Données projet'!$B$12,Paramètres!$A$1:$I$89,5,0)</f>
        <v>186.07680000000005</v>
      </c>
      <c r="CA111" s="13">
        <f t="shared" si="93"/>
        <v>46.671538591528673</v>
      </c>
      <c r="CB111" s="20">
        <f t="shared" si="64"/>
        <v>405.37002304691242</v>
      </c>
      <c r="CC111" s="59">
        <f t="shared" si="65"/>
        <v>684.85510723691175</v>
      </c>
      <c r="CD111" s="59">
        <f ca="1">AVERAGE(OFFSET($CC$3,0,0,'Données projet'!$E$12+1,1))-AVERAGE(OFFSET($H$3,0,0,'Données projet'!$E$12+1,1))</f>
        <v>285.8437404763045</v>
      </c>
      <c r="CE111" s="59">
        <f t="shared" si="94"/>
        <v>276.01618888357268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21.139228816872517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21.139228816872517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8.2550000000000008</v>
      </c>
      <c r="CT111" s="12">
        <f>IF('Données projet'!$A$140&gt;35,CT110+CS111-DB110,IF(A111&lt;'Données projet'!$A$140,$CQ$205^A111,IF(A111='Données projet'!$A$140,'Données projet'!$B$140,CT110+CS111-DB110)))</f>
        <v>375.0300000000002</v>
      </c>
      <c r="CU111" s="17">
        <f>CT111*VLOOKUP('Données projet'!$B$13,Paramètres!$A$1:$I$89,3,0)*VLOOKUP('Données projet'!$B$13,Paramètres!$A$1:$I$89,5,0)</f>
        <v>403.68229200000013</v>
      </c>
      <c r="CV111" s="13">
        <f t="shared" si="95"/>
        <v>92.52279480740755</v>
      </c>
      <c r="CW111" s="20">
        <f t="shared" si="67"/>
        <v>864.22385952290153</v>
      </c>
      <c r="CX111" s="59">
        <f t="shared" si="68"/>
        <v>1143.7089437129009</v>
      </c>
      <c r="CY111" s="59">
        <f ca="1">AVERAGE(OFFSET($CX$3,0,0,'Données projet'!$E$13+1,1))-AVERAGE(OFFSET($H$3,0,0,'Données projet'!$E$13+1,1))</f>
        <v>776.36907931144958</v>
      </c>
      <c r="CZ111" s="59">
        <f t="shared" si="96"/>
        <v>236.05254599184528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115.77003374138212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115.77003374138212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8.2550000000000008</v>
      </c>
      <c r="DO111" s="12">
        <f>IF('Données projet'!$A$166&gt;35,DO110+DN111-DW110,IF(A111&lt;'Données projet'!$A$166,$DL$205^A111,IF(A111='Données projet'!$A$166,'Données projet'!$B$166,DO110+DN111-DW110)))</f>
        <v>375.0300000000002</v>
      </c>
      <c r="DP111" s="17">
        <f>DO111*VLOOKUP('Données projet'!$B$14,Paramètres!$A$1:$I$89,3,0)*VLOOKUP('Données projet'!$B$14,Paramètres!$A$1:$I$89,5,0)</f>
        <v>356.87854800000019</v>
      </c>
      <c r="DQ111" s="13">
        <f t="shared" si="97"/>
        <v>82.977267391318492</v>
      </c>
      <c r="DR111" s="20">
        <f t="shared" si="70"/>
        <v>766.08221180654664</v>
      </c>
      <c r="DS111" s="59">
        <f t="shared" si="71"/>
        <v>1045.5672959965459</v>
      </c>
      <c r="DT111" s="59">
        <f ca="1">AVERAGE(OFFSET($DS$3,0,0,'Données projet'!$E$14+1,1))-AVERAGE(OFFSET($H$3,0,0,'Données projet'!$E$14+1,1))</f>
        <v>697.21496579331188</v>
      </c>
      <c r="DU111" s="59">
        <f t="shared" si="98"/>
        <v>215.64914236948769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102.34742113368567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102.34742113368567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6">
        <f t="shared" si="56"/>
        <v>183.33333333333334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189.76714074331781</v>
      </c>
      <c r="T112" s="59">
        <f t="shared" si="88"/>
        <v>458.38901659119472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346.79626800000017</v>
      </c>
      <c r="AK112" s="13">
        <f t="shared" si="89"/>
        <v>80.902476908478974</v>
      </c>
      <c r="AL112" s="20">
        <f t="shared" si="58"/>
        <v>744.90864738226776</v>
      </c>
      <c r="AM112" s="59">
        <f t="shared" si="59"/>
        <v>1024.6339677348569</v>
      </c>
      <c r="AN112" s="59">
        <f ca="1">AVERAGE(OFFSET($AM$3,0,0,'Données projet'!$E$10+1,1))-AVERAGE(OFFSET($H$3,0,0,'Données projet'!$E$10+1,1))</f>
        <v>667.48048469355444</v>
      </c>
      <c r="AO112" s="59">
        <f t="shared" si="90"/>
        <v>207.98235252598172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95.405674370475083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95.405674370475083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266.99999999999983</v>
      </c>
      <c r="BE112" s="13">
        <f>BD112*VLOOKUP('Données projet'!$B$11,Paramètres!$A$1:$I$89,3,0)*VLOOKUP('Données projet'!$B$11,Paramètres!$A$1:$I$89,5,0)</f>
        <v>195.76439999999985</v>
      </c>
      <c r="BF112" s="13">
        <f t="shared" si="91"/>
        <v>48.812154563023455</v>
      </c>
      <c r="BG112" s="20">
        <f t="shared" si="61"/>
        <v>425.9708325305989</v>
      </c>
      <c r="BH112" s="59">
        <f t="shared" si="62"/>
        <v>705.69615288318823</v>
      </c>
      <c r="BI112" s="59">
        <f ca="1">AVERAGE(OFFSET($BH$3,0,0,'Données projet'!$E$11+1,1))-AVERAGE(OFFSET($H$3,0,0,'Données projet'!$E$11+1,1))</f>
        <v>302.36110224755532</v>
      </c>
      <c r="BJ112" s="59">
        <f t="shared" si="92"/>
        <v>292.08583531469412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18.266393239301486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18.266393239301486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213.00000000000003</v>
      </c>
      <c r="BZ112" s="13">
        <f>BY112*VLOOKUP('Données projet'!$B$12,Paramètres!$A$1:$I$89,3,0)*VLOOKUP('Données projet'!$B$12,Paramètres!$A$1:$I$89,5,0)</f>
        <v>186.07680000000005</v>
      </c>
      <c r="CA112" s="13">
        <f t="shared" si="93"/>
        <v>46.671538591528673</v>
      </c>
      <c r="CB112" s="20">
        <f t="shared" si="64"/>
        <v>405.37002304691242</v>
      </c>
      <c r="CC112" s="59">
        <f t="shared" si="65"/>
        <v>685.09534339950164</v>
      </c>
      <c r="CD112" s="59">
        <f ca="1">AVERAGE(OFFSET($CC$3,0,0,'Données projet'!$E$12+1,1))-AVERAGE(OFFSET($H$3,0,0,'Données projet'!$E$12+1,1))</f>
        <v>285.8437404763045</v>
      </c>
      <c r="CE112" s="59">
        <f t="shared" si="94"/>
        <v>276.01618888357268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20.724701433430084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20.724701433430084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8.2550000000000008</v>
      </c>
      <c r="CT112" s="12">
        <f>IF('Données projet'!$A$140&gt;35,CT111+CS112-DB111,IF(A112&lt;'Données projet'!$A$140,$CQ$205^A112,IF(A112='Données projet'!$A$140,'Données projet'!$B$140,CT111+CS112-DB111)))</f>
        <v>383.2850000000002</v>
      </c>
      <c r="CU112" s="17">
        <f>CT112*VLOOKUP('Données projet'!$B$13,Paramètres!$A$1:$I$89,3,0)*VLOOKUP('Données projet'!$B$13,Paramètres!$A$1:$I$89,5,0)</f>
        <v>412.56797400000022</v>
      </c>
      <c r="CV112" s="13">
        <f t="shared" si="95"/>
        <v>94.320023356054179</v>
      </c>
      <c r="CW112" s="20">
        <f t="shared" si="67"/>
        <v>882.82992872846137</v>
      </c>
      <c r="CX112" s="59">
        <f t="shared" si="68"/>
        <v>1162.5552490810505</v>
      </c>
      <c r="CY112" s="59">
        <f ca="1">AVERAGE(OFFSET($CX$3,0,0,'Données projet'!$E$13+1,1))-AVERAGE(OFFSET($H$3,0,0,'Données projet'!$E$13+1,1))</f>
        <v>776.36907931144958</v>
      </c>
      <c r="CZ112" s="59">
        <f t="shared" si="96"/>
        <v>236.05254599184528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113.49985399246177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113.49985399246177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8.2550000000000008</v>
      </c>
      <c r="DO112" s="12">
        <f>IF('Données projet'!$A$166&gt;35,DO111+DN112-DW111,IF(A112&lt;'Données projet'!$A$166,$DL$205^A112,IF(A112='Données projet'!$A$166,'Données projet'!$B$166,DO111+DN112-DW111)))</f>
        <v>383.2850000000002</v>
      </c>
      <c r="DP112" s="17">
        <f>DO112*VLOOKUP('Données projet'!$B$14,Paramètres!$A$1:$I$89,3,0)*VLOOKUP('Données projet'!$B$14,Paramètres!$A$1:$I$89,5,0)</f>
        <v>364.73400600000019</v>
      </c>
      <c r="DQ112" s="13">
        <f t="shared" si="97"/>
        <v>84.589076828709338</v>
      </c>
      <c r="DR112" s="20">
        <f t="shared" si="70"/>
        <v>782.57103592666908</v>
      </c>
      <c r="DS112" s="59">
        <f t="shared" si="71"/>
        <v>1062.2963562792584</v>
      </c>
      <c r="DT112" s="59">
        <f ca="1">AVERAGE(OFFSET($DS$3,0,0,'Données projet'!$E$14+1,1))-AVERAGE(OFFSET($H$3,0,0,'Données projet'!$E$14+1,1))</f>
        <v>697.21496579331188</v>
      </c>
      <c r="DU112" s="59">
        <f t="shared" si="98"/>
        <v>215.64914236948769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100.34045063101695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100.34045063101695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6">
        <f t="shared" si="56"/>
        <v>183.33333333333334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189.76714074331781</v>
      </c>
      <c r="T113" s="59">
        <f t="shared" si="88"/>
        <v>458.38901659119472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354.26539200000013</v>
      </c>
      <c r="AK113" s="13">
        <f t="shared" si="89"/>
        <v>82.44017960921768</v>
      </c>
      <c r="AL113" s="20">
        <f t="shared" si="58"/>
        <v>760.59553721938767</v>
      </c>
      <c r="AM113" s="59">
        <f t="shared" si="59"/>
        <v>1040.5569261742335</v>
      </c>
      <c r="AN113" s="59">
        <f ca="1">AVERAGE(OFFSET($AM$3,0,0,'Données projet'!$E$10+1,1))-AVERAGE(OFFSET($H$3,0,0,'Données projet'!$E$10+1,1))</f>
        <v>667.48048469355444</v>
      </c>
      <c r="AO113" s="59">
        <f t="shared" si="90"/>
        <v>207.98235252598172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93.534827287785475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93.534827287785475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266.99999999999983</v>
      </c>
      <c r="BE113" s="13">
        <f>BD113*VLOOKUP('Données projet'!$B$11,Paramètres!$A$1:$I$89,3,0)*VLOOKUP('Données projet'!$B$11,Paramètres!$A$1:$I$89,5,0)</f>
        <v>195.76439999999985</v>
      </c>
      <c r="BF113" s="13">
        <f t="shared" si="91"/>
        <v>48.812154563023455</v>
      </c>
      <c r="BG113" s="20">
        <f t="shared" si="61"/>
        <v>425.9708325305989</v>
      </c>
      <c r="BH113" s="59">
        <f t="shared" si="62"/>
        <v>705.93222148544476</v>
      </c>
      <c r="BI113" s="59">
        <f ca="1">AVERAGE(OFFSET($BH$3,0,0,'Données projet'!$E$11+1,1))-AVERAGE(OFFSET($H$3,0,0,'Données projet'!$E$11+1,1))</f>
        <v>302.36110224755532</v>
      </c>
      <c r="BJ113" s="59">
        <f t="shared" si="92"/>
        <v>292.08583531469412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17.908200409278539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17.908200409278539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213.00000000000003</v>
      </c>
      <c r="BZ113" s="13">
        <f>BY113*VLOOKUP('Données projet'!$B$12,Paramètres!$A$1:$I$89,3,0)*VLOOKUP('Données projet'!$B$12,Paramètres!$A$1:$I$89,5,0)</f>
        <v>186.07680000000005</v>
      </c>
      <c r="CA113" s="13">
        <f t="shared" si="93"/>
        <v>46.671538591528673</v>
      </c>
      <c r="CB113" s="20">
        <f t="shared" si="64"/>
        <v>405.37002304691242</v>
      </c>
      <c r="CC113" s="59">
        <f t="shared" si="65"/>
        <v>685.33141200175828</v>
      </c>
      <c r="CD113" s="59">
        <f ca="1">AVERAGE(OFFSET($CC$3,0,0,'Données projet'!$E$12+1,1))-AVERAGE(OFFSET($H$3,0,0,'Données projet'!$E$12+1,1))</f>
        <v>285.8437404763045</v>
      </c>
      <c r="CE113" s="59">
        <f t="shared" si="94"/>
        <v>276.01618888357268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20.318302679140217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20.318302679140217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8.2550000000000008</v>
      </c>
      <c r="CT113" s="12">
        <f>IF('Données projet'!$A$140&gt;35,CT112+CS113-DB112,IF(A113&lt;'Données projet'!$A$140,$CQ$205^A113,IF(A113='Données projet'!$A$140,'Données projet'!$B$140,CT112+CS113-DB112)))</f>
        <v>391.54000000000019</v>
      </c>
      <c r="CU113" s="17">
        <f>CT113*VLOOKUP('Données projet'!$B$13,Paramètres!$A$1:$I$89,3,0)*VLOOKUP('Données projet'!$B$13,Paramètres!$A$1:$I$89,5,0)</f>
        <v>421.45365600000019</v>
      </c>
      <c r="CV113" s="13">
        <f t="shared" si="95"/>
        <v>96.112751591215897</v>
      </c>
      <c r="CW113" s="20">
        <f t="shared" si="67"/>
        <v>901.42815988803477</v>
      </c>
      <c r="CX113" s="59">
        <f t="shared" si="68"/>
        <v>1181.3895488428807</v>
      </c>
      <c r="CY113" s="59">
        <f ca="1">AVERAGE(OFFSET($CX$3,0,0,'Données projet'!$E$13+1,1))-AVERAGE(OFFSET($H$3,0,0,'Données projet'!$E$13+1,1))</f>
        <v>776.36907931144958</v>
      </c>
      <c r="CZ113" s="59">
        <f t="shared" si="96"/>
        <v>236.05254599184528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111.27419108374482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111.27419108374482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8.2550000000000008</v>
      </c>
      <c r="DO113" s="12">
        <f>IF('Données projet'!$A$166&gt;35,DO112+DN113-DW112,IF(A113&lt;'Données projet'!$A$166,$DL$205^A113,IF(A113='Données projet'!$A$166,'Données projet'!$B$166,DO112+DN113-DW112)))</f>
        <v>391.54000000000019</v>
      </c>
      <c r="DP113" s="17">
        <f>DO113*VLOOKUP('Données projet'!$B$14,Paramètres!$A$1:$I$89,3,0)*VLOOKUP('Données projet'!$B$14,Paramètres!$A$1:$I$89,5,0)</f>
        <v>372.58946400000019</v>
      </c>
      <c r="DQ113" s="13">
        <f t="shared" si="97"/>
        <v>86.196850247558444</v>
      </c>
      <c r="DR113" s="20">
        <f t="shared" si="70"/>
        <v>799.05283064783123</v>
      </c>
      <c r="DS113" s="59">
        <f t="shared" si="71"/>
        <v>1079.014219602677</v>
      </c>
      <c r="DT113" s="59">
        <f ca="1">AVERAGE(OFFSET($DS$3,0,0,'Données projet'!$E$14+1,1))-AVERAGE(OFFSET($H$3,0,0,'Données projet'!$E$14+1,1))</f>
        <v>697.21496579331188</v>
      </c>
      <c r="DU113" s="59">
        <f t="shared" si="98"/>
        <v>215.64914236948769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98.372835595774433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98.372835595774433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6">
        <f t="shared" si="56"/>
        <v>183.33333333333334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189.76714074331781</v>
      </c>
      <c r="T114" s="59">
        <f t="shared" si="88"/>
        <v>458.38901659119472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361.73451600000016</v>
      </c>
      <c r="AK114" s="13">
        <f t="shared" si="89"/>
        <v>83.974112950846617</v>
      </c>
      <c r="AL114" s="20">
        <f t="shared" si="58"/>
        <v>776.27586208939147</v>
      </c>
      <c r="AM114" s="59">
        <f t="shared" si="59"/>
        <v>1056.469224384015</v>
      </c>
      <c r="AN114" s="59">
        <f ca="1">AVERAGE(OFFSET($AM$3,0,0,'Données projet'!$E$10+1,1))-AVERAGE(OFFSET($H$3,0,0,'Données projet'!$E$10+1,1))</f>
        <v>667.48048469355444</v>
      </c>
      <c r="AO114" s="59">
        <f t="shared" si="90"/>
        <v>207.98235252598172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91.700666375283362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91.700666375283362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266.99999999999983</v>
      </c>
      <c r="BE114" s="13">
        <f>BD114*VLOOKUP('Données projet'!$B$11,Paramètres!$A$1:$I$89,3,0)*VLOOKUP('Données projet'!$B$11,Paramètres!$A$1:$I$89,5,0)</f>
        <v>195.76439999999985</v>
      </c>
      <c r="BF114" s="13">
        <f t="shared" si="91"/>
        <v>48.812154563023455</v>
      </c>
      <c r="BG114" s="20">
        <f t="shared" si="61"/>
        <v>425.9708325305989</v>
      </c>
      <c r="BH114" s="59">
        <f t="shared" si="62"/>
        <v>706.16419482522247</v>
      </c>
      <c r="BI114" s="59">
        <f ca="1">AVERAGE(OFFSET($BH$3,0,0,'Données projet'!$E$11+1,1))-AVERAGE(OFFSET($H$3,0,0,'Données projet'!$E$11+1,1))</f>
        <v>302.36110224755532</v>
      </c>
      <c r="BJ114" s="59">
        <f t="shared" si="92"/>
        <v>292.08583531469412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17.557031522176288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17.557031522176288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213.00000000000003</v>
      </c>
      <c r="BZ114" s="13">
        <f>BY114*VLOOKUP('Données projet'!$B$12,Paramètres!$A$1:$I$89,3,0)*VLOOKUP('Données projet'!$B$12,Paramètres!$A$1:$I$89,5,0)</f>
        <v>186.07680000000005</v>
      </c>
      <c r="CA114" s="13">
        <f t="shared" si="93"/>
        <v>46.671538591528673</v>
      </c>
      <c r="CB114" s="20">
        <f t="shared" si="64"/>
        <v>405.37002304691242</v>
      </c>
      <c r="CC114" s="59">
        <f t="shared" si="65"/>
        <v>685.56338534153599</v>
      </c>
      <c r="CD114" s="59">
        <f ca="1">AVERAGE(OFFSET($CC$3,0,0,'Données projet'!$E$12+1,1))-AVERAGE(OFFSET($H$3,0,0,'Données projet'!$E$12+1,1))</f>
        <v>285.8437404763045</v>
      </c>
      <c r="CE114" s="59">
        <f t="shared" si="94"/>
        <v>276.01618888357268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19.919873156543211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19.919873156543211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8.2550000000000008</v>
      </c>
      <c r="CT114" s="12">
        <f>IF('Données projet'!$A$140&gt;35,CT113+CS114-DB113,IF(A114&lt;'Données projet'!$A$140,$CQ$205^A114,IF(A114='Données projet'!$A$140,'Données projet'!$B$140,CT113+CS114-DB113)))</f>
        <v>399.79500000000019</v>
      </c>
      <c r="CU114" s="17">
        <f>CT114*VLOOKUP('Données projet'!$B$13,Paramètres!$A$1:$I$89,3,0)*VLOOKUP('Données projet'!$B$13,Paramètres!$A$1:$I$89,5,0)</f>
        <v>430.33933800000017</v>
      </c>
      <c r="CV114" s="13">
        <f t="shared" si="95"/>
        <v>97.901085325085901</v>
      </c>
      <c r="CW114" s="20">
        <f t="shared" si="67"/>
        <v>920.01873729119154</v>
      </c>
      <c r="CX114" s="59">
        <f t="shared" si="68"/>
        <v>1200.2120995858152</v>
      </c>
      <c r="CY114" s="59">
        <f ca="1">AVERAGE(OFFSET($CX$3,0,0,'Données projet'!$E$13+1,1))-AVERAGE(OFFSET($H$3,0,0,'Données projet'!$E$13+1,1))</f>
        <v>776.36907931144958</v>
      </c>
      <c r="CZ114" s="59">
        <f t="shared" si="96"/>
        <v>236.05254599184528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109.09217206714749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109.09217206714749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8.2550000000000008</v>
      </c>
      <c r="DO114" s="12">
        <f>IF('Données projet'!$A$166&gt;35,DO113+DN114-DW113,IF(A114&lt;'Données projet'!$A$166,$DL$205^A114,IF(A114='Données projet'!$A$166,'Données projet'!$B$166,DO113+DN114-DW113)))</f>
        <v>399.79500000000019</v>
      </c>
      <c r="DP114" s="17">
        <f>DO114*VLOOKUP('Données projet'!$B$14,Paramètres!$A$1:$I$89,3,0)*VLOOKUP('Données projet'!$B$14,Paramètres!$A$1:$I$89,5,0)</f>
        <v>380.44492200000019</v>
      </c>
      <c r="DQ114" s="13">
        <f t="shared" si="97"/>
        <v>87.800682543471467</v>
      </c>
      <c r="DR114" s="20">
        <f t="shared" si="70"/>
        <v>815.52776124654645</v>
      </c>
      <c r="DS114" s="59">
        <f t="shared" si="71"/>
        <v>1095.7211235411701</v>
      </c>
      <c r="DT114" s="59">
        <f ca="1">AVERAGE(OFFSET($DS$3,0,0,'Données projet'!$E$14+1,1))-AVERAGE(OFFSET($H$3,0,0,'Données projet'!$E$14+1,1))</f>
        <v>697.21496579331188</v>
      </c>
      <c r="DU114" s="59">
        <f t="shared" si="98"/>
        <v>215.64914236948769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96.443804291246352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96.443804291246352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6">
        <f t="shared" si="56"/>
        <v>183.33333333333334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189.76714074331781</v>
      </c>
      <c r="T115" s="59">
        <f t="shared" si="88"/>
        <v>458.38901659119472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369.20364000000018</v>
      </c>
      <c r="AK115" s="13">
        <f t="shared" si="89"/>
        <v>85.504363730937129</v>
      </c>
      <c r="AL115" s="20">
        <f t="shared" si="58"/>
        <v>791.94977316471579</v>
      </c>
      <c r="AM115" s="59">
        <f t="shared" si="59"/>
        <v>1072.3710845802866</v>
      </c>
      <c r="AN115" s="59">
        <f ca="1">AVERAGE(OFFSET($AM$3,0,0,'Données projet'!$E$10+1,1))-AVERAGE(OFFSET($H$3,0,0,'Données projet'!$E$10+1,1))</f>
        <v>667.48048469355444</v>
      </c>
      <c r="AO115" s="59">
        <f t="shared" si="90"/>
        <v>207.98235252598172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89.902472239547734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89.902472239547734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266.99999999999983</v>
      </c>
      <c r="BE115" s="13">
        <f>BD115*VLOOKUP('Données projet'!$B$11,Paramètres!$A$1:$I$89,3,0)*VLOOKUP('Données projet'!$B$11,Paramètres!$A$1:$I$89,5,0)</f>
        <v>195.76439999999985</v>
      </c>
      <c r="BF115" s="13">
        <f t="shared" si="91"/>
        <v>48.812154563023455</v>
      </c>
      <c r="BG115" s="20">
        <f t="shared" si="61"/>
        <v>425.9708325305989</v>
      </c>
      <c r="BH115" s="59">
        <f t="shared" si="62"/>
        <v>706.39214394616977</v>
      </c>
      <c r="BI115" s="59">
        <f ca="1">AVERAGE(OFFSET($BH$3,0,0,'Données projet'!$E$11+1,1))-AVERAGE(OFFSET($H$3,0,0,'Données projet'!$E$11+1,1))</f>
        <v>302.36110224755532</v>
      </c>
      <c r="BJ115" s="59">
        <f t="shared" si="92"/>
        <v>292.08583531469412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17.212748842758241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17.212748842758241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213.00000000000003</v>
      </c>
      <c r="BZ115" s="13">
        <f>BY115*VLOOKUP('Données projet'!$B$12,Paramètres!$A$1:$I$89,3,0)*VLOOKUP('Données projet'!$B$12,Paramètres!$A$1:$I$89,5,0)</f>
        <v>186.07680000000005</v>
      </c>
      <c r="CA115" s="13">
        <f t="shared" si="93"/>
        <v>46.671538591528673</v>
      </c>
      <c r="CB115" s="20">
        <f t="shared" si="64"/>
        <v>405.37002304691242</v>
      </c>
      <c r="CC115" s="59">
        <f t="shared" si="65"/>
        <v>685.79133446248329</v>
      </c>
      <c r="CD115" s="59">
        <f ca="1">AVERAGE(OFFSET($CC$3,0,0,'Données projet'!$E$12+1,1))-AVERAGE(OFFSET($H$3,0,0,'Données projet'!$E$12+1,1))</f>
        <v>285.8437404763045</v>
      </c>
      <c r="CE115" s="59">
        <f t="shared" si="94"/>
        <v>276.01618888357268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19.529256593866318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19.529256593866318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8.2550000000000008</v>
      </c>
      <c r="CT115" s="12">
        <f>IF('Données projet'!$A$140&gt;35,CT114+CS115-DB114,IF(A115&lt;'Données projet'!$A$140,$CQ$205^A115,IF(A115='Données projet'!$A$140,'Données projet'!$B$140,CT114+CS115-DB114)))</f>
        <v>408.05000000000018</v>
      </c>
      <c r="CU115" s="17">
        <f>CT115*VLOOKUP('Données projet'!$B$13,Paramètres!$A$1:$I$89,3,0)*VLOOKUP('Données projet'!$B$13,Paramètres!$A$1:$I$89,5,0)</f>
        <v>439.22502000000014</v>
      </c>
      <c r="CV115" s="13">
        <f t="shared" si="95"/>
        <v>99.685125750473972</v>
      </c>
      <c r="CW115" s="20">
        <f t="shared" si="67"/>
        <v>938.60183718207566</v>
      </c>
      <c r="CX115" s="59">
        <f t="shared" si="68"/>
        <v>1219.0231485976465</v>
      </c>
      <c r="CY115" s="59">
        <f ca="1">AVERAGE(OFFSET($CX$3,0,0,'Données projet'!$E$13+1,1))-AVERAGE(OFFSET($H$3,0,0,'Données projet'!$E$13+1,1))</f>
        <v>776.36907931144958</v>
      </c>
      <c r="CZ115" s="59">
        <f t="shared" si="96"/>
        <v>236.05254599184528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106.95294111256544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106.95294111256544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8.2550000000000008</v>
      </c>
      <c r="DO115" s="12">
        <f>IF('Données projet'!$A$166&gt;35,DO114+DN115-DW114,IF(A115&lt;'Données projet'!$A$166,$DL$205^A115,IF(A115='Données projet'!$A$166,'Données projet'!$B$166,DO114+DN115-DW114)))</f>
        <v>408.05000000000018</v>
      </c>
      <c r="DP115" s="17">
        <f>DO115*VLOOKUP('Données projet'!$B$14,Paramètres!$A$1:$I$89,3,0)*VLOOKUP('Données projet'!$B$14,Paramètres!$A$1:$I$89,5,0)</f>
        <v>388.30038000000019</v>
      </c>
      <c r="DQ115" s="13">
        <f t="shared" si="97"/>
        <v>89.400664469249762</v>
      </c>
      <c r="DR115" s="20">
        <f t="shared" si="70"/>
        <v>831.99598578394352</v>
      </c>
      <c r="DS115" s="59">
        <f t="shared" si="71"/>
        <v>1112.4172971995145</v>
      </c>
      <c r="DT115" s="59">
        <f ca="1">AVERAGE(OFFSET($DS$3,0,0,'Données projet'!$E$14+1,1))-AVERAGE(OFFSET($H$3,0,0,'Données projet'!$E$14+1,1))</f>
        <v>697.21496579331188</v>
      </c>
      <c r="DU115" s="59">
        <f t="shared" si="98"/>
        <v>215.64914236948769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94.552600114007149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94.552600114007149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6">
        <f t="shared" si="56"/>
        <v>183.33333333333334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189.76714074331781</v>
      </c>
      <c r="T116" s="59">
        <f t="shared" si="88"/>
        <v>458.38901659119472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376.67276400000014</v>
      </c>
      <c r="AK116" s="13">
        <f t="shared" si="89"/>
        <v>87.031015034387593</v>
      </c>
      <c r="AL116" s="20">
        <f t="shared" si="58"/>
        <v>807.61741515155848</v>
      </c>
      <c r="AM116" s="59">
        <f t="shared" si="59"/>
        <v>1088.2627212804462</v>
      </c>
      <c r="AN116" s="59">
        <f ca="1">AVERAGE(OFFSET($AM$3,0,0,'Données projet'!$E$10+1,1))-AVERAGE(OFFSET($H$3,0,0,'Données projet'!$E$10+1,1))</f>
        <v>667.48048469355444</v>
      </c>
      <c r="AO116" s="59">
        <f t="shared" si="90"/>
        <v>207.98235252598172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88.139539594023759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88.139539594023759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266.99999999999983</v>
      </c>
      <c r="BE116" s="13">
        <f>BD116*VLOOKUP('Données projet'!$B$11,Paramètres!$A$1:$I$89,3,0)*VLOOKUP('Données projet'!$B$11,Paramètres!$A$1:$I$89,5,0)</f>
        <v>195.76439999999985</v>
      </c>
      <c r="BF116" s="13">
        <f t="shared" si="91"/>
        <v>48.812154563023455</v>
      </c>
      <c r="BG116" s="20">
        <f t="shared" si="61"/>
        <v>425.9708325305989</v>
      </c>
      <c r="BH116" s="59">
        <f t="shared" si="62"/>
        <v>706.61613865948652</v>
      </c>
      <c r="BI116" s="59">
        <f ca="1">AVERAGE(OFFSET($BH$3,0,0,'Données projet'!$E$11+1,1))-AVERAGE(OFFSET($H$3,0,0,'Données projet'!$E$11+1,1))</f>
        <v>302.36110224755532</v>
      </c>
      <c r="BJ116" s="59">
        <f t="shared" si="92"/>
        <v>292.08583531469412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16.875217336691883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16.875217336691883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213.00000000000003</v>
      </c>
      <c r="BZ116" s="13">
        <f>BY116*VLOOKUP('Données projet'!$B$12,Paramètres!$A$1:$I$89,3,0)*VLOOKUP('Données projet'!$B$12,Paramètres!$A$1:$I$89,5,0)</f>
        <v>186.07680000000005</v>
      </c>
      <c r="CA116" s="13">
        <f t="shared" si="93"/>
        <v>46.671538591528673</v>
      </c>
      <c r="CB116" s="20">
        <f t="shared" si="64"/>
        <v>405.37002304691242</v>
      </c>
      <c r="CC116" s="59">
        <f t="shared" si="65"/>
        <v>686.01532917580005</v>
      </c>
      <c r="CD116" s="59">
        <f ca="1">AVERAGE(OFFSET($CC$3,0,0,'Données projet'!$E$12+1,1))-AVERAGE(OFFSET($H$3,0,0,'Données projet'!$E$12+1,1))</f>
        <v>285.8437404763045</v>
      </c>
      <c r="CE116" s="59">
        <f t="shared" si="94"/>
        <v>276.01618888357268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19.146299783730942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19.146299783730942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8.2550000000000008</v>
      </c>
      <c r="CT116" s="12">
        <f>IF('Données projet'!$A$140&gt;35,CT115+CS116-DB115,IF(A116&lt;'Données projet'!$A$140,$CQ$205^A116,IF(A116='Données projet'!$A$140,'Données projet'!$B$140,CT115+CS116-DB115)))</f>
        <v>416.30500000000018</v>
      </c>
      <c r="CU116" s="17">
        <f>CT116*VLOOKUP('Données projet'!$B$13,Paramètres!$A$1:$I$89,3,0)*VLOOKUP('Données projet'!$B$13,Paramètres!$A$1:$I$89,5,0)</f>
        <v>448.11070200000017</v>
      </c>
      <c r="CV116" s="13">
        <f t="shared" si="95"/>
        <v>101.46496973177619</v>
      </c>
      <c r="CW116" s="20">
        <f t="shared" si="67"/>
        <v>957.17762826617707</v>
      </c>
      <c r="CX116" s="59">
        <f t="shared" si="68"/>
        <v>1237.8229343950647</v>
      </c>
      <c r="CY116" s="59">
        <f ca="1">AVERAGE(OFFSET($CX$3,0,0,'Données projet'!$E$13+1,1))-AVERAGE(OFFSET($H$3,0,0,'Données projet'!$E$13+1,1))</f>
        <v>776.36907931144958</v>
      </c>
      <c r="CZ116" s="59">
        <f t="shared" si="96"/>
        <v>236.05254599184528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104.8556591722007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104.8556591722007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8.2550000000000008</v>
      </c>
      <c r="DO116" s="12">
        <f>IF('Données projet'!$A$166&gt;35,DO115+DN116-DW115,IF(A116&lt;'Données projet'!$A$166,$DL$205^A116,IF(A116='Données projet'!$A$166,'Données projet'!$B$166,DO115+DN116-DW115)))</f>
        <v>416.30500000000018</v>
      </c>
      <c r="DP116" s="17">
        <f>DO116*VLOOKUP('Données projet'!$B$14,Paramètres!$A$1:$I$89,3,0)*VLOOKUP('Données projet'!$B$14,Paramètres!$A$1:$I$89,5,0)</f>
        <v>396.15583800000019</v>
      </c>
      <c r="DQ116" s="13">
        <f t="shared" si="97"/>
        <v>90.996882895841352</v>
      </c>
      <c r="DR116" s="20">
        <f t="shared" si="70"/>
        <v>848.45765556025719</v>
      </c>
      <c r="DS116" s="59">
        <f t="shared" si="71"/>
        <v>1129.1029616891449</v>
      </c>
      <c r="DT116" s="59">
        <f ca="1">AVERAGE(OFFSET($DS$3,0,0,'Données projet'!$E$14+1,1))-AVERAGE(OFFSET($H$3,0,0,'Données projet'!$E$14+1,1))</f>
        <v>697.21496579331188</v>
      </c>
      <c r="DU116" s="59">
        <f t="shared" si="98"/>
        <v>215.64914236948769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92.698481297162957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92.698481297162957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6">
        <f t="shared" si="56"/>
        <v>183.33333333333334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189.76714074331781</v>
      </c>
      <c r="T117" s="59">
        <f t="shared" si="88"/>
        <v>458.38901659119472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384.14188800000016</v>
      </c>
      <c r="AK117" s="13">
        <f t="shared" si="89"/>
        <v>88.554146462646813</v>
      </c>
      <c r="AL117" s="20">
        <f t="shared" si="58"/>
        <v>823.27892668911011</v>
      </c>
      <c r="AM117" s="59">
        <f t="shared" si="59"/>
        <v>1104.1443417238156</v>
      </c>
      <c r="AN117" s="59">
        <f ca="1">AVERAGE(OFFSET($AM$3,0,0,'Données projet'!$E$10+1,1))-AVERAGE(OFFSET($H$3,0,0,'Données projet'!$E$10+1,1))</f>
        <v>667.48048469355444</v>
      </c>
      <c r="AO117" s="59">
        <f t="shared" si="90"/>
        <v>207.98235252598172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110.52681264692377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110.52681264692377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266.99999999999983</v>
      </c>
      <c r="BE117" s="13">
        <f>BD117*VLOOKUP('Données projet'!$B$11,Paramètres!$A$1:$I$89,3,0)*VLOOKUP('Données projet'!$B$11,Paramètres!$A$1:$I$89,5,0)</f>
        <v>195.76439999999985</v>
      </c>
      <c r="BF117" s="13">
        <f t="shared" si="91"/>
        <v>48.812154563023455</v>
      </c>
      <c r="BG117" s="20">
        <f t="shared" si="61"/>
        <v>425.9708325305989</v>
      </c>
      <c r="BH117" s="59">
        <f t="shared" si="62"/>
        <v>706.83624756530435</v>
      </c>
      <c r="BI117" s="59">
        <f ca="1">AVERAGE(OFFSET($BH$3,0,0,'Données projet'!$E$11+1,1))-AVERAGE(OFFSET($H$3,0,0,'Données projet'!$E$11+1,1))</f>
        <v>302.36110224755532</v>
      </c>
      <c r="BJ117" s="59">
        <f t="shared" si="92"/>
        <v>292.08583531469412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16.544304617585595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16.544304617585595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213.00000000000003</v>
      </c>
      <c r="BZ117" s="13">
        <f>BY117*VLOOKUP('Données projet'!$B$12,Paramètres!$A$1:$I$89,3,0)*VLOOKUP('Données projet'!$B$12,Paramètres!$A$1:$I$89,5,0)</f>
        <v>186.07680000000005</v>
      </c>
      <c r="CA117" s="13">
        <f t="shared" si="93"/>
        <v>46.671538591528673</v>
      </c>
      <c r="CB117" s="20">
        <f t="shared" si="64"/>
        <v>405.37002304691242</v>
      </c>
      <c r="CC117" s="59">
        <f t="shared" si="65"/>
        <v>686.23543808161787</v>
      </c>
      <c r="CD117" s="59">
        <f ca="1">AVERAGE(OFFSET($CC$3,0,0,'Données projet'!$E$12+1,1))-AVERAGE(OFFSET($H$3,0,0,'Données projet'!$E$12+1,1))</f>
        <v>285.8437404763045</v>
      </c>
      <c r="CE117" s="59">
        <f t="shared" si="94"/>
        <v>276.01618888357268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18.77085252306173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18.77085252306173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>
        <f>VLOOKUP(A117,'Données projet'!$A$139:$I$159,2,0)</f>
        <v>424.56</v>
      </c>
      <c r="CR117" s="12">
        <f>VLOOKUP(A117,'Données projet'!$A$139:$I$159,9,0)</f>
        <v>8.2550000000000008</v>
      </c>
      <c r="CS117" s="12">
        <f t="array" ref="CS117">INDEX(CR:CR,MIN(IF(ISNUMBER(CR117:CR313),ROW(CR117:CR313),"")))</f>
        <v>8.2550000000000008</v>
      </c>
      <c r="CT117" s="12">
        <f>IF('Données projet'!$A$140&gt;35,CT116+CS117-DB116,IF(A117&lt;'Données projet'!$A$140,$CQ$205^A117,IF(A117='Données projet'!$A$140,'Données projet'!$B$140,CT116+CS117-DB116)))</f>
        <v>424.56000000000017</v>
      </c>
      <c r="CU117" s="17">
        <f>CT117*VLOOKUP('Données projet'!$B$13,Paramètres!$A$1:$I$89,3,0)*VLOOKUP('Données projet'!$B$13,Paramètres!$A$1:$I$89,5,0)</f>
        <v>456.99638400000015</v>
      </c>
      <c r="CV117" s="13">
        <f t="shared" si="95"/>
        <v>103.24071007221431</v>
      </c>
      <c r="CW117" s="20">
        <f t="shared" si="67"/>
        <v>975.74627217577336</v>
      </c>
      <c r="CX117" s="59">
        <f t="shared" si="68"/>
        <v>1256.6116872104787</v>
      </c>
      <c r="CY117" s="59">
        <f ca="1">AVERAGE(OFFSET($CX$3,0,0,'Données projet'!$E$13+1,1))-AVERAGE(OFFSET($H$3,0,0,'Données projet'!$E$13+1,1))</f>
        <v>776.36907931144958</v>
      </c>
      <c r="CZ117" s="59">
        <f t="shared" si="96"/>
        <v>236.05254599184528</v>
      </c>
      <c r="DA117" s="15">
        <f>IF(ISNA(VLOOKUP(A117,'Données projet'!$A$139:$I$159,3,0)),0,VLOOKUP(A117,'Données projet'!$A$139:$I$159,3,0))</f>
        <v>9</v>
      </c>
      <c r="DB117" s="15">
        <f>IF(ISNA(VLOOKUP(A117,'Données projet'!$A$139:$I$159,4,0)),0,VLOOKUP(A117,'Données projet'!$A$139:$I$159,4,0))</f>
        <v>56.07</v>
      </c>
      <c r="DC117" s="16">
        <f>IF(ISNA(VLOOKUP(A117,'Données projet'!$A$139:$I$159,5,0)),0%,VLOOKUP(A117,'Données projet'!$A$139:$I$159,5,0)*VLOOKUP('Données projet'!$B$13,Paramètres!$A$1:$I$89,7,0))</f>
        <v>0.43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131.48879435582313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131.48879435582313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>
        <f>VLOOKUP(A117,'Données projet'!$A$165:$I$185,2,0)</f>
        <v>424.56</v>
      </c>
      <c r="DM117" s="12">
        <f>VLOOKUP(A117,'Données projet'!$A$165:$I$185,9,0)</f>
        <v>8.2550000000000008</v>
      </c>
      <c r="DN117" s="12">
        <f t="array" ref="DN117">INDEX(DM:DM,MIN(IF(ISNUMBER(DM117:DM313),ROW(DM117:DM313),"")))</f>
        <v>8.2550000000000008</v>
      </c>
      <c r="DO117" s="12">
        <f>IF('Données projet'!$A$166&gt;35,DO116+DN117-DW116,IF(A117&lt;'Données projet'!$A$166,$DL$205^A117,IF(A117='Données projet'!$A$166,'Données projet'!$B$166,DO116+DN117-DW116)))</f>
        <v>424.56000000000017</v>
      </c>
      <c r="DP117" s="17">
        <f>DO117*VLOOKUP('Données projet'!$B$14,Paramètres!$A$1:$I$89,3,0)*VLOOKUP('Données projet'!$B$14,Paramètres!$A$1:$I$89,5,0)</f>
        <v>404.01129600000019</v>
      </c>
      <c r="DQ117" s="13">
        <f t="shared" si="97"/>
        <v>92.589421052009186</v>
      </c>
      <c r="DR117" s="20">
        <f t="shared" si="70"/>
        <v>864.91291553224971</v>
      </c>
      <c r="DS117" s="59">
        <f t="shared" si="71"/>
        <v>1145.7783305669552</v>
      </c>
      <c r="DT117" s="59">
        <f ca="1">AVERAGE(OFFSET($DS$3,0,0,'Données projet'!$E$14+1,1))-AVERAGE(OFFSET($H$3,0,0,'Données projet'!$E$14+1,1))</f>
        <v>697.21496579331188</v>
      </c>
      <c r="DU117" s="59">
        <f t="shared" si="98"/>
        <v>215.64914236948769</v>
      </c>
      <c r="DV117" s="15">
        <f>IF(ISNA(VLOOKUP(A117,'Données projet'!$A$165:$I$185,3,0)),0,VLOOKUP(A117,'Données projet'!$A$165:$I$185,3,0))</f>
        <v>9</v>
      </c>
      <c r="DW117" s="15">
        <f>IF(ISNA(VLOOKUP(A117,'Données projet'!$A$165:$I$185,4,0)),0,VLOOKUP(A117,'Données projet'!$A$165:$I$185,4,0))</f>
        <v>56.07</v>
      </c>
      <c r="DX117" s="16">
        <f>IF(ISNA(VLOOKUP(A117,'Données projet'!$A$165:$I$185,5,0)),0%,VLOOKUP(A117,'Données projet'!$A$165:$I$185,5,0)*VLOOKUP('Données projet'!$B$14,Paramètres!$A$1:$I$89,7,0))</f>
        <v>0.43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116.2437167493509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116.2437167493509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6">
        <f t="shared" si="56"/>
        <v>183.33333333333334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189.76714074331781</v>
      </c>
      <c r="T118" s="59">
        <f t="shared" si="88"/>
        <v>458.38901659119472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340.95306960000016</v>
      </c>
      <c r="AK118" s="13">
        <f t="shared" si="89"/>
        <v>79.69682454429082</v>
      </c>
      <c r="AL118" s="20">
        <f t="shared" si="58"/>
        <v>732.63189896797348</v>
      </c>
      <c r="AM118" s="59">
        <f t="shared" si="59"/>
        <v>1013.7136045110708</v>
      </c>
      <c r="AN118" s="59">
        <f ca="1">AVERAGE(OFFSET($AM$3,0,0,'Données projet'!$E$10+1,1))-AVERAGE(OFFSET($H$3,0,0,'Données projet'!$E$10+1,1))</f>
        <v>667.48048469355444</v>
      </c>
      <c r="AO118" s="59">
        <f t="shared" si="90"/>
        <v>207.98235252598172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108.35944926561666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108.35944926561666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266.99999999999983</v>
      </c>
      <c r="BE118" s="13">
        <f>BD118*VLOOKUP('Données projet'!$B$11,Paramètres!$A$1:$I$89,3,0)*VLOOKUP('Données projet'!$B$11,Paramètres!$A$1:$I$89,5,0)</f>
        <v>195.76439999999985</v>
      </c>
      <c r="BF118" s="13">
        <f t="shared" si="91"/>
        <v>48.812154563023455</v>
      </c>
      <c r="BG118" s="20">
        <f t="shared" si="61"/>
        <v>425.9708325305989</v>
      </c>
      <c r="BH118" s="59">
        <f t="shared" si="62"/>
        <v>707.05253807369616</v>
      </c>
      <c r="BI118" s="59">
        <f ca="1">AVERAGE(OFFSET($BH$3,0,0,'Données projet'!$E$11+1,1))-AVERAGE(OFFSET($H$3,0,0,'Données projet'!$E$11+1,1))</f>
        <v>302.36110224755532</v>
      </c>
      <c r="BJ118" s="59">
        <f t="shared" si="92"/>
        <v>292.08583531469412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16.219880895064151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16.219880895064151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213.00000000000003</v>
      </c>
      <c r="BZ118" s="13">
        <f>BY118*VLOOKUP('Données projet'!$B$12,Paramètres!$A$1:$I$89,3,0)*VLOOKUP('Données projet'!$B$12,Paramètres!$A$1:$I$89,5,0)</f>
        <v>186.07680000000005</v>
      </c>
      <c r="CA118" s="13">
        <f t="shared" si="93"/>
        <v>46.671538591528673</v>
      </c>
      <c r="CB118" s="20">
        <f t="shared" si="64"/>
        <v>405.37002304691242</v>
      </c>
      <c r="CC118" s="59">
        <f t="shared" si="65"/>
        <v>686.45172859000968</v>
      </c>
      <c r="CD118" s="59">
        <f ca="1">AVERAGE(OFFSET($CC$3,0,0,'Données projet'!$E$12+1,1))-AVERAGE(OFFSET($H$3,0,0,'Données projet'!$E$12+1,1))</f>
        <v>285.8437404763045</v>
      </c>
      <c r="CE118" s="59">
        <f t="shared" si="94"/>
        <v>276.01618888357268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18.402767554174027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18.402767554174027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8.3369999999999997</v>
      </c>
      <c r="CT118" s="12">
        <f>IF('Données projet'!$A$140&gt;35,CT117+CS118-DB117,IF(A118&lt;'Données projet'!$A$140,$CQ$205^A118,IF(A118='Données projet'!$A$140,'Données projet'!$B$140,CT117+CS118-DB117)))</f>
        <v>376.82700000000017</v>
      </c>
      <c r="CU118" s="17">
        <f>CT118*VLOOKUP('Données projet'!$B$13,Paramètres!$A$1:$I$89,3,0)*VLOOKUP('Données projet'!$B$13,Paramètres!$A$1:$I$89,5,0)</f>
        <v>405.61658280000017</v>
      </c>
      <c r="CV118" s="13">
        <f t="shared" si="95"/>
        <v>92.914415474874673</v>
      </c>
      <c r="CW118" s="20">
        <f t="shared" si="67"/>
        <v>868.27482199540691</v>
      </c>
      <c r="CX118" s="59">
        <f t="shared" si="68"/>
        <v>1149.3565275385042</v>
      </c>
      <c r="CY118" s="59">
        <f ca="1">AVERAGE(OFFSET($CX$3,0,0,'Données projet'!$E$13+1,1))-AVERAGE(OFFSET($H$3,0,0,'Données projet'!$E$13+1,1))</f>
        <v>776.36907931144958</v>
      </c>
      <c r="CZ118" s="59">
        <f t="shared" si="96"/>
        <v>236.05254599184528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128.91037929875088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128.91037929875088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8.3369999999999997</v>
      </c>
      <c r="DO118" s="12">
        <f>IF('Données projet'!$A$166&gt;35,DO117+DN118-DW117,IF(A118&lt;'Données projet'!$A$166,$DL$205^A118,IF(A118='Données projet'!$A$166,'Données projet'!$B$166,DO117+DN118-DW117)))</f>
        <v>376.82700000000017</v>
      </c>
      <c r="DP118" s="17">
        <f>DO118*VLOOKUP('Données projet'!$B$14,Paramètres!$A$1:$I$89,3,0)*VLOOKUP('Données projet'!$B$14,Paramètres!$A$1:$I$89,5,0)</f>
        <v>358.58857320000016</v>
      </c>
      <c r="DQ118" s="13">
        <f t="shared" si="97"/>
        <v>83.32848476329724</v>
      </c>
      <c r="DR118" s="20">
        <f t="shared" si="70"/>
        <v>769.67220928607628</v>
      </c>
      <c r="DS118" s="59">
        <f t="shared" si="71"/>
        <v>1050.7539148291735</v>
      </c>
      <c r="DT118" s="59">
        <f ca="1">AVERAGE(OFFSET($DS$3,0,0,'Données projet'!$E$14+1,1))-AVERAGE(OFFSET($H$3,0,0,'Données projet'!$E$14+1,1))</f>
        <v>697.21496579331188</v>
      </c>
      <c r="DU118" s="59">
        <f t="shared" si="98"/>
        <v>215.64914236948769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113.96424836556238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113.96424836556238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6">
        <f t="shared" si="56"/>
        <v>183.33333333333334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189.76714074331781</v>
      </c>
      <c r="T119" s="59">
        <f t="shared" si="88"/>
        <v>458.38901659119472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348.49638720000013</v>
      </c>
      <c r="AK119" s="13">
        <f t="shared" si="89"/>
        <v>81.252824211250186</v>
      </c>
      <c r="AL119" s="20">
        <f t="shared" si="58"/>
        <v>748.47987654126098</v>
      </c>
      <c r="AM119" s="59">
        <f t="shared" si="59"/>
        <v>1029.7741204359825</v>
      </c>
      <c r="AN119" s="59">
        <f ca="1">AVERAGE(OFFSET($AM$3,0,0,'Données projet'!$E$10+1,1))-AVERAGE(OFFSET($H$3,0,0,'Données projet'!$E$10+1,1))</f>
        <v>667.48048469355444</v>
      </c>
      <c r="AO119" s="59">
        <f t="shared" si="90"/>
        <v>207.98235252598172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106.23458655825586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106.23458655825586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266.99999999999983</v>
      </c>
      <c r="BE119" s="13">
        <f>BD119*VLOOKUP('Données projet'!$B$11,Paramètres!$A$1:$I$89,3,0)*VLOOKUP('Données projet'!$B$11,Paramètres!$A$1:$I$89,5,0)</f>
        <v>195.76439999999985</v>
      </c>
      <c r="BF119" s="13">
        <f t="shared" si="91"/>
        <v>48.812154563023455</v>
      </c>
      <c r="BG119" s="20">
        <f t="shared" si="61"/>
        <v>425.9708325305989</v>
      </c>
      <c r="BH119" s="59">
        <f t="shared" si="62"/>
        <v>707.26507642532033</v>
      </c>
      <c r="BI119" s="59">
        <f ca="1">AVERAGE(OFFSET($BH$3,0,0,'Données projet'!$E$11+1,1))-AVERAGE(OFFSET($H$3,0,0,'Données projet'!$E$11+1,1))</f>
        <v>302.36110224755532</v>
      </c>
      <c r="BJ119" s="59">
        <f t="shared" si="92"/>
        <v>292.08583531469412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15.901818923862422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15.901818923862422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213.00000000000003</v>
      </c>
      <c r="BZ119" s="13">
        <f>BY119*VLOOKUP('Données projet'!$B$12,Paramètres!$A$1:$I$89,3,0)*VLOOKUP('Données projet'!$B$12,Paramètres!$A$1:$I$89,5,0)</f>
        <v>186.07680000000005</v>
      </c>
      <c r="CA119" s="13">
        <f t="shared" si="93"/>
        <v>46.671538591528673</v>
      </c>
      <c r="CB119" s="20">
        <f t="shared" si="64"/>
        <v>405.37002304691242</v>
      </c>
      <c r="CC119" s="59">
        <f t="shared" si="65"/>
        <v>686.66426694163397</v>
      </c>
      <c r="CD119" s="59">
        <f ca="1">AVERAGE(OFFSET($CC$3,0,0,'Données projet'!$E$12+1,1))-AVERAGE(OFFSET($H$3,0,0,'Données projet'!$E$12+1,1))</f>
        <v>285.8437404763045</v>
      </c>
      <c r="CE119" s="59">
        <f t="shared" si="94"/>
        <v>276.01618888357268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18.041900507016546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18.041900507016546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8.3369999999999997</v>
      </c>
      <c r="CT119" s="12">
        <f>IF('Données projet'!$A$140&gt;35,CT118+CS119-DB118,IF(A119&lt;'Données projet'!$A$140,$CQ$205^A119,IF(A119='Données projet'!$A$140,'Données projet'!$B$140,CT118+CS119-DB118)))</f>
        <v>385.16400000000016</v>
      </c>
      <c r="CU119" s="17">
        <f>CT119*VLOOKUP('Données projet'!$B$13,Paramètres!$A$1:$I$89,3,0)*VLOOKUP('Données projet'!$B$13,Paramètres!$A$1:$I$89,5,0)</f>
        <v>414.59052960000014</v>
      </c>
      <c r="CV119" s="13">
        <f t="shared" si="95"/>
        <v>94.7284751988512</v>
      </c>
      <c r="CW119" s="20">
        <f t="shared" si="67"/>
        <v>887.0639333579993</v>
      </c>
      <c r="CX119" s="59">
        <f t="shared" si="68"/>
        <v>1168.3581772527209</v>
      </c>
      <c r="CY119" s="59">
        <f ca="1">AVERAGE(OFFSET($CX$3,0,0,'Données projet'!$E$13+1,1))-AVERAGE(OFFSET($H$3,0,0,'Données projet'!$E$13+1,1))</f>
        <v>776.36907931144958</v>
      </c>
      <c r="CZ119" s="59">
        <f t="shared" si="96"/>
        <v>236.05254599184528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126.38252538826993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126.38252538826993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8.3369999999999997</v>
      </c>
      <c r="DO119" s="12">
        <f>IF('Données projet'!$A$166&gt;35,DO118+DN119-DW118,IF(A119&lt;'Données projet'!$A$166,$DL$205^A119,IF(A119='Données projet'!$A$166,'Données projet'!$B$166,DO118+DN119-DW118)))</f>
        <v>385.16400000000016</v>
      </c>
      <c r="DP119" s="17">
        <f>DO119*VLOOKUP('Données projet'!$B$14,Paramètres!$A$1:$I$89,3,0)*VLOOKUP('Données projet'!$B$14,Paramètres!$A$1:$I$89,5,0)</f>
        <v>366.52206240000015</v>
      </c>
      <c r="DQ119" s="13">
        <f t="shared" si="97"/>
        <v>84.955388912632017</v>
      </c>
      <c r="DR119" s="20">
        <f t="shared" si="70"/>
        <v>786.32322770283429</v>
      </c>
      <c r="DS119" s="59">
        <f t="shared" si="71"/>
        <v>1067.6174715975558</v>
      </c>
      <c r="DT119" s="59">
        <f ca="1">AVERAGE(OFFSET($DS$3,0,0,'Données projet'!$E$14+1,1))-AVERAGE(OFFSET($H$3,0,0,'Données projet'!$E$14+1,1))</f>
        <v>697.21496579331188</v>
      </c>
      <c r="DU119" s="59">
        <f t="shared" si="98"/>
        <v>215.64914236948769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111.72947896644153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111.72947896644153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6">
        <f t="shared" si="56"/>
        <v>183.33333333333334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189.76714074331781</v>
      </c>
      <c r="T120" s="59">
        <f t="shared" si="88"/>
        <v>458.38901659119472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356.0397048000001</v>
      </c>
      <c r="AK120" s="13">
        <f t="shared" si="89"/>
        <v>82.804908123771014</v>
      </c>
      <c r="AL120" s="20">
        <f t="shared" si="58"/>
        <v>764.321034175568</v>
      </c>
      <c r="AM120" s="59">
        <f t="shared" si="59"/>
        <v>1045.8241293566775</v>
      </c>
      <c r="AN120" s="59">
        <f ca="1">AVERAGE(OFFSET($AM$3,0,0,'Données projet'!$E$10+1,1))-AVERAGE(OFFSET($H$3,0,0,'Données projet'!$E$10+1,1))</f>
        <v>667.48048469355444</v>
      </c>
      <c r="AO120" s="59">
        <f t="shared" si="90"/>
        <v>207.98235252598172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104.15139111254811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104.15139111254811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266.99999999999983</v>
      </c>
      <c r="BE120" s="13">
        <f>BD120*VLOOKUP('Données projet'!$B$11,Paramètres!$A$1:$I$89,3,0)*VLOOKUP('Données projet'!$B$11,Paramètres!$A$1:$I$89,5,0)</f>
        <v>195.76439999999985</v>
      </c>
      <c r="BF120" s="13">
        <f t="shared" si="91"/>
        <v>48.812154563023455</v>
      </c>
      <c r="BG120" s="20">
        <f t="shared" si="61"/>
        <v>425.9708325305989</v>
      </c>
      <c r="BH120" s="59">
        <f t="shared" si="62"/>
        <v>707.47392771170848</v>
      </c>
      <c r="BI120" s="59">
        <f ca="1">AVERAGE(OFFSET($BH$3,0,0,'Données projet'!$E$11+1,1))-AVERAGE(OFFSET($H$3,0,0,'Données projet'!$E$11+1,1))</f>
        <v>302.36110224755532</v>
      </c>
      <c r="BJ120" s="59">
        <f t="shared" si="92"/>
        <v>292.08583531469412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15.589993953917311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15.589993953917311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213.00000000000003</v>
      </c>
      <c r="BZ120" s="13">
        <f>BY120*VLOOKUP('Données projet'!$B$12,Paramètres!$A$1:$I$89,3,0)*VLOOKUP('Données projet'!$B$12,Paramètres!$A$1:$I$89,5,0)</f>
        <v>186.07680000000005</v>
      </c>
      <c r="CA120" s="13">
        <f t="shared" si="93"/>
        <v>46.671538591528673</v>
      </c>
      <c r="CB120" s="20">
        <f t="shared" si="64"/>
        <v>405.37002304691242</v>
      </c>
      <c r="CC120" s="59">
        <f t="shared" si="65"/>
        <v>686.87311822802212</v>
      </c>
      <c r="CD120" s="59">
        <f ca="1">AVERAGE(OFFSET($CC$3,0,0,'Données projet'!$E$12+1,1))-AVERAGE(OFFSET($H$3,0,0,'Données projet'!$E$12+1,1))</f>
        <v>285.8437404763045</v>
      </c>
      <c r="CE120" s="59">
        <f t="shared" si="94"/>
        <v>276.01618888357268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17.688109842546659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17.688109842546659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8.3369999999999997</v>
      </c>
      <c r="CT120" s="12">
        <f>IF('Données projet'!$A$140&gt;35,CT119+CS120-DB119,IF(A120&lt;'Données projet'!$A$140,$CQ$205^A120,IF(A120='Données projet'!$A$140,'Données projet'!$B$140,CT119+CS120-DB119)))</f>
        <v>393.50100000000015</v>
      </c>
      <c r="CU120" s="17">
        <f>CT120*VLOOKUP('Données projet'!$B$13,Paramètres!$A$1:$I$89,3,0)*VLOOKUP('Données projet'!$B$13,Paramètres!$A$1:$I$89,5,0)</f>
        <v>423.5644764000001</v>
      </c>
      <c r="CV120" s="13">
        <f t="shared" si="95"/>
        <v>96.537969746776298</v>
      </c>
      <c r="CW120" s="20">
        <f t="shared" si="67"/>
        <v>905.84509370563546</v>
      </c>
      <c r="CX120" s="59">
        <f t="shared" si="68"/>
        <v>1187.348188886745</v>
      </c>
      <c r="CY120" s="59">
        <f ca="1">AVERAGE(OFFSET($CX$3,0,0,'Données projet'!$E$13+1,1))-AVERAGE(OFFSET($H$3,0,0,'Données projet'!$E$13+1,1))</f>
        <v>776.36907931144958</v>
      </c>
      <c r="CZ120" s="59">
        <f t="shared" si="96"/>
        <v>236.05254599184528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123.90424115113485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123.90424115113485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8.3369999999999997</v>
      </c>
      <c r="DO120" s="12">
        <f>IF('Données projet'!$A$166&gt;35,DO119+DN120-DW119,IF(A120&lt;'Données projet'!$A$166,$DL$205^A120,IF(A120='Données projet'!$A$166,'Données projet'!$B$166,DO119+DN120-DW119)))</f>
        <v>393.50100000000015</v>
      </c>
      <c r="DP120" s="17">
        <f>DO120*VLOOKUP('Données projet'!$B$14,Paramètres!$A$1:$I$89,3,0)*VLOOKUP('Données projet'!$B$14,Paramètres!$A$1:$I$89,5,0)</f>
        <v>374.45555160000015</v>
      </c>
      <c r="DQ120" s="13">
        <f t="shared" si="97"/>
        <v>86.578198872694799</v>
      </c>
      <c r="DR120" s="20">
        <f t="shared" si="70"/>
        <v>802.96711540661033</v>
      </c>
      <c r="DS120" s="59">
        <f t="shared" si="71"/>
        <v>1084.47021058772</v>
      </c>
      <c r="DT120" s="59">
        <f ca="1">AVERAGE(OFFSET($DS$3,0,0,'Données projet'!$E$14+1,1))-AVERAGE(OFFSET($H$3,0,0,'Données projet'!$E$14+1,1))</f>
        <v>697.21496579331188</v>
      </c>
      <c r="DU120" s="59">
        <f t="shared" si="98"/>
        <v>215.64914236948769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109.53853203216271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109.53853203216271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6">
        <f t="shared" si="56"/>
        <v>183.33333333333334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189.76714074331781</v>
      </c>
      <c r="T121" s="59">
        <f t="shared" si="88"/>
        <v>458.38901659119472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363.58302240000012</v>
      </c>
      <c r="AK121" s="13">
        <f t="shared" si="89"/>
        <v>84.353168800537972</v>
      </c>
      <c r="AL121" s="20">
        <f t="shared" si="58"/>
        <v>780.15553300760382</v>
      </c>
      <c r="AM121" s="59">
        <f t="shared" si="59"/>
        <v>1061.8638563722043</v>
      </c>
      <c r="AN121" s="59">
        <f ca="1">AVERAGE(OFFSET($AM$3,0,0,'Données projet'!$E$10+1,1))-AVERAGE(OFFSET($H$3,0,0,'Données projet'!$E$10+1,1))</f>
        <v>667.48048469355444</v>
      </c>
      <c r="AO121" s="59">
        <f t="shared" si="90"/>
        <v>207.98235252598172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102.10904585890694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102.10904585890694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266.99999999999983</v>
      </c>
      <c r="BE121" s="13">
        <f>BD121*VLOOKUP('Données projet'!$B$11,Paramètres!$A$1:$I$89,3,0)*VLOOKUP('Données projet'!$B$11,Paramètres!$A$1:$I$89,5,0)</f>
        <v>195.76439999999985</v>
      </c>
      <c r="BF121" s="13">
        <f t="shared" si="91"/>
        <v>48.812154563023455</v>
      </c>
      <c r="BG121" s="20">
        <f t="shared" si="61"/>
        <v>425.9708325305989</v>
      </c>
      <c r="BH121" s="59">
        <f t="shared" si="62"/>
        <v>707.6791558951993</v>
      </c>
      <c r="BI121" s="59">
        <f ca="1">AVERAGE(OFFSET($BH$3,0,0,'Données projet'!$E$11+1,1))-AVERAGE(OFFSET($H$3,0,0,'Données projet'!$E$11+1,1))</f>
        <v>302.36110224755532</v>
      </c>
      <c r="BJ121" s="59">
        <f t="shared" si="92"/>
        <v>292.08583531469412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15.284283681438373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15.284283681438373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213.00000000000003</v>
      </c>
      <c r="BZ121" s="13">
        <f>BY121*VLOOKUP('Données projet'!$B$12,Paramètres!$A$1:$I$89,3,0)*VLOOKUP('Données projet'!$B$12,Paramètres!$A$1:$I$89,5,0)</f>
        <v>186.07680000000005</v>
      </c>
      <c r="CA121" s="13">
        <f t="shared" si="93"/>
        <v>46.671538591528673</v>
      </c>
      <c r="CB121" s="20">
        <f t="shared" si="64"/>
        <v>405.37002304691242</v>
      </c>
      <c r="CC121" s="59">
        <f t="shared" si="65"/>
        <v>687.07834641151283</v>
      </c>
      <c r="CD121" s="59">
        <f ca="1">AVERAGE(OFFSET($CC$3,0,0,'Données projet'!$E$12+1,1))-AVERAGE(OFFSET($H$3,0,0,'Données projet'!$E$12+1,1))</f>
        <v>285.8437404763045</v>
      </c>
      <c r="CE121" s="59">
        <f t="shared" si="94"/>
        <v>276.01618888357268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17.34125679721603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17.34125679721603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8.3369999999999997</v>
      </c>
      <c r="CT121" s="12">
        <f>IF('Données projet'!$A$140&gt;35,CT120+CS121-DB120,IF(A121&lt;'Données projet'!$A$140,$CQ$205^A121,IF(A121='Données projet'!$A$140,'Données projet'!$B$140,CT120+CS121-DB120)))</f>
        <v>401.83800000000014</v>
      </c>
      <c r="CU121" s="17">
        <f>CT121*VLOOKUP('Données projet'!$B$13,Paramètres!$A$1:$I$89,3,0)*VLOOKUP('Données projet'!$B$13,Paramètres!$A$1:$I$89,5,0)</f>
        <v>432.53842320000018</v>
      </c>
      <c r="CV121" s="13">
        <f t="shared" si="95"/>
        <v>98.343006981410255</v>
      </c>
      <c r="CW121" s="20">
        <f t="shared" si="67"/>
        <v>924.6184908992899</v>
      </c>
      <c r="CX121" s="59">
        <f t="shared" si="68"/>
        <v>1206.3268142638904</v>
      </c>
      <c r="CY121" s="59">
        <f ca="1">AVERAGE(OFFSET($CX$3,0,0,'Données projet'!$E$13+1,1))-AVERAGE(OFFSET($H$3,0,0,'Données projet'!$E$13+1,1))</f>
        <v>776.36907931144958</v>
      </c>
      <c r="CZ121" s="59">
        <f t="shared" si="96"/>
        <v>236.05254599184528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121.47455455628588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121.47455455628588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8.3369999999999997</v>
      </c>
      <c r="DO121" s="12">
        <f>IF('Données projet'!$A$166&gt;35,DO120+DN121-DW120,IF(A121&lt;'Données projet'!$A$166,$DL$205^A121,IF(A121='Données projet'!$A$166,'Données projet'!$B$166,DO120+DN121-DW120)))</f>
        <v>401.83800000000014</v>
      </c>
      <c r="DP121" s="17">
        <f>DO121*VLOOKUP('Données projet'!$B$14,Paramètres!$A$1:$I$89,3,0)*VLOOKUP('Données projet'!$B$14,Paramètres!$A$1:$I$89,5,0)</f>
        <v>382.38904080000009</v>
      </c>
      <c r="DQ121" s="13">
        <f t="shared" si="97"/>
        <v>88.197011378102573</v>
      </c>
      <c r="DR121" s="20">
        <f t="shared" si="70"/>
        <v>819.60404087686209</v>
      </c>
      <c r="DS121" s="59">
        <f t="shared" si="71"/>
        <v>1101.3123642414625</v>
      </c>
      <c r="DT121" s="59">
        <f ca="1">AVERAGE(OFFSET($DS$3,0,0,'Données projet'!$E$14+1,1))-AVERAGE(OFFSET($H$3,0,0,'Données projet'!$E$14+1,1))</f>
        <v>697.21496579331188</v>
      </c>
      <c r="DU121" s="59">
        <f t="shared" si="98"/>
        <v>215.64914236948769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107.39054823091941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107.39054823091941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6">
        <f t="shared" si="56"/>
        <v>183.33333333333334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189.76714074331781</v>
      </c>
      <c r="T122" s="59">
        <f t="shared" si="88"/>
        <v>458.38901659119472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371.12634000000008</v>
      </c>
      <c r="AK122" s="13">
        <f t="shared" si="89"/>
        <v>85.897694701832052</v>
      </c>
      <c r="AL122" s="20">
        <f t="shared" si="58"/>
        <v>795.98352710569088</v>
      </c>
      <c r="AM122" s="59">
        <f t="shared" si="59"/>
        <v>1077.89351840362</v>
      </c>
      <c r="AN122" s="59">
        <f ca="1">AVERAGE(OFFSET($AM$3,0,0,'Données projet'!$E$10+1,1))-AVERAGE(OFFSET($H$3,0,0,'Données projet'!$E$10+1,1))</f>
        <v>667.48048469355444</v>
      </c>
      <c r="AO122" s="59">
        <f t="shared" si="90"/>
        <v>207.98235252598172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100.10674974998207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100.10674974998207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266.99999999999983</v>
      </c>
      <c r="BE122" s="13">
        <f>BD122*VLOOKUP('Données projet'!$B$11,Paramètres!$A$1:$I$89,3,0)*VLOOKUP('Données projet'!$B$11,Paramètres!$A$1:$I$89,5,0)</f>
        <v>195.76439999999985</v>
      </c>
      <c r="BF122" s="13">
        <f t="shared" si="91"/>
        <v>48.812154563023455</v>
      </c>
      <c r="BG122" s="20">
        <f t="shared" si="61"/>
        <v>425.9708325305989</v>
      </c>
      <c r="BH122" s="59">
        <f t="shared" si="62"/>
        <v>707.88082382852804</v>
      </c>
      <c r="BI122" s="59">
        <f ca="1">AVERAGE(OFFSET($BH$3,0,0,'Données projet'!$E$11+1,1))-AVERAGE(OFFSET($H$3,0,0,'Données projet'!$E$11+1,1))</f>
        <v>302.36110224755532</v>
      </c>
      <c r="BJ122" s="59">
        <f t="shared" si="92"/>
        <v>292.08583531469412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14.984568200937892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14.984568200937892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213.00000000000003</v>
      </c>
      <c r="BZ122" s="13">
        <f>BY122*VLOOKUP('Données projet'!$B$12,Paramètres!$A$1:$I$89,3,0)*VLOOKUP('Données projet'!$B$12,Paramètres!$A$1:$I$89,5,0)</f>
        <v>186.07680000000005</v>
      </c>
      <c r="CA122" s="13">
        <f t="shared" si="93"/>
        <v>46.671538591528673</v>
      </c>
      <c r="CB122" s="20">
        <f t="shared" si="64"/>
        <v>405.37002304691242</v>
      </c>
      <c r="CC122" s="59">
        <f t="shared" si="65"/>
        <v>687.28001434484156</v>
      </c>
      <c r="CD122" s="59">
        <f ca="1">AVERAGE(OFFSET($CC$3,0,0,'Données projet'!$E$12+1,1))-AVERAGE(OFFSET($H$3,0,0,'Données projet'!$E$12+1,1))</f>
        <v>285.8437404763045</v>
      </c>
      <c r="CE122" s="59">
        <f t="shared" si="94"/>
        <v>276.01618888357268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17.001205328544867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17.001205328544867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8.3369999999999997</v>
      </c>
      <c r="CT122" s="12">
        <f>IF('Données projet'!$A$140&gt;35,CT121+CS122-DB121,IF(A122&lt;'Données projet'!$A$140,$CQ$205^A122,IF(A122='Données projet'!$A$140,'Données projet'!$B$140,CT121+CS122-DB121)))</f>
        <v>410.17500000000013</v>
      </c>
      <c r="CU122" s="17">
        <f>CT122*VLOOKUP('Données projet'!$B$13,Paramètres!$A$1:$I$89,3,0)*VLOOKUP('Données projet'!$B$13,Paramètres!$A$1:$I$89,5,0)</f>
        <v>441.51237000000015</v>
      </c>
      <c r="CV122" s="13">
        <f t="shared" si="95"/>
        <v>100.14369003403037</v>
      </c>
      <c r="CW122" s="20">
        <f t="shared" si="67"/>
        <v>943.38430455926971</v>
      </c>
      <c r="CX122" s="59">
        <f t="shared" si="68"/>
        <v>1225.2942958571989</v>
      </c>
      <c r="CY122" s="59">
        <f ca="1">AVERAGE(OFFSET($CX$3,0,0,'Données projet'!$E$13+1,1))-AVERAGE(OFFSET($H$3,0,0,'Données projet'!$E$13+1,1))</f>
        <v>776.36907931144958</v>
      </c>
      <c r="CZ122" s="59">
        <f t="shared" si="96"/>
        <v>236.05254599184528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119.0925126335994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119.0925126335994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8.3369999999999997</v>
      </c>
      <c r="DO122" s="12">
        <f>IF('Données projet'!$A$166&gt;35,DO121+DN122-DW121,IF(A122&lt;'Données projet'!$A$166,$DL$205^A122,IF(A122='Données projet'!$A$166,'Données projet'!$B$166,DO121+DN122-DW121)))</f>
        <v>410.17500000000013</v>
      </c>
      <c r="DP122" s="17">
        <f>DO122*VLOOKUP('Données projet'!$B$14,Paramètres!$A$1:$I$89,3,0)*VLOOKUP('Données projet'!$B$14,Paramètres!$A$1:$I$89,5,0)</f>
        <v>390.32253000000014</v>
      </c>
      <c r="DQ122" s="13">
        <f t="shared" si="97"/>
        <v>89.811918920133635</v>
      </c>
      <c r="DR122" s="20">
        <f t="shared" si="70"/>
        <v>836.23416520256615</v>
      </c>
      <c r="DS122" s="59">
        <f t="shared" si="71"/>
        <v>1118.1441565004952</v>
      </c>
      <c r="DT122" s="59">
        <f ca="1">AVERAGE(OFFSET($DS$3,0,0,'Données projet'!$E$14+1,1))-AVERAGE(OFFSET($H$3,0,0,'Données projet'!$E$14+1,1))</f>
        <v>697.21496579331188</v>
      </c>
      <c r="DU122" s="59">
        <f t="shared" si="98"/>
        <v>215.64914236948769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105.28468508187774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105.28468508187774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6">
        <f t="shared" si="56"/>
        <v>183.33333333333334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189.76714074331781</v>
      </c>
      <c r="T123" s="59">
        <f t="shared" si="88"/>
        <v>458.38901659119472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378.66965760000005</v>
      </c>
      <c r="AK123" s="13">
        <f t="shared" si="89"/>
        <v>87.438570486366189</v>
      </c>
      <c r="AL123" s="20">
        <f t="shared" si="58"/>
        <v>811.80516391708795</v>
      </c>
      <c r="AM123" s="59">
        <f t="shared" si="59"/>
        <v>1093.9133246605645</v>
      </c>
      <c r="AN123" s="59">
        <f ca="1">AVERAGE(OFFSET($AM$3,0,0,'Données projet'!$E$10+1,1))-AVERAGE(OFFSET($H$3,0,0,'Données projet'!$E$10+1,1))</f>
        <v>667.48048469355444</v>
      </c>
      <c r="AO123" s="59">
        <f t="shared" si="90"/>
        <v>207.98235252598172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98.14371744647319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98.14371744647319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266.99999999999983</v>
      </c>
      <c r="BE123" s="13">
        <f>BD123*VLOOKUP('Données projet'!$B$11,Paramètres!$A$1:$I$89,3,0)*VLOOKUP('Données projet'!$B$11,Paramètres!$A$1:$I$89,5,0)</f>
        <v>195.76439999999985</v>
      </c>
      <c r="BF123" s="13">
        <f t="shared" si="91"/>
        <v>48.812154563023455</v>
      </c>
      <c r="BG123" s="20">
        <f t="shared" si="61"/>
        <v>425.9708325305989</v>
      </c>
      <c r="BH123" s="59">
        <f t="shared" si="62"/>
        <v>708.07899327407551</v>
      </c>
      <c r="BI123" s="59">
        <f ca="1">AVERAGE(OFFSET($BH$3,0,0,'Données projet'!$E$11+1,1))-AVERAGE(OFFSET($H$3,0,0,'Données projet'!$E$11+1,1))</f>
        <v>302.36110224755532</v>
      </c>
      <c r="BJ123" s="59">
        <f t="shared" si="92"/>
        <v>292.08583531469412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14.690729958201633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14.690729958201633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213.00000000000003</v>
      </c>
      <c r="BZ123" s="13">
        <f>BY123*VLOOKUP('Données projet'!$B$12,Paramètres!$A$1:$I$89,3,0)*VLOOKUP('Données projet'!$B$12,Paramètres!$A$1:$I$89,5,0)</f>
        <v>186.07680000000005</v>
      </c>
      <c r="CA123" s="13">
        <f t="shared" si="93"/>
        <v>46.671538591528673</v>
      </c>
      <c r="CB123" s="20">
        <f t="shared" si="64"/>
        <v>405.37002304691242</v>
      </c>
      <c r="CC123" s="59">
        <f t="shared" si="65"/>
        <v>687.47818379038904</v>
      </c>
      <c r="CD123" s="59">
        <f ca="1">AVERAGE(OFFSET($CC$3,0,0,'Données projet'!$E$12+1,1))-AVERAGE(OFFSET($H$3,0,0,'Données projet'!$E$12+1,1))</f>
        <v>285.8437404763045</v>
      </c>
      <c r="CE123" s="59">
        <f t="shared" si="94"/>
        <v>276.01618888357268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16.667822061763427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16.667822061763427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8.3369999999999997</v>
      </c>
      <c r="CT123" s="12">
        <f>IF('Données projet'!$A$140&gt;35,CT122+CS123-DB122,IF(A123&lt;'Données projet'!$A$140,$CQ$205^A123,IF(A123='Données projet'!$A$140,'Données projet'!$B$140,CT122+CS123-DB122)))</f>
        <v>418.51200000000011</v>
      </c>
      <c r="CU123" s="17">
        <f>CT123*VLOOKUP('Données projet'!$B$13,Paramètres!$A$1:$I$89,3,0)*VLOOKUP('Données projet'!$B$13,Paramètres!$A$1:$I$89,5,0)</f>
        <v>450.48631680000011</v>
      </c>
      <c r="CV123" s="13">
        <f t="shared" si="95"/>
        <v>101.94011760386167</v>
      </c>
      <c r="CW123" s="20">
        <f t="shared" si="67"/>
        <v>962.14270658672592</v>
      </c>
      <c r="CX123" s="59">
        <f t="shared" si="68"/>
        <v>1244.2508673302025</v>
      </c>
      <c r="CY123" s="59">
        <f ca="1">AVERAGE(OFFSET($CX$3,0,0,'Données projet'!$E$13+1,1))-AVERAGE(OFFSET($H$3,0,0,'Données projet'!$E$13+1,1))</f>
        <v>776.36907931144958</v>
      </c>
      <c r="CZ123" s="59">
        <f t="shared" si="96"/>
        <v>236.05254599184528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116.75718110011469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116.75718110011469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8.3369999999999997</v>
      </c>
      <c r="DO123" s="12">
        <f>IF('Données projet'!$A$166&gt;35,DO122+DN123-DW122,IF(A123&lt;'Données projet'!$A$166,$DL$205^A123,IF(A123='Données projet'!$A$166,'Données projet'!$B$166,DO122+DN123-DW122)))</f>
        <v>418.51200000000011</v>
      </c>
      <c r="DP123" s="17">
        <f>DO123*VLOOKUP('Données projet'!$B$14,Paramètres!$A$1:$I$89,3,0)*VLOOKUP('Données projet'!$B$14,Paramètres!$A$1:$I$89,5,0)</f>
        <v>398.25601920000014</v>
      </c>
      <c r="DQ123" s="13">
        <f t="shared" si="97"/>
        <v>91.42301001526657</v>
      </c>
      <c r="DR123" s="20">
        <f t="shared" si="70"/>
        <v>852.85764254992284</v>
      </c>
      <c r="DS123" s="59">
        <f t="shared" si="71"/>
        <v>1134.9658032933994</v>
      </c>
      <c r="DT123" s="59">
        <f ca="1">AVERAGE(OFFSET($DS$3,0,0,'Données projet'!$E$14+1,1))-AVERAGE(OFFSET($H$3,0,0,'Données projet'!$E$14+1,1))</f>
        <v>697.21496579331188</v>
      </c>
      <c r="DU123" s="59">
        <f t="shared" si="98"/>
        <v>215.64914236948769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103.22011662473908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103.22011662473908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6">
        <f t="shared" si="56"/>
        <v>183.33333333333334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189.76714074331781</v>
      </c>
      <c r="T124" s="59">
        <f t="shared" si="88"/>
        <v>458.38901659119472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386.21297520000007</v>
      </c>
      <c r="AK124" s="13">
        <f t="shared" si="89"/>
        <v>88.975877247077207</v>
      </c>
      <c r="AL124" s="20">
        <f t="shared" si="58"/>
        <v>827.62058467865961</v>
      </c>
      <c r="AM124" s="59">
        <f t="shared" si="59"/>
        <v>1109.923477070844</v>
      </c>
      <c r="AN124" s="59">
        <f ca="1">AVERAGE(OFFSET($AM$3,0,0,'Données projet'!$E$10+1,1))-AVERAGE(OFFSET($H$3,0,0,'Données projet'!$E$10+1,1))</f>
        <v>667.48048469355444</v>
      </c>
      <c r="AO124" s="59">
        <f t="shared" si="90"/>
        <v>207.98235252598172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96.219179009104636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96.219179009104636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266.99999999999983</v>
      </c>
      <c r="BE124" s="13">
        <f>BD124*VLOOKUP('Données projet'!$B$11,Paramètres!$A$1:$I$89,3,0)*VLOOKUP('Données projet'!$B$11,Paramètres!$A$1:$I$89,5,0)</f>
        <v>195.76439999999985</v>
      </c>
      <c r="BF124" s="13">
        <f t="shared" si="91"/>
        <v>48.812154563023455</v>
      </c>
      <c r="BG124" s="20">
        <f t="shared" si="61"/>
        <v>425.9708325305989</v>
      </c>
      <c r="BH124" s="59">
        <f t="shared" si="62"/>
        <v>708.27372492278323</v>
      </c>
      <c r="BI124" s="59">
        <f ca="1">AVERAGE(OFFSET($BH$3,0,0,'Données projet'!$E$11+1,1))-AVERAGE(OFFSET($H$3,0,0,'Données projet'!$E$11+1,1))</f>
        <v>302.36110224755532</v>
      </c>
      <c r="BJ124" s="59">
        <f t="shared" si="92"/>
        <v>292.08583531469412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14.402653704181802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14.402653704181802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213.00000000000003</v>
      </c>
      <c r="BZ124" s="13">
        <f>BY124*VLOOKUP('Données projet'!$B$12,Paramètres!$A$1:$I$89,3,0)*VLOOKUP('Données projet'!$B$12,Paramètres!$A$1:$I$89,5,0)</f>
        <v>186.07680000000005</v>
      </c>
      <c r="CA124" s="13">
        <f t="shared" si="93"/>
        <v>46.671538591528673</v>
      </c>
      <c r="CB124" s="20">
        <f t="shared" si="64"/>
        <v>405.37002304691242</v>
      </c>
      <c r="CC124" s="59">
        <f t="shared" si="65"/>
        <v>687.67291543909687</v>
      </c>
      <c r="CD124" s="59">
        <f ca="1">AVERAGE(OFFSET($CC$3,0,0,'Données projet'!$E$12+1,1))-AVERAGE(OFFSET($H$3,0,0,'Données projet'!$E$12+1,1))</f>
        <v>285.8437404763045</v>
      </c>
      <c r="CE124" s="59">
        <f t="shared" si="94"/>
        <v>276.01618888357268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16.340976237499859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16.340976237499859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8.3369999999999997</v>
      </c>
      <c r="CT124" s="12">
        <f>IF('Données projet'!$A$140&gt;35,CT123+CS124-DB123,IF(A124&lt;'Données projet'!$A$140,$CQ$205^A124,IF(A124='Données projet'!$A$140,'Données projet'!$B$140,CT123+CS124-DB123)))</f>
        <v>426.8490000000001</v>
      </c>
      <c r="CU124" s="17">
        <f>CT124*VLOOKUP('Données projet'!$B$13,Paramètres!$A$1:$I$89,3,0)*VLOOKUP('Données projet'!$B$13,Paramètres!$A$1:$I$89,5,0)</f>
        <v>459.46026360000008</v>
      </c>
      <c r="CV124" s="13">
        <f t="shared" si="95"/>
        <v>103.73238423297515</v>
      </c>
      <c r="CW124" s="20">
        <f t="shared" si="67"/>
        <v>980.89386164243194</v>
      </c>
      <c r="CX124" s="59">
        <f t="shared" si="68"/>
        <v>1263.1967540346163</v>
      </c>
      <c r="CY124" s="59">
        <f ca="1">AVERAGE(OFFSET($CX$3,0,0,'Données projet'!$E$13+1,1))-AVERAGE(OFFSET($H$3,0,0,'Données projet'!$E$13+1,1))</f>
        <v>776.36907931144958</v>
      </c>
      <c r="CZ124" s="59">
        <f t="shared" si="96"/>
        <v>236.05254599184528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114.46764399359003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114.46764399359003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8.3369999999999997</v>
      </c>
      <c r="DO124" s="12">
        <f>IF('Données projet'!$A$166&gt;35,DO123+DN124-DW123,IF(A124&lt;'Données projet'!$A$166,$DL$205^A124,IF(A124='Données projet'!$A$166,'Données projet'!$B$166,DO123+DN124-DW123)))</f>
        <v>426.8490000000001</v>
      </c>
      <c r="DP124" s="17">
        <f>DO124*VLOOKUP('Données projet'!$B$14,Paramètres!$A$1:$I$89,3,0)*VLOOKUP('Données projet'!$B$14,Paramètres!$A$1:$I$89,5,0)</f>
        <v>406.18950840000008</v>
      </c>
      <c r="DQ124" s="13">
        <f t="shared" si="97"/>
        <v>93.030369451717448</v>
      </c>
      <c r="DR124" s="20">
        <f t="shared" si="70"/>
        <v>869.47462059174131</v>
      </c>
      <c r="DS124" s="59">
        <f t="shared" si="71"/>
        <v>1151.7775129839256</v>
      </c>
      <c r="DT124" s="59">
        <f ca="1">AVERAGE(OFFSET($DS$3,0,0,'Données projet'!$E$14+1,1))-AVERAGE(OFFSET($H$3,0,0,'Données projet'!$E$14+1,1))</f>
        <v>697.21496579331188</v>
      </c>
      <c r="DU124" s="59">
        <f t="shared" si="98"/>
        <v>215.64914236948769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101.1960330957825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101.1960330957825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6">
        <f t="shared" si="56"/>
        <v>183.33333333333334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189.76714074331781</v>
      </c>
      <c r="T125" s="59">
        <f t="shared" si="88"/>
        <v>458.38901659119472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393.75629280000004</v>
      </c>
      <c r="AK125" s="13">
        <f t="shared" si="89"/>
        <v>90.509692727976613</v>
      </c>
      <c r="AL125" s="20">
        <f t="shared" si="58"/>
        <v>843.42992479455927</v>
      </c>
      <c r="AM125" s="59">
        <f t="shared" si="59"/>
        <v>1125.9241706767011</v>
      </c>
      <c r="AN125" s="59">
        <f ca="1">AVERAGE(OFFSET($AM$3,0,0,'Données projet'!$E$10+1,1))-AVERAGE(OFFSET($H$3,0,0,'Données projet'!$E$10+1,1))</f>
        <v>667.48048469355444</v>
      </c>
      <c r="AO125" s="59">
        <f t="shared" si="90"/>
        <v>207.98235252598172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94.332379596640337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94.332379596640337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266.99999999999983</v>
      </c>
      <c r="BE125" s="13">
        <f>BD125*VLOOKUP('Données projet'!$B$11,Paramètres!$A$1:$I$89,3,0)*VLOOKUP('Données projet'!$B$11,Paramètres!$A$1:$I$89,5,0)</f>
        <v>195.76439999999985</v>
      </c>
      <c r="BF125" s="13">
        <f t="shared" si="91"/>
        <v>48.812154563023455</v>
      </c>
      <c r="BG125" s="20">
        <f t="shared" si="61"/>
        <v>425.9708325305989</v>
      </c>
      <c r="BH125" s="59">
        <f t="shared" si="62"/>
        <v>708.4650784127407</v>
      </c>
      <c r="BI125" s="59">
        <f ca="1">AVERAGE(OFFSET($BH$3,0,0,'Données projet'!$E$11+1,1))-AVERAGE(OFFSET($H$3,0,0,'Données projet'!$E$11+1,1))</f>
        <v>302.36110224755532</v>
      </c>
      <c r="BJ125" s="59">
        <f t="shared" si="92"/>
        <v>292.08583531469412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14.120226449794133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14.120226449794133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213.00000000000003</v>
      </c>
      <c r="BZ125" s="13">
        <f>BY125*VLOOKUP('Données projet'!$B$12,Paramètres!$A$1:$I$89,3,0)*VLOOKUP('Données projet'!$B$12,Paramètres!$A$1:$I$89,5,0)</f>
        <v>186.07680000000005</v>
      </c>
      <c r="CA125" s="13">
        <f t="shared" si="93"/>
        <v>46.671538591528673</v>
      </c>
      <c r="CB125" s="20">
        <f t="shared" si="64"/>
        <v>405.37002304691242</v>
      </c>
      <c r="CC125" s="59">
        <f t="shared" si="65"/>
        <v>687.86426892905422</v>
      </c>
      <c r="CD125" s="59">
        <f ca="1">AVERAGE(OFFSET($CC$3,0,0,'Données projet'!$E$12+1,1))-AVERAGE(OFFSET($H$3,0,0,'Données projet'!$E$12+1,1))</f>
        <v>285.8437404763045</v>
      </c>
      <c r="CE125" s="59">
        <f t="shared" si="94"/>
        <v>276.01618888357268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16.020539660493831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16.020539660493831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8.3369999999999997</v>
      </c>
      <c r="CT125" s="12">
        <f>IF('Données projet'!$A$140&gt;35,CT124+CS125-DB124,IF(A125&lt;'Données projet'!$A$140,$CQ$205^A125,IF(A125='Données projet'!$A$140,'Données projet'!$B$140,CT124+CS125-DB124)))</f>
        <v>435.18600000000009</v>
      </c>
      <c r="CU125" s="17">
        <f>CT125*VLOOKUP('Données projet'!$B$13,Paramètres!$A$1:$I$89,3,0)*VLOOKUP('Données projet'!$B$13,Paramètres!$A$1:$I$89,5,0)</f>
        <v>468.43421040000004</v>
      </c>
      <c r="CV125" s="13">
        <f t="shared" si="95"/>
        <v>105.52058055910207</v>
      </c>
      <c r="CW125" s="20">
        <f t="shared" si="67"/>
        <v>999.63792758710269</v>
      </c>
      <c r="CX125" s="59">
        <f t="shared" si="68"/>
        <v>1282.1321734692444</v>
      </c>
      <c r="CY125" s="59">
        <f ca="1">AVERAGE(OFFSET($CX$3,0,0,'Données projet'!$E$13+1,1))-AVERAGE(OFFSET($H$3,0,0,'Données projet'!$E$13+1,1))</f>
        <v>776.36907931144958</v>
      </c>
      <c r="CZ125" s="59">
        <f t="shared" si="96"/>
        <v>236.05254599184528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112.22300331324458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112.22300331324458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8.3369999999999997</v>
      </c>
      <c r="DO125" s="12">
        <f>IF('Données projet'!$A$166&gt;35,DO124+DN125-DW124,IF(A125&lt;'Données projet'!$A$166,$DL$205^A125,IF(A125='Données projet'!$A$166,'Données projet'!$B$166,DO124+DN125-DW124)))</f>
        <v>435.18600000000009</v>
      </c>
      <c r="DP125" s="17">
        <f>DO125*VLOOKUP('Données projet'!$B$14,Paramètres!$A$1:$I$89,3,0)*VLOOKUP('Données projet'!$B$14,Paramètres!$A$1:$I$89,5,0)</f>
        <v>414.12299760000008</v>
      </c>
      <c r="DQ125" s="13">
        <f t="shared" si="97"/>
        <v>94.634078516170817</v>
      </c>
      <c r="DR125" s="20">
        <f t="shared" si="70"/>
        <v>886.08524090233095</v>
      </c>
      <c r="DS125" s="59">
        <f t="shared" si="71"/>
        <v>1168.5794867844727</v>
      </c>
      <c r="DT125" s="59">
        <f ca="1">AVERAGE(OFFSET($DS$3,0,0,'Données projet'!$E$14+1,1))-AVERAGE(OFFSET($H$3,0,0,'Données projet'!$E$14+1,1))</f>
        <v>697.21496579331188</v>
      </c>
      <c r="DU125" s="59">
        <f t="shared" si="98"/>
        <v>215.64914236948769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99.211640610259707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99.211640610259707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6">
        <f t="shared" si="56"/>
        <v>183.33333333333334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189.76714074331781</v>
      </c>
      <c r="T126" s="59">
        <f t="shared" si="88"/>
        <v>458.38901659119472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401.29961040000006</v>
      </c>
      <c r="AK126" s="13">
        <f t="shared" si="89"/>
        <v>92.040091523913034</v>
      </c>
      <c r="AL126" s="20">
        <f t="shared" si="58"/>
        <v>859.23331418414864</v>
      </c>
      <c r="AM126" s="59">
        <f t="shared" si="59"/>
        <v>1141.9155940009994</v>
      </c>
      <c r="AN126" s="59">
        <f ca="1">AVERAGE(OFFSET($AM$3,0,0,'Données projet'!$E$10+1,1))-AVERAGE(OFFSET($H$3,0,0,'Données projet'!$E$10+1,1))</f>
        <v>667.48048469355444</v>
      </c>
      <c r="AO126" s="59">
        <f t="shared" si="90"/>
        <v>207.98235252598172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92.482579169820454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92.482579169820454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266.99999999999983</v>
      </c>
      <c r="BE126" s="13">
        <f>BD126*VLOOKUP('Données projet'!$B$11,Paramètres!$A$1:$I$89,3,0)*VLOOKUP('Données projet'!$B$11,Paramètres!$A$1:$I$89,5,0)</f>
        <v>195.76439999999985</v>
      </c>
      <c r="BF126" s="13">
        <f t="shared" si="91"/>
        <v>48.812154563023455</v>
      </c>
      <c r="BG126" s="20">
        <f t="shared" si="61"/>
        <v>425.9708325305989</v>
      </c>
      <c r="BH126" s="59">
        <f t="shared" si="62"/>
        <v>708.65311234744956</v>
      </c>
      <c r="BI126" s="59">
        <f ca="1">AVERAGE(OFFSET($BH$3,0,0,'Données projet'!$E$11+1,1))-AVERAGE(OFFSET($H$3,0,0,'Données projet'!$E$11+1,1))</f>
        <v>302.36110224755532</v>
      </c>
      <c r="BJ126" s="59">
        <f t="shared" si="92"/>
        <v>292.08583531469412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13.843337421601392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13.843337421601392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213.00000000000003</v>
      </c>
      <c r="BZ126" s="13">
        <f>BY126*VLOOKUP('Données projet'!$B$12,Paramètres!$A$1:$I$89,3,0)*VLOOKUP('Données projet'!$B$12,Paramètres!$A$1:$I$89,5,0)</f>
        <v>186.07680000000005</v>
      </c>
      <c r="CA126" s="13">
        <f t="shared" si="93"/>
        <v>46.671538591528673</v>
      </c>
      <c r="CB126" s="20">
        <f t="shared" si="64"/>
        <v>405.37002304691242</v>
      </c>
      <c r="CC126" s="59">
        <f t="shared" si="65"/>
        <v>688.05230286376309</v>
      </c>
      <c r="CD126" s="59">
        <f ca="1">AVERAGE(OFFSET($CC$3,0,0,'Données projet'!$E$12+1,1))-AVERAGE(OFFSET($H$3,0,0,'Données projet'!$E$12+1,1))</f>
        <v>285.8437404763045</v>
      </c>
      <c r="CE126" s="59">
        <f t="shared" si="94"/>
        <v>276.01618888357268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15.706386649315878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15.706386649315878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8.3369999999999997</v>
      </c>
      <c r="CT126" s="12">
        <f>IF('Données projet'!$A$140&gt;35,CT125+CS126-DB125,IF(A126&lt;'Données projet'!$A$140,$CQ$205^A126,IF(A126='Données projet'!$A$140,'Données projet'!$B$140,CT125+CS126-DB125)))</f>
        <v>443.52300000000008</v>
      </c>
      <c r="CU126" s="17">
        <f>CT126*VLOOKUP('Données projet'!$B$13,Paramètres!$A$1:$I$89,3,0)*VLOOKUP('Données projet'!$B$13,Paramètres!$A$1:$I$89,5,0)</f>
        <v>477.40815720000012</v>
      </c>
      <c r="CV126" s="13">
        <f t="shared" si="95"/>
        <v>107.30479354852751</v>
      </c>
      <c r="CW126" s="20">
        <f t="shared" si="67"/>
        <v>1018.3750558870189</v>
      </c>
      <c r="CX126" s="59">
        <f t="shared" si="68"/>
        <v>1301.0573357038695</v>
      </c>
      <c r="CY126" s="59">
        <f ca="1">AVERAGE(OFFSET($CX$3,0,0,'Données projet'!$E$13+1,1))-AVERAGE(OFFSET($H$3,0,0,'Données projet'!$E$13+1,1))</f>
        <v>776.36907931144958</v>
      </c>
      <c r="CZ126" s="59">
        <f t="shared" si="96"/>
        <v>236.05254599184528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110.02237866754507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110.02237866754507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8.3369999999999997</v>
      </c>
      <c r="DO126" s="12">
        <f>IF('Données projet'!$A$166&gt;35,DO125+DN126-DW125,IF(A126&lt;'Données projet'!$A$166,$DL$205^A126,IF(A126='Données projet'!$A$166,'Données projet'!$B$166,DO125+DN126-DW125)))</f>
        <v>443.52300000000008</v>
      </c>
      <c r="DP126" s="17">
        <f>DO126*VLOOKUP('Données projet'!$B$14,Paramètres!$A$1:$I$89,3,0)*VLOOKUP('Données projet'!$B$14,Paramètres!$A$1:$I$89,5,0)</f>
        <v>422.05648680000002</v>
      </c>
      <c r="DQ126" s="13">
        <f t="shared" si="97"/>
        <v>96.234215202646766</v>
      </c>
      <c r="DR126" s="20">
        <f t="shared" si="70"/>
        <v>902.68963932127645</v>
      </c>
      <c r="DS126" s="59">
        <f t="shared" si="71"/>
        <v>1185.3719191381272</v>
      </c>
      <c r="DT126" s="59">
        <f ca="1">AVERAGE(OFFSET($DS$3,0,0,'Données projet'!$E$14+1,1))-AVERAGE(OFFSET($H$3,0,0,'Données projet'!$E$14+1,1))</f>
        <v>697.21496579331188</v>
      </c>
      <c r="DU126" s="59">
        <f t="shared" si="98"/>
        <v>215.64914236948769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97.266160851018114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97.266160851018114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6">
        <f t="shared" si="56"/>
        <v>183.33333333333334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189.76714074331781</v>
      </c>
      <c r="T127" s="59">
        <f t="shared" si="88"/>
        <v>458.38901659119472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408.84292800000003</v>
      </c>
      <c r="AK127" s="13">
        <f t="shared" si="89"/>
        <v>93.567145264891124</v>
      </c>
      <c r="AL127" s="20">
        <f t="shared" si="58"/>
        <v>875.03087760301878</v>
      </c>
      <c r="AM127" s="59">
        <f t="shared" si="59"/>
        <v>1157.8979293861921</v>
      </c>
      <c r="AN127" s="59">
        <f ca="1">AVERAGE(OFFSET($AM$3,0,0,'Données projet'!$E$10+1,1))-AVERAGE(OFFSET($H$3,0,0,'Données projet'!$E$10+1,1))</f>
        <v>667.48048469355444</v>
      </c>
      <c r="AO127" s="59">
        <f t="shared" si="90"/>
        <v>207.98235252598172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113.26213836942286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113.26213836942286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266.99999999999983</v>
      </c>
      <c r="BE127" s="13">
        <f>BD127*VLOOKUP('Données projet'!$B$11,Paramètres!$A$1:$I$89,3,0)*VLOOKUP('Données projet'!$B$11,Paramètres!$A$1:$I$89,5,0)</f>
        <v>195.76439999999985</v>
      </c>
      <c r="BF127" s="13">
        <f t="shared" si="91"/>
        <v>48.812154563023455</v>
      </c>
      <c r="BG127" s="20">
        <f t="shared" si="61"/>
        <v>425.9708325305989</v>
      </c>
      <c r="BH127" s="59">
        <f t="shared" si="62"/>
        <v>708.83788431377229</v>
      </c>
      <c r="BI127" s="59">
        <f ca="1">AVERAGE(OFFSET($BH$3,0,0,'Données projet'!$E$11+1,1))-AVERAGE(OFFSET($H$3,0,0,'Données projet'!$E$11+1,1))</f>
        <v>302.36110224755532</v>
      </c>
      <c r="BJ127" s="59">
        <f t="shared" si="92"/>
        <v>292.08583531469412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13.571878018365879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13.571878018365879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213.00000000000003</v>
      </c>
      <c r="BZ127" s="13">
        <f>BY127*VLOOKUP('Données projet'!$B$12,Paramètres!$A$1:$I$89,3,0)*VLOOKUP('Données projet'!$B$12,Paramètres!$A$1:$I$89,5,0)</f>
        <v>186.07680000000005</v>
      </c>
      <c r="CA127" s="13">
        <f t="shared" si="93"/>
        <v>46.671538591528673</v>
      </c>
      <c r="CB127" s="20">
        <f t="shared" si="64"/>
        <v>405.37002304691242</v>
      </c>
      <c r="CC127" s="59">
        <f t="shared" si="65"/>
        <v>688.2370748300857</v>
      </c>
      <c r="CD127" s="59">
        <f ca="1">AVERAGE(OFFSET($CC$3,0,0,'Données projet'!$E$12+1,1))-AVERAGE(OFFSET($H$3,0,0,'Données projet'!$E$12+1,1))</f>
        <v>285.8437404763045</v>
      </c>
      <c r="CE127" s="59">
        <f t="shared" si="94"/>
        <v>276.01618888357268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15.398393987072708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15.398393987072708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>
        <f>VLOOKUP(A127,'Données projet'!$A$139:$I$159,2,0)</f>
        <v>451.86</v>
      </c>
      <c r="CR127" s="12">
        <f>VLOOKUP(A127,'Données projet'!$A$139:$I$159,9,0)</f>
        <v>8.3369999999999997</v>
      </c>
      <c r="CS127" s="12">
        <f t="array" ref="CS127">INDEX(CR:CR,MIN(IF(ISNUMBER(CR127:CR323),ROW(CR127:CR323),"")))</f>
        <v>8.3369999999999997</v>
      </c>
      <c r="CT127" s="12">
        <f>IF('Données projet'!$A$140&gt;35,CT126+CS127-DB126,IF(A127&lt;'Données projet'!$A$140,$CQ$205^A127,IF(A127='Données projet'!$A$140,'Données projet'!$B$140,CT126+CS127-DB126)))</f>
        <v>451.86000000000007</v>
      </c>
      <c r="CU127" s="17">
        <f>CT127*VLOOKUP('Données projet'!$B$13,Paramètres!$A$1:$I$89,3,0)*VLOOKUP('Données projet'!$B$13,Paramètres!$A$1:$I$89,5,0)</f>
        <v>486.38210400000008</v>
      </c>
      <c r="CV127" s="13">
        <f t="shared" si="95"/>
        <v>109.0851067109779</v>
      </c>
      <c r="CW127" s="20">
        <f t="shared" si="67"/>
        <v>1037.1053919882866</v>
      </c>
      <c r="CX127" s="59">
        <f t="shared" si="68"/>
        <v>1319.9724437714599</v>
      </c>
      <c r="CY127" s="59">
        <f ca="1">AVERAGE(OFFSET($CX$3,0,0,'Données projet'!$E$13+1,1))-AVERAGE(OFFSET($H$3,0,0,'Données projet'!$E$13+1,1))</f>
        <v>776.36907931144958</v>
      </c>
      <c r="CZ127" s="59">
        <f t="shared" si="96"/>
        <v>236.05254599184528</v>
      </c>
      <c r="DA127" s="15">
        <f>IF(ISNA(VLOOKUP(A127,'Données projet'!$A$139:$I$159,3,0)),0,VLOOKUP(A127,'Données projet'!$A$139:$I$159,3,0))</f>
        <v>10</v>
      </c>
      <c r="DB127" s="15">
        <f>IF(ISNA(VLOOKUP(A127,'Données projet'!$A$139:$I$159,4,0)),0,VLOOKUP(A127,'Données projet'!$A$139:$I$159,4,0))</f>
        <v>52.53</v>
      </c>
      <c r="DC127" s="16">
        <f>IF(ISNA(VLOOKUP(A127,'Données projet'!$A$139:$I$159,5,0)),0%,VLOOKUP(A127,'Données projet'!$A$139:$I$159,5,0)*VLOOKUP('Données projet'!$B$13,Paramètres!$A$1:$I$89,7,0))</f>
        <v>0.43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134.74288874983068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134.74288874983068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>
        <f>VLOOKUP(A127,'Données projet'!$A$165:$I$185,2,0)</f>
        <v>451.86</v>
      </c>
      <c r="DM127" s="12">
        <f>VLOOKUP(A127,'Données projet'!$A$165:$I$185,9,0)</f>
        <v>8.3369999999999997</v>
      </c>
      <c r="DN127" s="12">
        <f t="array" ref="DN127">INDEX(DM:DM,MIN(IF(ISNUMBER(DM127:DM323),ROW(DM127:DM323),"")))</f>
        <v>8.3369999999999997</v>
      </c>
      <c r="DO127" s="12">
        <f>IF('Données projet'!$A$166&gt;35,DO126+DN127-DW126,IF(A127&lt;'Données projet'!$A$166,$DL$205^A127,IF(A127='Données projet'!$A$166,'Données projet'!$B$166,DO126+DN127-DW126)))</f>
        <v>451.86000000000007</v>
      </c>
      <c r="DP127" s="17">
        <f>DO127*VLOOKUP('Données projet'!$B$14,Paramètres!$A$1:$I$89,3,0)*VLOOKUP('Données projet'!$B$14,Paramètres!$A$1:$I$89,5,0)</f>
        <v>429.98997600000007</v>
      </c>
      <c r="DQ127" s="13">
        <f t="shared" si="97"/>
        <v>97.83085440521765</v>
      </c>
      <c r="DR127" s="20">
        <f t="shared" si="70"/>
        <v>919.28794628908747</v>
      </c>
      <c r="DS127" s="59">
        <f t="shared" si="71"/>
        <v>1202.1549980722607</v>
      </c>
      <c r="DT127" s="59">
        <f ca="1">AVERAGE(OFFSET($DS$3,0,0,'Données projet'!$E$14+1,1))-AVERAGE(OFFSET($H$3,0,0,'Données projet'!$E$14+1,1))</f>
        <v>697.21496579331188</v>
      </c>
      <c r="DU127" s="59">
        <f t="shared" si="98"/>
        <v>215.64914236948769</v>
      </c>
      <c r="DV127" s="15">
        <f>IF(ISNA(VLOOKUP(A127,'Données projet'!$A$165:$I$185,3,0)),0,VLOOKUP(A127,'Données projet'!$A$165:$I$185,3,0))</f>
        <v>10</v>
      </c>
      <c r="DW127" s="15">
        <f>IF(ISNA(VLOOKUP(A127,'Données projet'!$A$165:$I$185,4,0)),0,VLOOKUP(A127,'Données projet'!$A$165:$I$185,4,0))</f>
        <v>52.53</v>
      </c>
      <c r="DX127" s="16">
        <f>IF(ISNA(VLOOKUP(A127,'Données projet'!$A$165:$I$185,5,0)),0%,VLOOKUP(A127,'Données projet'!$A$165:$I$185,5,0)*VLOOKUP('Données projet'!$B$14,Paramètres!$A$1:$I$89,7,0))</f>
        <v>0.43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119.12052483680684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119.12052483680684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6">
        <f t="shared" si="56"/>
        <v>183.33333333333334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189.76714074331781</v>
      </c>
      <c r="T128" s="59">
        <f t="shared" si="88"/>
        <v>458.38901659119472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369.00006000000002</v>
      </c>
      <c r="AK128" s="13">
        <f t="shared" si="89"/>
        <v>85.462702983001037</v>
      </c>
      <c r="AL128" s="20">
        <f t="shared" si="58"/>
        <v>791.52264552872691</v>
      </c>
      <c r="AM128" s="59">
        <f t="shared" si="59"/>
        <v>1074.5712638976954</v>
      </c>
      <c r="AN128" s="59">
        <f ca="1">AVERAGE(OFFSET($AM$3,0,0,'Données projet'!$E$10+1,1))-AVERAGE(OFFSET($H$3,0,0,'Données projet'!$E$10+1,1))</f>
        <v>667.48048469355444</v>
      </c>
      <c r="AO128" s="59">
        <f t="shared" si="90"/>
        <v>207.98235252598172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111.0411369190815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111.0411369190815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266.99999999999983</v>
      </c>
      <c r="BE128" s="13">
        <f>BD128*VLOOKUP('Données projet'!$B$11,Paramètres!$A$1:$I$89,3,0)*VLOOKUP('Données projet'!$B$11,Paramètres!$A$1:$I$89,5,0)</f>
        <v>195.76439999999985</v>
      </c>
      <c r="BF128" s="13">
        <f t="shared" si="91"/>
        <v>48.812154563023455</v>
      </c>
      <c r="BG128" s="20">
        <f t="shared" si="61"/>
        <v>425.9708325305989</v>
      </c>
      <c r="BH128" s="59">
        <f t="shared" si="62"/>
        <v>709.01945089956735</v>
      </c>
      <c r="BI128" s="59">
        <f ca="1">AVERAGE(OFFSET($BH$3,0,0,'Données projet'!$E$11+1,1))-AVERAGE(OFFSET($H$3,0,0,'Données projet'!$E$11+1,1))</f>
        <v>302.36110224755532</v>
      </c>
      <c r="BJ128" s="59">
        <f t="shared" si="92"/>
        <v>292.08583531469412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13.305741768453927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13.305741768453927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213.00000000000003</v>
      </c>
      <c r="BZ128" s="13">
        <f>BY128*VLOOKUP('Données projet'!$B$12,Paramètres!$A$1:$I$89,3,0)*VLOOKUP('Données projet'!$B$12,Paramètres!$A$1:$I$89,5,0)</f>
        <v>186.07680000000005</v>
      </c>
      <c r="CA128" s="13">
        <f t="shared" si="93"/>
        <v>46.671538591528673</v>
      </c>
      <c r="CB128" s="20">
        <f t="shared" si="64"/>
        <v>405.37002304691242</v>
      </c>
      <c r="CC128" s="59">
        <f t="shared" si="65"/>
        <v>688.41864141588098</v>
      </c>
      <c r="CD128" s="59">
        <f ca="1">AVERAGE(OFFSET($CC$3,0,0,'Données projet'!$E$12+1,1))-AVERAGE(OFFSET($H$3,0,0,'Données projet'!$E$12+1,1))</f>
        <v>285.8437404763045</v>
      </c>
      <c r="CE128" s="59">
        <f t="shared" si="94"/>
        <v>276.01618888357268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15.096440873079153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15.096440873079153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8.4949999999999939</v>
      </c>
      <c r="CT128" s="12">
        <f>IF('Données projet'!$A$140&gt;35,CT127+CS128-DB127,IF(A128&lt;'Données projet'!$A$140,$CQ$205^A128,IF(A128='Données projet'!$A$140,'Données projet'!$B$140,CT127+CS128-DB127)))</f>
        <v>407.82500000000005</v>
      </c>
      <c r="CU128" s="17">
        <f>CT128*VLOOKUP('Données projet'!$B$13,Paramètres!$A$1:$I$89,3,0)*VLOOKUP('Données projet'!$B$13,Paramètres!$A$1:$I$89,5,0)</f>
        <v>438.98283000000004</v>
      </c>
      <c r="CV128" s="13">
        <f t="shared" si="95"/>
        <v>99.63655563410029</v>
      </c>
      <c r="CW128" s="20">
        <f t="shared" si="67"/>
        <v>938.0954299793915</v>
      </c>
      <c r="CX128" s="59">
        <f t="shared" si="68"/>
        <v>1221.14404834836</v>
      </c>
      <c r="CY128" s="59">
        <f ca="1">AVERAGE(OFFSET($CX$3,0,0,'Données projet'!$E$13+1,1))-AVERAGE(OFFSET($H$3,0,0,'Données projet'!$E$13+1,1))</f>
        <v>776.36907931144958</v>
      </c>
      <c r="CZ128" s="59">
        <f t="shared" si="96"/>
        <v>236.05254599184528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132.10066288649355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132.10066288649355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8.4949999999999939</v>
      </c>
      <c r="DO128" s="12">
        <f>IF('Données projet'!$A$166&gt;35,DO127+DN128-DW127,IF(A128&lt;'Données projet'!$A$166,$DL$205^A128,IF(A128='Données projet'!$A$166,'Données projet'!$B$166,DO127+DN128-DW127)))</f>
        <v>407.82500000000005</v>
      </c>
      <c r="DP128" s="17">
        <f>DO128*VLOOKUP('Données projet'!$B$14,Paramètres!$A$1:$I$89,3,0)*VLOOKUP('Données projet'!$B$14,Paramètres!$A$1:$I$89,5,0)</f>
        <v>388.08627000000007</v>
      </c>
      <c r="DQ128" s="13">
        <f t="shared" si="97"/>
        <v>89.357105305889561</v>
      </c>
      <c r="DR128" s="20">
        <f t="shared" si="70"/>
        <v>831.5472119910911</v>
      </c>
      <c r="DS128" s="59">
        <f t="shared" si="71"/>
        <v>1114.5958303600596</v>
      </c>
      <c r="DT128" s="59">
        <f ca="1">AVERAGE(OFFSET($DS$3,0,0,'Données projet'!$E$14+1,1))-AVERAGE(OFFSET($H$3,0,0,'Données projet'!$E$14+1,1))</f>
        <v>697.21496579331188</v>
      </c>
      <c r="DU128" s="59">
        <f t="shared" si="98"/>
        <v>215.64914236948769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116.78464400110299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116.78464400110299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6">
        <f t="shared" si="56"/>
        <v>183.33333333333334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189.76714074331781</v>
      </c>
      <c r="T129" s="59">
        <f t="shared" si="88"/>
        <v>458.38901659119472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376.68633600000004</v>
      </c>
      <c r="AK129" s="13">
        <f t="shared" si="89"/>
        <v>87.033785855430708</v>
      </c>
      <c r="AL129" s="20">
        <f t="shared" si="58"/>
        <v>807.64587889820859</v>
      </c>
      <c r="AM129" s="59">
        <f t="shared" si="59"/>
        <v>1090.8729140786309</v>
      </c>
      <c r="AN129" s="59">
        <f ca="1">AVERAGE(OFFSET($AM$3,0,0,'Données projet'!$E$10+1,1))-AVERAGE(OFFSET($H$3,0,0,'Données projet'!$E$10+1,1))</f>
        <v>667.48048469355444</v>
      </c>
      <c r="AO129" s="59">
        <f t="shared" si="90"/>
        <v>207.98235252598172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108.86368795250421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108.86368795250421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266.99999999999983</v>
      </c>
      <c r="BE129" s="13">
        <f>BD129*VLOOKUP('Données projet'!$B$11,Paramètres!$A$1:$I$89,3,0)*VLOOKUP('Données projet'!$B$11,Paramètres!$A$1:$I$89,5,0)</f>
        <v>195.76439999999985</v>
      </c>
      <c r="BF129" s="13">
        <f t="shared" si="91"/>
        <v>48.812154563023455</v>
      </c>
      <c r="BG129" s="20">
        <f t="shared" si="61"/>
        <v>425.9708325305989</v>
      </c>
      <c r="BH129" s="59">
        <f t="shared" si="62"/>
        <v>709.1978677110211</v>
      </c>
      <c r="BI129" s="59">
        <f ca="1">AVERAGE(OFFSET($BH$3,0,0,'Données projet'!$E$11+1,1))-AVERAGE(OFFSET($H$3,0,0,'Données projet'!$E$11+1,1))</f>
        <v>302.36110224755532</v>
      </c>
      <c r="BJ129" s="59">
        <f t="shared" si="92"/>
        <v>292.08583531469412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13.044824288075665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13.044824288075665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213.00000000000003</v>
      </c>
      <c r="BZ129" s="13">
        <f>BY129*VLOOKUP('Données projet'!$B$12,Paramètres!$A$1:$I$89,3,0)*VLOOKUP('Données projet'!$B$12,Paramètres!$A$1:$I$89,5,0)</f>
        <v>186.07680000000005</v>
      </c>
      <c r="CA129" s="13">
        <f t="shared" si="93"/>
        <v>46.671538591528673</v>
      </c>
      <c r="CB129" s="20">
        <f t="shared" si="64"/>
        <v>405.37002304691242</v>
      </c>
      <c r="CC129" s="59">
        <f t="shared" si="65"/>
        <v>688.59705822733463</v>
      </c>
      <c r="CD129" s="59">
        <f ca="1">AVERAGE(OFFSET($CC$3,0,0,'Données projet'!$E$12+1,1))-AVERAGE(OFFSET($H$3,0,0,'Données projet'!$E$12+1,1))</f>
        <v>285.8437404763045</v>
      </c>
      <c r="CE129" s="59">
        <f t="shared" si="94"/>
        <v>276.01618888357268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14.800408875477798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14.800408875477798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8.4949999999999939</v>
      </c>
      <c r="CT129" s="12">
        <f>IF('Données projet'!$A$140&gt;35,CT128+CS129-DB128,IF(A129&lt;'Données projet'!$A$140,$CQ$205^A129,IF(A129='Données projet'!$A$140,'Données projet'!$B$140,CT128+CS129-DB128)))</f>
        <v>416.32000000000005</v>
      </c>
      <c r="CU129" s="17">
        <f>CT129*VLOOKUP('Données projet'!$B$13,Paramètres!$A$1:$I$89,3,0)*VLOOKUP('Données projet'!$B$13,Paramètres!$A$1:$I$89,5,0)</f>
        <v>448.12684800000005</v>
      </c>
      <c r="CV129" s="13">
        <f t="shared" si="95"/>
        <v>101.46820008905929</v>
      </c>
      <c r="CW129" s="20">
        <f t="shared" si="67"/>
        <v>957.21137542177837</v>
      </c>
      <c r="CX129" s="59">
        <f t="shared" si="68"/>
        <v>1240.4384106022005</v>
      </c>
      <c r="CY129" s="59">
        <f ca="1">AVERAGE(OFFSET($CX$3,0,0,'Données projet'!$E$13+1,1))-AVERAGE(OFFSET($H$3,0,0,'Données projet'!$E$13+1,1))</f>
        <v>776.36907931144958</v>
      </c>
      <c r="CZ129" s="59">
        <f t="shared" si="96"/>
        <v>236.05254599184528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129.51024946073781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129.51024946073781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8.4949999999999939</v>
      </c>
      <c r="DO129" s="12">
        <f>IF('Données projet'!$A$166&gt;35,DO128+DN129-DW128,IF(A129&lt;'Données projet'!$A$166,$DL$205^A129,IF(A129='Données projet'!$A$166,'Données projet'!$B$166,DO128+DN129-DW128)))</f>
        <v>416.32000000000005</v>
      </c>
      <c r="DP129" s="17">
        <f>DO129*VLOOKUP('Données projet'!$B$14,Paramètres!$A$1:$I$89,3,0)*VLOOKUP('Données projet'!$B$14,Paramètres!$A$1:$I$89,5,0)</f>
        <v>396.17011200000002</v>
      </c>
      <c r="DQ129" s="13">
        <f t="shared" si="97"/>
        <v>90.99977997888567</v>
      </c>
      <c r="DR129" s="20">
        <f t="shared" si="70"/>
        <v>848.48756186322589</v>
      </c>
      <c r="DS129" s="59">
        <f t="shared" si="71"/>
        <v>1131.7145970436482</v>
      </c>
      <c r="DT129" s="59">
        <f ca="1">AVERAGE(OFFSET($DS$3,0,0,'Données projet'!$E$14+1,1))-AVERAGE(OFFSET($H$3,0,0,'Données projet'!$E$14+1,1))</f>
        <v>697.21496579331188</v>
      </c>
      <c r="DU129" s="59">
        <f t="shared" si="98"/>
        <v>215.64914236948769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114.49456836384067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114.49456836384067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6">
        <f t="shared" si="56"/>
        <v>183.33333333333334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189.76714074331781</v>
      </c>
      <c r="T130" s="59">
        <f t="shared" si="88"/>
        <v>458.38901659119472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384.37261200000006</v>
      </c>
      <c r="AK130" s="13">
        <f t="shared" si="89"/>
        <v>88.6011413417054</v>
      </c>
      <c r="AL130" s="20">
        <f t="shared" si="58"/>
        <v>823.76262040347035</v>
      </c>
      <c r="AM130" s="59">
        <f t="shared" si="59"/>
        <v>1107.1649772625478</v>
      </c>
      <c r="AN130" s="59">
        <f ca="1">AVERAGE(OFFSET($AM$3,0,0,'Données projet'!$E$10+1,1))-AVERAGE(OFFSET($H$3,0,0,'Données projet'!$E$10+1,1))</f>
        <v>667.48048469355444</v>
      </c>
      <c r="AO130" s="59">
        <f t="shared" si="90"/>
        <v>207.98235252598172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106.72893743204877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106.72893743204877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266.99999999999983</v>
      </c>
      <c r="BE130" s="13">
        <f>BD130*VLOOKUP('Données projet'!$B$11,Paramètres!$A$1:$I$89,3,0)*VLOOKUP('Données projet'!$B$11,Paramètres!$A$1:$I$89,5,0)</f>
        <v>195.76439999999985</v>
      </c>
      <c r="BF130" s="13">
        <f t="shared" si="91"/>
        <v>48.812154563023455</v>
      </c>
      <c r="BG130" s="20">
        <f t="shared" si="61"/>
        <v>425.9708325305989</v>
      </c>
      <c r="BH130" s="59">
        <f t="shared" si="62"/>
        <v>709.37318938967633</v>
      </c>
      <c r="BI130" s="59">
        <f ca="1">AVERAGE(OFFSET($BH$3,0,0,'Données projet'!$E$11+1,1))-AVERAGE(OFFSET($H$3,0,0,'Données projet'!$E$11+1,1))</f>
        <v>302.36110224755532</v>
      </c>
      <c r="BJ130" s="59">
        <f t="shared" si="92"/>
        <v>292.08583531469412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12.789023240343672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12.789023240343672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213.00000000000003</v>
      </c>
      <c r="BZ130" s="13">
        <f>BY130*VLOOKUP('Données projet'!$B$12,Paramètres!$A$1:$I$89,3,0)*VLOOKUP('Données projet'!$B$12,Paramètres!$A$1:$I$89,5,0)</f>
        <v>186.07680000000005</v>
      </c>
      <c r="CA130" s="13">
        <f t="shared" si="93"/>
        <v>46.671538591528673</v>
      </c>
      <c r="CB130" s="20">
        <f t="shared" si="64"/>
        <v>405.37002304691242</v>
      </c>
      <c r="CC130" s="59">
        <f t="shared" si="65"/>
        <v>688.77237990598985</v>
      </c>
      <c r="CD130" s="59">
        <f ca="1">AVERAGE(OFFSET($CC$3,0,0,'Données projet'!$E$12+1,1))-AVERAGE(OFFSET($H$3,0,0,'Données projet'!$E$12+1,1))</f>
        <v>285.8437404763045</v>
      </c>
      <c r="CE130" s="59">
        <f t="shared" si="94"/>
        <v>276.01618888357268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14.510181884787714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14.510181884787714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8.4949999999999939</v>
      </c>
      <c r="CT130" s="12">
        <f>IF('Données projet'!$A$140&gt;35,CT129+CS130-DB129,IF(A130&lt;'Données projet'!$A$140,$CQ$205^A130,IF(A130='Données projet'!$A$140,'Données projet'!$B$140,CT129+CS130-DB129)))</f>
        <v>424.81500000000005</v>
      </c>
      <c r="CU130" s="17">
        <f>CT130*VLOOKUP('Données projet'!$B$13,Paramètres!$A$1:$I$89,3,0)*VLOOKUP('Données projet'!$B$13,Paramètres!$A$1:$I$89,5,0)</f>
        <v>457.27086600000007</v>
      </c>
      <c r="CV130" s="13">
        <f t="shared" si="95"/>
        <v>103.29549897682888</v>
      </c>
      <c r="CW130" s="20">
        <f t="shared" si="67"/>
        <v>976.31975233464357</v>
      </c>
      <c r="CX130" s="59">
        <f t="shared" si="68"/>
        <v>1259.7221091937211</v>
      </c>
      <c r="CY130" s="59">
        <f ca="1">AVERAGE(OFFSET($CX$3,0,0,'Données projet'!$E$13+1,1))-AVERAGE(OFFSET($H$3,0,0,'Données projet'!$E$13+1,1))</f>
        <v>776.36907931144958</v>
      </c>
      <c r="CZ130" s="59">
        <f t="shared" si="96"/>
        <v>236.05254599184528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126.97063246226496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126.97063246226496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8.4949999999999939</v>
      </c>
      <c r="DO130" s="12">
        <f>IF('Données projet'!$A$166&gt;35,DO129+DN130-DW129,IF(A130&lt;'Données projet'!$A$166,$DL$205^A130,IF(A130='Données projet'!$A$166,'Données projet'!$B$166,DO129+DN130-DW129)))</f>
        <v>424.81500000000005</v>
      </c>
      <c r="DP130" s="17">
        <f>DO130*VLOOKUP('Données projet'!$B$14,Paramètres!$A$1:$I$89,3,0)*VLOOKUP('Données projet'!$B$14,Paramètres!$A$1:$I$89,5,0)</f>
        <v>404.25395400000002</v>
      </c>
      <c r="DQ130" s="13">
        <f t="shared" si="97"/>
        <v>92.638557414542902</v>
      </c>
      <c r="DR130" s="20">
        <f t="shared" si="70"/>
        <v>865.42112404699549</v>
      </c>
      <c r="DS130" s="59">
        <f t="shared" si="71"/>
        <v>1148.823480906073</v>
      </c>
      <c r="DT130" s="59">
        <f ca="1">AVERAGE(OFFSET($DS$3,0,0,'Données projet'!$E$14+1,1))-AVERAGE(OFFSET($H$3,0,0,'Données projet'!$E$14+1,1))</f>
        <v>697.21496579331188</v>
      </c>
      <c r="DU130" s="59">
        <f t="shared" si="98"/>
        <v>215.64914236948769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112.24939971301684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112.24939971301684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6">
        <f t="shared" si="56"/>
        <v>183.33333333333334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189.76714074331781</v>
      </c>
      <c r="T131" s="59">
        <f t="shared" si="88"/>
        <v>458.38901659119472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392.05888800000002</v>
      </c>
      <c r="AK131" s="13">
        <f t="shared" si="89"/>
        <v>90.164852568581111</v>
      </c>
      <c r="AL131" s="20">
        <f t="shared" si="58"/>
        <v>839.87301482361215</v>
      </c>
      <c r="AM131" s="59">
        <f t="shared" si="59"/>
        <v>1123.4476519221807</v>
      </c>
      <c r="AN131" s="59">
        <f ca="1">AVERAGE(OFFSET($AM$3,0,0,'Données projet'!$E$10+1,1))-AVERAGE(OFFSET($H$3,0,0,'Données projet'!$E$10+1,1))</f>
        <v>667.48048469355444</v>
      </c>
      <c r="AO131" s="59">
        <f t="shared" si="90"/>
        <v>207.98235252598172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104.63604806723021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104.63604806723021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266.99999999999983</v>
      </c>
      <c r="BE131" s="13">
        <f>BD131*VLOOKUP('Données projet'!$B$11,Paramètres!$A$1:$I$89,3,0)*VLOOKUP('Données projet'!$B$11,Paramètres!$A$1:$I$89,5,0)</f>
        <v>195.76439999999985</v>
      </c>
      <c r="BF131" s="13">
        <f t="shared" si="91"/>
        <v>48.812154563023455</v>
      </c>
      <c r="BG131" s="20">
        <f t="shared" si="61"/>
        <v>425.9708325305989</v>
      </c>
      <c r="BH131" s="59">
        <f t="shared" si="62"/>
        <v>709.54546962916743</v>
      </c>
      <c r="BI131" s="59">
        <f ca="1">AVERAGE(OFFSET($BH$3,0,0,'Données projet'!$E$11+1,1))-AVERAGE(OFFSET($H$3,0,0,'Données projet'!$E$11+1,1))</f>
        <v>302.36110224755532</v>
      </c>
      <c r="BJ131" s="59">
        <f t="shared" si="92"/>
        <v>292.08583531469412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12.538238295134471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12.538238295134471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213.00000000000003</v>
      </c>
      <c r="BZ131" s="13">
        <f>BY131*VLOOKUP('Données projet'!$B$12,Paramètres!$A$1:$I$89,3,0)*VLOOKUP('Données projet'!$B$12,Paramètres!$A$1:$I$89,5,0)</f>
        <v>186.07680000000005</v>
      </c>
      <c r="CA131" s="13">
        <f t="shared" si="93"/>
        <v>46.671538591528673</v>
      </c>
      <c r="CB131" s="20">
        <f t="shared" si="64"/>
        <v>405.37002304691242</v>
      </c>
      <c r="CC131" s="59">
        <f t="shared" si="65"/>
        <v>688.94466014548095</v>
      </c>
      <c r="CD131" s="59">
        <f ca="1">AVERAGE(OFFSET($CC$3,0,0,'Données projet'!$E$12+1,1))-AVERAGE(OFFSET($H$3,0,0,'Données projet'!$E$12+1,1))</f>
        <v>285.8437404763045</v>
      </c>
      <c r="CE131" s="59">
        <f t="shared" si="94"/>
        <v>276.01618888357268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14.225646068364078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14.225646068364078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8.4949999999999939</v>
      </c>
      <c r="CT131" s="12">
        <f>IF('Données projet'!$A$140&gt;35,CT130+CS131-DB130,IF(A131&lt;'Données projet'!$A$140,$CQ$205^A131,IF(A131='Données projet'!$A$140,'Données projet'!$B$140,CT130+CS131-DB130)))</f>
        <v>433.31000000000006</v>
      </c>
      <c r="CU131" s="17">
        <f>CT131*VLOOKUP('Données projet'!$B$13,Paramètres!$A$1:$I$89,3,0)*VLOOKUP('Données projet'!$B$13,Paramètres!$A$1:$I$89,5,0)</f>
        <v>466.41488400000003</v>
      </c>
      <c r="CV131" s="13">
        <f t="shared" si="95"/>
        <v>105.11854921060466</v>
      </c>
      <c r="CW131" s="20">
        <f t="shared" si="67"/>
        <v>995.42072950846989</v>
      </c>
      <c r="CX131" s="59">
        <f t="shared" si="68"/>
        <v>1278.9953666070385</v>
      </c>
      <c r="CY131" s="59">
        <f ca="1">AVERAGE(OFFSET($CX$3,0,0,'Données projet'!$E$13+1,1))-AVERAGE(OFFSET($H$3,0,0,'Données projet'!$E$13+1,1))</f>
        <v>776.36907931144958</v>
      </c>
      <c r="CZ131" s="59">
        <f t="shared" si="96"/>
        <v>236.05254599184528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124.48081580411875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124.48081580411875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8.4949999999999939</v>
      </c>
      <c r="DO131" s="12">
        <f>IF('Données projet'!$A$166&gt;35,DO130+DN131-DW130,IF(A131&lt;'Données projet'!$A$166,$DL$205^A131,IF(A131='Données projet'!$A$166,'Données projet'!$B$166,DO130+DN131-DW130)))</f>
        <v>433.31000000000006</v>
      </c>
      <c r="DP131" s="17">
        <f>DO131*VLOOKUP('Données projet'!$B$14,Paramètres!$A$1:$I$89,3,0)*VLOOKUP('Données projet'!$B$14,Paramètres!$A$1:$I$89,5,0)</f>
        <v>412.33779600000008</v>
      </c>
      <c r="DQ131" s="13">
        <f t="shared" si="97"/>
        <v>94.273524527573883</v>
      </c>
      <c r="DR131" s="20">
        <f t="shared" si="70"/>
        <v>882.34804991885801</v>
      </c>
      <c r="DS131" s="59">
        <f t="shared" si="71"/>
        <v>1165.9226870174266</v>
      </c>
      <c r="DT131" s="59">
        <f ca="1">AVERAGE(OFFSET($DS$3,0,0,'Données projet'!$E$14+1,1))-AVERAGE(OFFSET($H$3,0,0,'Données projet'!$E$14+1,1))</f>
        <v>697.21496579331188</v>
      </c>
      <c r="DU131" s="59">
        <f t="shared" si="98"/>
        <v>215.64914236948769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110.04825745001801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110.04825745001801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6">
        <f t="shared" ref="H132:H195" si="110">(B132+E132+F132)*44/12+(C132+D132)*0.475*44/12</f>
        <v>183.33333333333334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189.76714074331781</v>
      </c>
      <c r="T132" s="59">
        <f t="shared" si="88"/>
        <v>458.38901659119472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399.7451640000001</v>
      </c>
      <c r="AK132" s="13">
        <f t="shared" si="89"/>
        <v>91.724999217004651</v>
      </c>
      <c r="AL132" s="20">
        <f t="shared" ref="AL132:AL153" si="112">(AJ132+AK132)*0.475*44/12</f>
        <v>855.97720093628323</v>
      </c>
      <c r="AM132" s="59">
        <f t="shared" ref="AM132:AM195" si="113">AL132+(AD132+AE132)*44/12</f>
        <v>1139.7211295973486</v>
      </c>
      <c r="AN132" s="59">
        <f ca="1">AVERAGE(OFFSET($AM$3,0,0,'Données projet'!$E$10+1,1))-AVERAGE(OFFSET($H$3,0,0,'Données projet'!$E$10+1,1))</f>
        <v>667.48048469355444</v>
      </c>
      <c r="AO132" s="59">
        <f t="shared" si="90"/>
        <v>207.98235252598172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102.58419898631928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102.58419898631928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266.99999999999983</v>
      </c>
      <c r="BE132" s="13">
        <f>BD132*VLOOKUP('Données projet'!$B$11,Paramètres!$A$1:$I$89,3,0)*VLOOKUP('Données projet'!$B$11,Paramètres!$A$1:$I$89,5,0)</f>
        <v>195.76439999999985</v>
      </c>
      <c r="BF132" s="13">
        <f t="shared" si="91"/>
        <v>48.812154563023455</v>
      </c>
      <c r="BG132" s="20">
        <f t="shared" ref="BG132:BG153" si="115">(BE132+BF132)*0.475*44/12</f>
        <v>425.9708325305989</v>
      </c>
      <c r="BH132" s="59">
        <f t="shared" ref="BH132:BH195" si="116">BG132+(AY132+AZ132)*44/12</f>
        <v>709.71476119166425</v>
      </c>
      <c r="BI132" s="59">
        <f ca="1">AVERAGE(OFFSET($BH$3,0,0,'Données projet'!$E$11+1,1))-AVERAGE(OFFSET($H$3,0,0,'Données projet'!$E$11+1,1))</f>
        <v>302.36110224755532</v>
      </c>
      <c r="BJ132" s="59">
        <f t="shared" si="92"/>
        <v>292.08583531469412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12.292371089737109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12.292371089737109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213.00000000000003</v>
      </c>
      <c r="BZ132" s="13">
        <f>BY132*VLOOKUP('Données projet'!$B$12,Paramètres!$A$1:$I$89,3,0)*VLOOKUP('Données projet'!$B$12,Paramètres!$A$1:$I$89,5,0)</f>
        <v>186.07680000000005</v>
      </c>
      <c r="CA132" s="13">
        <f t="shared" si="93"/>
        <v>46.671538591528673</v>
      </c>
      <c r="CB132" s="20">
        <f t="shared" ref="CB132:CB153" si="118">(BZ132+CA132)*0.475*44/12</f>
        <v>405.37002304691242</v>
      </c>
      <c r="CC132" s="59">
        <f t="shared" ref="CC132:CC195" si="119">CB132+(BT132+BU132)*44/12</f>
        <v>689.11395170797778</v>
      </c>
      <c r="CD132" s="59">
        <f ca="1">AVERAGE(OFFSET($CC$3,0,0,'Données projet'!$E$12+1,1))-AVERAGE(OFFSET($H$3,0,0,'Données projet'!$E$12+1,1))</f>
        <v>285.8437404763045</v>
      </c>
      <c r="CE132" s="59">
        <f t="shared" si="94"/>
        <v>276.01618888357268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13.946689825750799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13.946689825750799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8.4949999999999939</v>
      </c>
      <c r="CT132" s="12">
        <f>IF('Données projet'!$A$140&gt;35,CT131+CS132-DB131,IF(A132&lt;'Données projet'!$A$140,$CQ$205^A132,IF(A132='Données projet'!$A$140,'Données projet'!$B$140,CT131+CS132-DB131)))</f>
        <v>441.80500000000006</v>
      </c>
      <c r="CU132" s="17">
        <f>CT132*VLOOKUP('Données projet'!$B$13,Paramètres!$A$1:$I$89,3,0)*VLOOKUP('Données projet'!$B$13,Paramètres!$A$1:$I$89,5,0)</f>
        <v>475.55890200000005</v>
      </c>
      <c r="CV132" s="13">
        <f t="shared" si="95"/>
        <v>106.93744368629103</v>
      </c>
      <c r="CW132" s="20">
        <f t="shared" ref="CW132:CW153" si="121">(CU132+CV132)*0.475*44/12</f>
        <v>1014.514468736957</v>
      </c>
      <c r="CX132" s="59">
        <f t="shared" ref="CX132:CX195" si="122">CW132+(CO132+CP132)*44/12</f>
        <v>1298.2583973980225</v>
      </c>
      <c r="CY132" s="59">
        <f ca="1">AVERAGE(OFFSET($CX$3,0,0,'Données projet'!$E$13+1,1))-AVERAGE(OFFSET($H$3,0,0,'Données projet'!$E$13+1,1))</f>
        <v>776.36907931144958</v>
      </c>
      <c r="CZ132" s="59">
        <f t="shared" si="96"/>
        <v>236.05254599184528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122.03982293200058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122.03982293200058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8.4949999999999939</v>
      </c>
      <c r="DO132" s="12">
        <f>IF('Données projet'!$A$166&gt;35,DO131+DN132-DW131,IF(A132&lt;'Données projet'!$A$166,$DL$205^A132,IF(A132='Données projet'!$A$166,'Données projet'!$B$166,DO131+DN132-DW131)))</f>
        <v>441.80500000000006</v>
      </c>
      <c r="DP132" s="17">
        <f>DO132*VLOOKUP('Données projet'!$B$14,Paramètres!$A$1:$I$89,3,0)*VLOOKUP('Données projet'!$B$14,Paramètres!$A$1:$I$89,5,0)</f>
        <v>420.42163800000003</v>
      </c>
      <c r="DQ132" s="13">
        <f t="shared" si="97"/>
        <v>95.904764629861944</v>
      </c>
      <c r="DR132" s="20">
        <f t="shared" ref="DR132:DR153" si="124">(DP132+DQ132)*0.475*44/12</f>
        <v>899.26848458034283</v>
      </c>
      <c r="DS132" s="59">
        <f t="shared" ref="DS132:DS195" si="125">DR132+(DJ132+DK132)*44/12</f>
        <v>1183.0124132414082</v>
      </c>
      <c r="DT132" s="59">
        <f ca="1">AVERAGE(OFFSET($DS$3,0,0,'Données projet'!$E$14+1,1))-AVERAGE(OFFSET($H$3,0,0,'Données projet'!$E$14+1,1))</f>
        <v>697.21496579331188</v>
      </c>
      <c r="DU132" s="59">
        <f t="shared" si="98"/>
        <v>215.64914236948769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107.89027824423238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107.89027824423238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6">
        <f t="shared" si="110"/>
        <v>183.33333333333334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189.76714074331781</v>
      </c>
      <c r="T133" s="59">
        <f t="shared" ref="T133:T196" si="142">$T$3</f>
        <v>458.38901659119472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407.43144000000007</v>
      </c>
      <c r="AK133" s="13">
        <f t="shared" ref="AK133:AK153" si="143">EXP(-1.0587+0.8836*LN(AJ133)+0.284)</f>
        <v>93.281657728412767</v>
      </c>
      <c r="AL133" s="20">
        <f t="shared" si="112"/>
        <v>872.07531187698567</v>
      </c>
      <c r="AM133" s="59">
        <f t="shared" si="113"/>
        <v>1155.9855952704179</v>
      </c>
      <c r="AN133" s="59">
        <f ca="1">AVERAGE(OFFSET($AM$3,0,0,'Données projet'!$E$10+1,1))-AVERAGE(OFFSET($H$3,0,0,'Données projet'!$E$10+1,1))</f>
        <v>667.48048469355444</v>
      </c>
      <c r="AO133" s="59">
        <f t="shared" ref="AO133:AO196" si="144">$AO$3</f>
        <v>207.98235252598172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100.57258541438065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100.57258541438065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266.99999999999983</v>
      </c>
      <c r="BE133" s="13">
        <f>BD133*VLOOKUP('Données projet'!$B$11,Paramètres!$A$1:$I$89,3,0)*VLOOKUP('Données projet'!$B$11,Paramètres!$A$1:$I$89,5,0)</f>
        <v>195.76439999999985</v>
      </c>
      <c r="BF133" s="13">
        <f t="shared" ref="BF133:BF153" si="145">EXP(-1.0587+0.8836*LN(BE133)+0.284)</f>
        <v>48.812154563023455</v>
      </c>
      <c r="BG133" s="20">
        <f t="shared" si="115"/>
        <v>425.9708325305989</v>
      </c>
      <c r="BH133" s="59">
        <f t="shared" si="116"/>
        <v>709.88111592403106</v>
      </c>
      <c r="BI133" s="59">
        <f ca="1">AVERAGE(OFFSET($BH$3,0,0,'Données projet'!$E$11+1,1))-AVERAGE(OFFSET($H$3,0,0,'Données projet'!$E$11+1,1))</f>
        <v>302.36110224755532</v>
      </c>
      <c r="BJ133" s="59">
        <f t="shared" ref="BJ133:BJ196" si="146">$BJ$3</f>
        <v>292.08583531469412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12.051325190273403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12.051325190273403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213.00000000000003</v>
      </c>
      <c r="BZ133" s="13">
        <f>BY133*VLOOKUP('Données projet'!$B$12,Paramètres!$A$1:$I$89,3,0)*VLOOKUP('Données projet'!$B$12,Paramètres!$A$1:$I$89,5,0)</f>
        <v>186.07680000000005</v>
      </c>
      <c r="CA133" s="13">
        <f t="shared" ref="CA133:CA153" si="147">EXP(-1.0587+0.8836*LN(BZ133)+0.284)</f>
        <v>46.671538591528673</v>
      </c>
      <c r="CB133" s="20">
        <f t="shared" si="118"/>
        <v>405.37002304691242</v>
      </c>
      <c r="CC133" s="59">
        <f t="shared" si="119"/>
        <v>689.28030644034448</v>
      </c>
      <c r="CD133" s="59">
        <f ca="1">AVERAGE(OFFSET($CC$3,0,0,'Données projet'!$E$12+1,1))-AVERAGE(OFFSET($H$3,0,0,'Données projet'!$E$12+1,1))</f>
        <v>285.8437404763045</v>
      </c>
      <c r="CE133" s="59">
        <f t="shared" ref="CE133:CE196" si="148">$CE$3</f>
        <v>276.01618888357268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13.673203744908658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13.673203744908658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8.4949999999999939</v>
      </c>
      <c r="CT133" s="12">
        <f>IF('Données projet'!$A$140&gt;35,CT132+CS133-DB132,IF(A133&lt;'Données projet'!$A$140,$CQ$205^A133,IF(A133='Données projet'!$A$140,'Données projet'!$B$140,CT132+CS133-DB132)))</f>
        <v>450.30000000000007</v>
      </c>
      <c r="CU133" s="17">
        <f>CT133*VLOOKUP('Données projet'!$B$13,Paramètres!$A$1:$I$89,3,0)*VLOOKUP('Données projet'!$B$13,Paramètres!$A$1:$I$89,5,0)</f>
        <v>484.70292000000012</v>
      </c>
      <c r="CV133" s="13">
        <f t="shared" ref="CV133:CV153" si="149">EXP(-1.0587+0.8836*LN(CU133)+0.284)</f>
        <v>108.75227152301497</v>
      </c>
      <c r="CW133" s="20">
        <f t="shared" si="121"/>
        <v>1033.6011252359178</v>
      </c>
      <c r="CX133" s="59">
        <f t="shared" si="122"/>
        <v>1317.5114086293499</v>
      </c>
      <c r="CY133" s="59">
        <f ca="1">AVERAGE(OFFSET($CX$3,0,0,'Données projet'!$E$13+1,1))-AVERAGE(OFFSET($H$3,0,0,'Données projet'!$E$13+1,1))</f>
        <v>776.36907931144958</v>
      </c>
      <c r="CZ133" s="59">
        <f t="shared" ref="CZ133:CZ196" si="150">$CZ$3</f>
        <v>236.05254599184528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119.64669644124599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119.64669644124599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8.4949999999999939</v>
      </c>
      <c r="DO133" s="12">
        <f>IF('Données projet'!$A$166&gt;35,DO132+DN133-DW132,IF(A133&lt;'Données projet'!$A$166,$DL$205^A133,IF(A133='Données projet'!$A$166,'Données projet'!$B$166,DO132+DN133-DW132)))</f>
        <v>450.30000000000007</v>
      </c>
      <c r="DP133" s="17">
        <f>DO133*VLOOKUP('Données projet'!$B$14,Paramètres!$A$1:$I$89,3,0)*VLOOKUP('Données projet'!$B$14,Paramètres!$A$1:$I$89,5,0)</f>
        <v>428.50548000000009</v>
      </c>
      <c r="DQ133" s="13">
        <f t="shared" ref="DQ133:DQ153" si="151">EXP(-1.0587+0.8836*LN(DP133)+0.284)</f>
        <v>97.532357646161373</v>
      </c>
      <c r="DR133" s="20">
        <f t="shared" si="124"/>
        <v>916.18256723373122</v>
      </c>
      <c r="DS133" s="59">
        <f t="shared" si="125"/>
        <v>1200.0928506271634</v>
      </c>
      <c r="DT133" s="59">
        <f ca="1">AVERAGE(OFFSET($DS$3,0,0,'Données projet'!$E$14+1,1))-AVERAGE(OFFSET($H$3,0,0,'Données projet'!$E$14+1,1))</f>
        <v>697.21496579331188</v>
      </c>
      <c r="DU133" s="59">
        <f t="shared" ref="DU133:DU196" si="152">$DU$3</f>
        <v>215.64914236948769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105.77461569443484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105.77461569443484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6">
        <f t="shared" si="110"/>
        <v>183.33333333333334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189.76714074331781</v>
      </c>
      <c r="T134" s="59">
        <f t="shared" si="142"/>
        <v>458.38901659119472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415.11771600000009</v>
      </c>
      <c r="AK134" s="13">
        <f t="shared" si="143"/>
        <v>94.834901495024482</v>
      </c>
      <c r="AL134" s="20">
        <f t="shared" si="112"/>
        <v>888.16747547050124</v>
      </c>
      <c r="AM134" s="59">
        <f t="shared" si="113"/>
        <v>1172.241227713607</v>
      </c>
      <c r="AN134" s="59">
        <f ca="1">AVERAGE(OFFSET($AM$3,0,0,'Données projet'!$E$10+1,1))-AVERAGE(OFFSET($H$3,0,0,'Données projet'!$E$10+1,1))</f>
        <v>667.48048469355444</v>
      </c>
      <c r="AO134" s="59">
        <f t="shared" si="144"/>
        <v>207.98235252598172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98.600418357624619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98.600418357624619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266.99999999999983</v>
      </c>
      <c r="BE134" s="13">
        <f>BD134*VLOOKUP('Données projet'!$B$11,Paramètres!$A$1:$I$89,3,0)*VLOOKUP('Données projet'!$B$11,Paramètres!$A$1:$I$89,5,0)</f>
        <v>195.76439999999985</v>
      </c>
      <c r="BF134" s="13">
        <f t="shared" si="145"/>
        <v>48.812154563023455</v>
      </c>
      <c r="BG134" s="20">
        <f t="shared" si="115"/>
        <v>425.9708325305989</v>
      </c>
      <c r="BH134" s="59">
        <f t="shared" si="116"/>
        <v>710.04458477370463</v>
      </c>
      <c r="BI134" s="59">
        <f ca="1">AVERAGE(OFFSET($BH$3,0,0,'Données projet'!$E$11+1,1))-AVERAGE(OFFSET($H$3,0,0,'Données projet'!$E$11+1,1))</f>
        <v>302.36110224755532</v>
      </c>
      <c r="BJ134" s="59">
        <f t="shared" si="146"/>
        <v>292.08583531469412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11.815006053874697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11.815006053874697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213.00000000000003</v>
      </c>
      <c r="BZ134" s="13">
        <f>BY134*VLOOKUP('Données projet'!$B$12,Paramètres!$A$1:$I$89,3,0)*VLOOKUP('Données projet'!$B$12,Paramètres!$A$1:$I$89,5,0)</f>
        <v>186.07680000000005</v>
      </c>
      <c r="CA134" s="13">
        <f t="shared" si="147"/>
        <v>46.671538591528673</v>
      </c>
      <c r="CB134" s="20">
        <f t="shared" si="118"/>
        <v>405.37002304691242</v>
      </c>
      <c r="CC134" s="59">
        <f t="shared" si="119"/>
        <v>689.44377529001815</v>
      </c>
      <c r="CD134" s="59">
        <f ca="1">AVERAGE(OFFSET($CC$3,0,0,'Données projet'!$E$12+1,1))-AVERAGE(OFFSET($H$3,0,0,'Données projet'!$E$12+1,1))</f>
        <v>285.8437404763045</v>
      </c>
      <c r="CE134" s="59">
        <f t="shared" si="148"/>
        <v>276.01618888357268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13.405080559301794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13.405080559301794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8.4949999999999939</v>
      </c>
      <c r="CT134" s="12">
        <f>IF('Données projet'!$A$140&gt;35,CT133+CS134-DB133,IF(A134&lt;'Données projet'!$A$140,$CQ$205^A134,IF(A134='Données projet'!$A$140,'Données projet'!$B$140,CT133+CS134-DB133)))</f>
        <v>458.79500000000007</v>
      </c>
      <c r="CU134" s="17">
        <f>CT134*VLOOKUP('Données projet'!$B$13,Paramètres!$A$1:$I$89,3,0)*VLOOKUP('Données projet'!$B$13,Paramètres!$A$1:$I$89,5,0)</f>
        <v>493.84693800000002</v>
      </c>
      <c r="CV134" s="13">
        <f t="shared" si="149"/>
        <v>110.56311828497734</v>
      </c>
      <c r="CW134" s="20">
        <f t="shared" si="121"/>
        <v>1052.6808480296688</v>
      </c>
      <c r="CX134" s="59">
        <f t="shared" si="122"/>
        <v>1336.7546002727745</v>
      </c>
      <c r="CY134" s="59">
        <f ca="1">AVERAGE(OFFSET($CX$3,0,0,'Données projet'!$E$13+1,1))-AVERAGE(OFFSET($H$3,0,0,'Données projet'!$E$13+1,1))</f>
        <v>776.36907931144958</v>
      </c>
      <c r="CZ134" s="59">
        <f t="shared" si="150"/>
        <v>236.05254599184528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117.30049770131208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117.30049770131208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8.4949999999999939</v>
      </c>
      <c r="DO134" s="12">
        <f>IF('Données projet'!$A$166&gt;35,DO133+DN134-DW133,IF(A134&lt;'Données projet'!$A$166,$DL$205^A134,IF(A134='Données projet'!$A$166,'Données projet'!$B$166,DO133+DN134-DW133)))</f>
        <v>458.79500000000007</v>
      </c>
      <c r="DP134" s="17">
        <f>DO134*VLOOKUP('Données projet'!$B$14,Paramètres!$A$1:$I$89,3,0)*VLOOKUP('Données projet'!$B$14,Paramètres!$A$1:$I$89,5,0)</f>
        <v>436.58932200000004</v>
      </c>
      <c r="DQ134" s="13">
        <f t="shared" si="151"/>
        <v>99.156380313060154</v>
      </c>
      <c r="DR134" s="20">
        <f t="shared" si="124"/>
        <v>933.09043152857976</v>
      </c>
      <c r="DS134" s="59">
        <f t="shared" si="125"/>
        <v>1217.1641837716854</v>
      </c>
      <c r="DT134" s="59">
        <f ca="1">AVERAGE(OFFSET($DS$3,0,0,'Données projet'!$E$14+1,1))-AVERAGE(OFFSET($H$3,0,0,'Données projet'!$E$14+1,1))</f>
        <v>697.21496579331188</v>
      </c>
      <c r="DU134" s="59">
        <f t="shared" si="152"/>
        <v>215.64914236948769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103.70043999681211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103.70043999681211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6">
        <f t="shared" si="110"/>
        <v>183.33333333333334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189.76714074331781</v>
      </c>
      <c r="T135" s="59">
        <f t="shared" si="142"/>
        <v>458.38901659119472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422.80399200000005</v>
      </c>
      <c r="AK135" s="13">
        <f t="shared" si="143"/>
        <v>96.384801035640152</v>
      </c>
      <c r="AL135" s="20">
        <f t="shared" si="112"/>
        <v>904.25381453707325</v>
      </c>
      <c r="AM135" s="59">
        <f t="shared" si="113"/>
        <v>1188.4881998107724</v>
      </c>
      <c r="AN135" s="59">
        <f ca="1">AVERAGE(OFFSET($AM$3,0,0,'Données projet'!$E$10+1,1))-AVERAGE(OFFSET($H$3,0,0,'Données projet'!$E$10+1,1))</f>
        <v>667.48048469355444</v>
      </c>
      <c r="AO135" s="59">
        <f t="shared" si="144"/>
        <v>207.98235252598172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96.666924293948441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96.666924293948441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266.99999999999983</v>
      </c>
      <c r="BE135" s="13">
        <f>BD135*VLOOKUP('Données projet'!$B$11,Paramètres!$A$1:$I$89,3,0)*VLOOKUP('Données projet'!$B$11,Paramètres!$A$1:$I$89,5,0)</f>
        <v>195.76439999999985</v>
      </c>
      <c r="BF135" s="13">
        <f t="shared" si="145"/>
        <v>48.812154563023455</v>
      </c>
      <c r="BG135" s="20">
        <f t="shared" si="115"/>
        <v>425.9708325305989</v>
      </c>
      <c r="BH135" s="59">
        <f t="shared" si="116"/>
        <v>710.20521780429806</v>
      </c>
      <c r="BI135" s="59">
        <f ca="1">AVERAGE(OFFSET($BH$3,0,0,'Données projet'!$E$11+1,1))-AVERAGE(OFFSET($H$3,0,0,'Données projet'!$E$11+1,1))</f>
        <v>302.36110224755532</v>
      </c>
      <c r="BJ135" s="59">
        <f t="shared" si="146"/>
        <v>292.08583531469412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11.583320991600329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11.583320991600329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213.00000000000003</v>
      </c>
      <c r="BZ135" s="13">
        <f>BY135*VLOOKUP('Données projet'!$B$12,Paramètres!$A$1:$I$89,3,0)*VLOOKUP('Données projet'!$B$12,Paramètres!$A$1:$I$89,5,0)</f>
        <v>186.07680000000005</v>
      </c>
      <c r="CA135" s="13">
        <f t="shared" si="147"/>
        <v>46.671538591528673</v>
      </c>
      <c r="CB135" s="20">
        <f t="shared" si="118"/>
        <v>405.37002304691242</v>
      </c>
      <c r="CC135" s="59">
        <f t="shared" si="119"/>
        <v>689.60440832061158</v>
      </c>
      <c r="CD135" s="59">
        <f ca="1">AVERAGE(OFFSET($CC$3,0,0,'Données projet'!$E$12+1,1))-AVERAGE(OFFSET($H$3,0,0,'Données projet'!$E$12+1,1))</f>
        <v>285.8437404763045</v>
      </c>
      <c r="CE135" s="59">
        <f t="shared" si="148"/>
        <v>276.01618888357268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13.142215105825686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13.142215105825686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8.4949999999999939</v>
      </c>
      <c r="CT135" s="12">
        <f>IF('Données projet'!$A$140&gt;35,CT134+CS135-DB134,IF(A135&lt;'Données projet'!$A$140,$CQ$205^A135,IF(A135='Données projet'!$A$140,'Données projet'!$B$140,CT134+CS135-DB134)))</f>
        <v>467.29000000000008</v>
      </c>
      <c r="CU135" s="17">
        <f>CT135*VLOOKUP('Données projet'!$B$13,Paramètres!$A$1:$I$89,3,0)*VLOOKUP('Données projet'!$B$13,Paramètres!$A$1:$I$89,5,0)</f>
        <v>502.9909560000001</v>
      </c>
      <c r="CV135" s="13">
        <f t="shared" si="149"/>
        <v>112.37006618640919</v>
      </c>
      <c r="CW135" s="20">
        <f t="shared" si="121"/>
        <v>1071.7537803079961</v>
      </c>
      <c r="CX135" s="59">
        <f t="shared" si="122"/>
        <v>1355.9881655816953</v>
      </c>
      <c r="CY135" s="59">
        <f ca="1">AVERAGE(OFFSET($CX$3,0,0,'Données projet'!$E$13+1,1))-AVERAGE(OFFSET($H$3,0,0,'Données projet'!$E$13+1,1))</f>
        <v>776.36907931144958</v>
      </c>
      <c r="CZ135" s="59">
        <f t="shared" si="150"/>
        <v>236.05254599184528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115.00030648762835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115.00030648762835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8.4949999999999939</v>
      </c>
      <c r="DO135" s="12">
        <f>IF('Données projet'!$A$166&gt;35,DO134+DN135-DW134,IF(A135&lt;'Données projet'!$A$166,$DL$205^A135,IF(A135='Données projet'!$A$166,'Données projet'!$B$166,DO134+DN135-DW134)))</f>
        <v>467.29000000000008</v>
      </c>
      <c r="DP135" s="17">
        <f>DO135*VLOOKUP('Données projet'!$B$14,Paramètres!$A$1:$I$89,3,0)*VLOOKUP('Données projet'!$B$14,Paramètres!$A$1:$I$89,5,0)</f>
        <v>444.6731640000001</v>
      </c>
      <c r="DQ135" s="13">
        <f t="shared" si="151"/>
        <v>100.77690636279087</v>
      </c>
      <c r="DR135" s="20">
        <f t="shared" si="124"/>
        <v>949.99220588186074</v>
      </c>
      <c r="DS135" s="59">
        <f t="shared" si="125"/>
        <v>1234.2265911555598</v>
      </c>
      <c r="DT135" s="59">
        <f ca="1">AVERAGE(OFFSET($DS$3,0,0,'Données projet'!$E$14+1,1))-AVERAGE(OFFSET($H$3,0,0,'Données projet'!$E$14+1,1))</f>
        <v>697.21496579331188</v>
      </c>
      <c r="DU135" s="59">
        <f t="shared" si="152"/>
        <v>215.64914236948769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101.6669376194975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101.6669376194975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6">
        <f t="shared" si="110"/>
        <v>183.33333333333334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189.76714074331781</v>
      </c>
      <c r="T136" s="59">
        <f t="shared" si="142"/>
        <v>458.38901659119472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430.49026800000007</v>
      </c>
      <c r="AK136" s="13">
        <f t="shared" si="143"/>
        <v>97.93142415829584</v>
      </c>
      <c r="AL136" s="20">
        <f t="shared" si="112"/>
        <v>920.33444717569864</v>
      </c>
      <c r="AM136" s="59">
        <f t="shared" si="113"/>
        <v>1204.7266788560321</v>
      </c>
      <c r="AN136" s="59">
        <f ca="1">AVERAGE(OFFSET($AM$3,0,0,'Données projet'!$E$10+1,1))-AVERAGE(OFFSET($H$3,0,0,'Données projet'!$E$10+1,1))</f>
        <v>667.48048469355444</v>
      </c>
      <c r="AO136" s="59">
        <f t="shared" si="144"/>
        <v>207.98235252598172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94.771344869546013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94.771344869546013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266.99999999999983</v>
      </c>
      <c r="BE136" s="13">
        <f>BD136*VLOOKUP('Données projet'!$B$11,Paramètres!$A$1:$I$89,3,0)*VLOOKUP('Données projet'!$B$11,Paramètres!$A$1:$I$89,5,0)</f>
        <v>195.76439999999985</v>
      </c>
      <c r="BF136" s="13">
        <f t="shared" si="145"/>
        <v>48.812154563023455</v>
      </c>
      <c r="BG136" s="20">
        <f t="shared" si="115"/>
        <v>425.9708325305989</v>
      </c>
      <c r="BH136" s="59">
        <f t="shared" si="116"/>
        <v>710.36306421093229</v>
      </c>
      <c r="BI136" s="59">
        <f ca="1">AVERAGE(OFFSET($BH$3,0,0,'Données projet'!$E$11+1,1))-AVERAGE(OFFSET($H$3,0,0,'Données projet'!$E$11+1,1))</f>
        <v>302.36110224755532</v>
      </c>
      <c r="BJ136" s="59">
        <f t="shared" si="146"/>
        <v>292.08583531469412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11.356179132083229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11.356179132083229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213.00000000000003</v>
      </c>
      <c r="BZ136" s="13">
        <f>BY136*VLOOKUP('Données projet'!$B$12,Paramètres!$A$1:$I$89,3,0)*VLOOKUP('Données projet'!$B$12,Paramètres!$A$1:$I$89,5,0)</f>
        <v>186.07680000000005</v>
      </c>
      <c r="CA136" s="13">
        <f t="shared" si="147"/>
        <v>46.671538591528673</v>
      </c>
      <c r="CB136" s="20">
        <f t="shared" si="118"/>
        <v>405.37002304691242</v>
      </c>
      <c r="CC136" s="59">
        <f t="shared" si="119"/>
        <v>689.76225472724582</v>
      </c>
      <c r="CD136" s="59">
        <f ca="1">AVERAGE(OFFSET($CC$3,0,0,'Données projet'!$E$12+1,1))-AVERAGE(OFFSET($H$3,0,0,'Données projet'!$E$12+1,1))</f>
        <v>285.8437404763045</v>
      </c>
      <c r="CE136" s="59">
        <f t="shared" si="148"/>
        <v>276.01618888357268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12.884504283560149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12.884504283560149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8.4949999999999939</v>
      </c>
      <c r="CT136" s="12">
        <f>IF('Données projet'!$A$140&gt;35,CT135+CS136-DB135,IF(A136&lt;'Données projet'!$A$140,$CQ$205^A136,IF(A136='Données projet'!$A$140,'Données projet'!$B$140,CT135+CS136-DB135)))</f>
        <v>475.78500000000008</v>
      </c>
      <c r="CU136" s="17">
        <f>CT136*VLOOKUP('Données projet'!$B$13,Paramètres!$A$1:$I$89,3,0)*VLOOKUP('Données projet'!$B$13,Paramètres!$A$1:$I$89,5,0)</f>
        <v>512.13497400000006</v>
      </c>
      <c r="CV136" s="13">
        <f t="shared" si="149"/>
        <v>114.17319428120058</v>
      </c>
      <c r="CW136" s="20">
        <f t="shared" si="121"/>
        <v>1090.8200597564246</v>
      </c>
      <c r="CX136" s="59">
        <f t="shared" si="122"/>
        <v>1375.2122914367581</v>
      </c>
      <c r="CY136" s="59">
        <f ca="1">AVERAGE(OFFSET($CX$3,0,0,'Données projet'!$E$13+1,1))-AVERAGE(OFFSET($H$3,0,0,'Données projet'!$E$13+1,1))</f>
        <v>776.36907931144958</v>
      </c>
      <c r="CZ136" s="59">
        <f t="shared" si="150"/>
        <v>236.05254599184528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112.74522062066684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112.74522062066684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8.4949999999999939</v>
      </c>
      <c r="DO136" s="12">
        <f>IF('Données projet'!$A$166&gt;35,DO135+DN136-DW135,IF(A136&lt;'Données projet'!$A$166,$DL$205^A136,IF(A136='Données projet'!$A$166,'Données projet'!$B$166,DO135+DN136-DW135)))</f>
        <v>475.78500000000008</v>
      </c>
      <c r="DP136" s="17">
        <f>DO136*VLOOKUP('Données projet'!$B$14,Paramètres!$A$1:$I$89,3,0)*VLOOKUP('Données projet'!$B$14,Paramètres!$A$1:$I$89,5,0)</f>
        <v>452.75700600000005</v>
      </c>
      <c r="DQ136" s="13">
        <f t="shared" si="151"/>
        <v>102.39400669329594</v>
      </c>
      <c r="DR136" s="20">
        <f t="shared" si="124"/>
        <v>966.88801377415712</v>
      </c>
      <c r="DS136" s="59">
        <f t="shared" si="125"/>
        <v>1251.2802454544906</v>
      </c>
      <c r="DT136" s="59">
        <f ca="1">AVERAGE(OFFSET($DS$3,0,0,'Données projet'!$E$14+1,1))-AVERAGE(OFFSET($H$3,0,0,'Données projet'!$E$14+1,1))</f>
        <v>697.21496579331188</v>
      </c>
      <c r="DU136" s="59">
        <f t="shared" si="152"/>
        <v>215.64914236948769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99.673310983488051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99.673310983488051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6">
        <f t="shared" si="110"/>
        <v>183.33333333333334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189.76714074331781</v>
      </c>
      <c r="T137" s="59">
        <f t="shared" si="142"/>
        <v>458.38901659119472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438.17654400000004</v>
      </c>
      <c r="AK137" s="13">
        <f t="shared" si="143"/>
        <v>99.474836110971893</v>
      </c>
      <c r="AL137" s="20">
        <f t="shared" si="112"/>
        <v>936.40948702660933</v>
      </c>
      <c r="AM137" s="59">
        <f t="shared" si="113"/>
        <v>1220.9568268313137</v>
      </c>
      <c r="AN137" s="59">
        <f ca="1">AVERAGE(OFFSET($AM$3,0,0,'Données projet'!$E$10+1,1))-AVERAGE(OFFSET($H$3,0,0,'Données projet'!$E$10+1,1))</f>
        <v>667.48048469355444</v>
      </c>
      <c r="AO137" s="59">
        <f t="shared" si="144"/>
        <v>207.98235252598172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116.54686169092314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116.54686169092314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266.99999999999983</v>
      </c>
      <c r="BE137" s="13">
        <f>BD137*VLOOKUP('Données projet'!$B$11,Paramètres!$A$1:$I$89,3,0)*VLOOKUP('Données projet'!$B$11,Paramètres!$A$1:$I$89,5,0)</f>
        <v>195.76439999999985</v>
      </c>
      <c r="BF137" s="13">
        <f t="shared" si="145"/>
        <v>48.812154563023455</v>
      </c>
      <c r="BG137" s="20">
        <f t="shared" si="115"/>
        <v>425.9708325305989</v>
      </c>
      <c r="BH137" s="59">
        <f t="shared" si="116"/>
        <v>710.51817233530323</v>
      </c>
      <c r="BI137" s="59">
        <f ca="1">AVERAGE(OFFSET($BH$3,0,0,'Données projet'!$E$11+1,1))-AVERAGE(OFFSET($H$3,0,0,'Données projet'!$E$11+1,1))</f>
        <v>302.36110224755532</v>
      </c>
      <c r="BJ137" s="59">
        <f t="shared" si="146"/>
        <v>292.08583531469412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11.133491385888403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11.133491385888403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213.00000000000003</v>
      </c>
      <c r="BZ137" s="13">
        <f>BY137*VLOOKUP('Données projet'!$B$12,Paramètres!$A$1:$I$89,3,0)*VLOOKUP('Données projet'!$B$12,Paramètres!$A$1:$I$89,5,0)</f>
        <v>186.07680000000005</v>
      </c>
      <c r="CA137" s="13">
        <f t="shared" si="147"/>
        <v>46.671538591528673</v>
      </c>
      <c r="CB137" s="20">
        <f t="shared" si="118"/>
        <v>405.37002304691242</v>
      </c>
      <c r="CC137" s="59">
        <f t="shared" si="119"/>
        <v>689.91736285161664</v>
      </c>
      <c r="CD137" s="59">
        <f ca="1">AVERAGE(OFFSET($CC$3,0,0,'Données projet'!$E$12+1,1))-AVERAGE(OFFSET($H$3,0,0,'Données projet'!$E$12+1,1))</f>
        <v>285.8437404763045</v>
      </c>
      <c r="CE137" s="59">
        <f t="shared" si="148"/>
        <v>276.01618888357268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12.631847013331159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12.631847013331159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>
        <f>VLOOKUP(A137,'Données projet'!$A$139:$I$159,2,0)</f>
        <v>484.28</v>
      </c>
      <c r="CR137" s="12">
        <f>VLOOKUP(A137,'Données projet'!$A$139:$I$159,9,0)</f>
        <v>8.4949999999999939</v>
      </c>
      <c r="CS137" s="12">
        <f t="array" ref="CS137">INDEX(CR:CR,MIN(IF(ISNUMBER(CR137:CR333),ROW(CR137:CR333),"")))</f>
        <v>8.4949999999999939</v>
      </c>
      <c r="CT137" s="12">
        <f>IF('Données projet'!$A$140&gt;35,CT136+CS137-DB136,IF(A137&lt;'Données projet'!$A$140,$CQ$205^A137,IF(A137='Données projet'!$A$140,'Données projet'!$B$140,CT136+CS137-DB136)))</f>
        <v>484.28000000000009</v>
      </c>
      <c r="CU137" s="17">
        <f>CT137*VLOOKUP('Données projet'!$B$13,Paramètres!$A$1:$I$89,3,0)*VLOOKUP('Données projet'!$B$13,Paramètres!$A$1:$I$89,5,0)</f>
        <v>521.27899200000002</v>
      </c>
      <c r="CV137" s="13">
        <f t="shared" si="149"/>
        <v>115.97257863860534</v>
      </c>
      <c r="CW137" s="20">
        <f t="shared" si="121"/>
        <v>1109.8798188622377</v>
      </c>
      <c r="CX137" s="59">
        <f t="shared" si="122"/>
        <v>1394.427158666942</v>
      </c>
      <c r="CY137" s="59">
        <f ca="1">AVERAGE(OFFSET($CX$3,0,0,'Données projet'!$E$13+1,1))-AVERAGE(OFFSET($H$3,0,0,'Données projet'!$E$13+1,1))</f>
        <v>776.36907931144958</v>
      </c>
      <c r="CZ137" s="59">
        <f t="shared" si="150"/>
        <v>236.05254599184528</v>
      </c>
      <c r="DA137" s="15">
        <f>IF(ISNA(VLOOKUP(A137,'Données projet'!$A$139:$I$159,3,0)),0,VLOOKUP(A137,'Données projet'!$A$139:$I$159,3,0))</f>
        <v>11</v>
      </c>
      <c r="DB137" s="15">
        <f>IF(ISNA(VLOOKUP(A137,'Données projet'!$A$139:$I$159,4,0)),0,VLOOKUP(A137,'Données projet'!$A$139:$I$159,4,0))</f>
        <v>54.95</v>
      </c>
      <c r="DC137" s="16">
        <f>IF(ISNA(VLOOKUP(A137,'Données projet'!$A$139:$I$159,5,0)),0%,VLOOKUP(A137,'Données projet'!$A$139:$I$159,5,0)*VLOOKUP('Données projet'!$B$13,Paramètres!$A$1:$I$89,7,0))</f>
        <v>0.43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138.65057683920168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138.65057683920168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>
        <f>VLOOKUP(A137,'Données projet'!$A$165:$I$185,2,0)</f>
        <v>484.28</v>
      </c>
      <c r="DM137" s="12">
        <f>VLOOKUP(A137,'Données projet'!$A$165:$I$185,9,0)</f>
        <v>8.4949999999999939</v>
      </c>
      <c r="DN137" s="12">
        <f t="array" ref="DN137">INDEX(DM:DM,MIN(IF(ISNUMBER(DM137:DM333),ROW(DM137:DM333),"")))</f>
        <v>8.4949999999999939</v>
      </c>
      <c r="DO137" s="12">
        <f>IF('Données projet'!$A$166&gt;35,DO136+DN137-DW136,IF(A137&lt;'Données projet'!$A$166,$DL$205^A137,IF(A137='Données projet'!$A$166,'Données projet'!$B$166,DO136+DN137-DW136)))</f>
        <v>484.28000000000009</v>
      </c>
      <c r="DP137" s="17">
        <f>DO137*VLOOKUP('Données projet'!$B$14,Paramètres!$A$1:$I$89,3,0)*VLOOKUP('Données projet'!$B$14,Paramètres!$A$1:$I$89,5,0)</f>
        <v>460.84084800000011</v>
      </c>
      <c r="DQ137" s="13">
        <f t="shared" si="151"/>
        <v>104.0077495258046</v>
      </c>
      <c r="DR137" s="20">
        <f t="shared" si="124"/>
        <v>983.77797402410977</v>
      </c>
      <c r="DS137" s="59">
        <f t="shared" si="125"/>
        <v>1268.3253138288142</v>
      </c>
      <c r="DT137" s="59">
        <f ca="1">AVERAGE(OFFSET($DS$3,0,0,'Données projet'!$E$14+1,1))-AVERAGE(OFFSET($H$3,0,0,'Données projet'!$E$14+1,1))</f>
        <v>697.21496579331188</v>
      </c>
      <c r="DU137" s="59">
        <f t="shared" si="152"/>
        <v>215.64914236948769</v>
      </c>
      <c r="DV137" s="15">
        <f>IF(ISNA(VLOOKUP(A137,'Données projet'!$A$165:$I$185,3,0)),0,VLOOKUP(A137,'Données projet'!$A$165:$I$185,3,0))</f>
        <v>11</v>
      </c>
      <c r="DW137" s="15">
        <f>IF(ISNA(VLOOKUP(A137,'Données projet'!$A$165:$I$185,4,0)),0,VLOOKUP(A137,'Données projet'!$A$165:$I$185,4,0))</f>
        <v>54.95</v>
      </c>
      <c r="DX137" s="16">
        <f>IF(ISNA(VLOOKUP(A137,'Données projet'!$A$165:$I$185,5,0)),0%,VLOOKUP(A137,'Données projet'!$A$165:$I$185,5,0)*VLOOKUP('Données projet'!$B$14,Paramètres!$A$1:$I$89,7,0))</f>
        <v>0.43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122.57514764045364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122.57514764045364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6">
        <f t="shared" si="110"/>
        <v>183.33333333333334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189.76714074331781</v>
      </c>
      <c r="T138" s="59">
        <f t="shared" si="142"/>
        <v>458.38901659119472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396.20377680000007</v>
      </c>
      <c r="AK138" s="13">
        <f t="shared" si="143"/>
        <v>91.006612614056621</v>
      </c>
      <c r="AL138" s="20">
        <f t="shared" si="112"/>
        <v>848.55809489614876</v>
      </c>
      <c r="AM138" s="59">
        <f t="shared" si="113"/>
        <v>1133.2578520460359</v>
      </c>
      <c r="AN138" s="59">
        <f ca="1">AVERAGE(OFFSET($AM$3,0,0,'Données projet'!$E$10+1,1))-AVERAGE(OFFSET($H$3,0,0,'Données projet'!$E$10+1,1))</f>
        <v>667.48048469355444</v>
      </c>
      <c r="AO138" s="59">
        <f t="shared" si="144"/>
        <v>207.98235252598172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114.26144881973055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114.26144881973055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266.99999999999983</v>
      </c>
      <c r="BE138" s="13">
        <f>BD138*VLOOKUP('Données projet'!$B$11,Paramètres!$A$1:$I$89,3,0)*VLOOKUP('Données projet'!$B$11,Paramètres!$A$1:$I$89,5,0)</f>
        <v>195.76439999999985</v>
      </c>
      <c r="BF138" s="13">
        <f t="shared" si="145"/>
        <v>48.812154563023455</v>
      </c>
      <c r="BG138" s="20">
        <f t="shared" si="115"/>
        <v>425.9708325305989</v>
      </c>
      <c r="BH138" s="59">
        <f t="shared" si="116"/>
        <v>710.67058968048605</v>
      </c>
      <c r="BI138" s="59">
        <f ca="1">AVERAGE(OFFSET($BH$3,0,0,'Données projet'!$E$11+1,1))-AVERAGE(OFFSET($H$3,0,0,'Données projet'!$E$11+1,1))</f>
        <v>302.36110224755532</v>
      </c>
      <c r="BJ138" s="59">
        <f t="shared" si="146"/>
        <v>292.08583531469412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10.915170410570346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10.915170410570346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213.00000000000003</v>
      </c>
      <c r="BZ138" s="13">
        <f>BY138*VLOOKUP('Données projet'!$B$12,Paramètres!$A$1:$I$89,3,0)*VLOOKUP('Données projet'!$B$12,Paramètres!$A$1:$I$89,5,0)</f>
        <v>186.07680000000005</v>
      </c>
      <c r="CA138" s="13">
        <f t="shared" si="147"/>
        <v>46.671538591528673</v>
      </c>
      <c r="CB138" s="20">
        <f t="shared" si="118"/>
        <v>405.37002304691242</v>
      </c>
      <c r="CC138" s="59">
        <f t="shared" si="119"/>
        <v>690.06978019679957</v>
      </c>
      <c r="CD138" s="59">
        <f ca="1">AVERAGE(OFFSET($CC$3,0,0,'Données projet'!$E$12+1,1))-AVERAGE(OFFSET($H$3,0,0,'Données projet'!$E$12+1,1))</f>
        <v>285.8437404763045</v>
      </c>
      <c r="CE138" s="59">
        <f t="shared" si="148"/>
        <v>276.01618888357268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12.384144198065641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12.384144198065641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8.561000000000007</v>
      </c>
      <c r="CT138" s="12">
        <f>IF('Données projet'!$A$140&gt;35,CT137+CS138-DB137,IF(A138&lt;'Données projet'!$A$140,$CQ$205^A138,IF(A138='Données projet'!$A$140,'Données projet'!$B$140,CT137+CS138-DB137)))</f>
        <v>437.89100000000013</v>
      </c>
      <c r="CU138" s="17">
        <f>CT138*VLOOKUP('Données projet'!$B$13,Paramètres!$A$1:$I$89,3,0)*VLOOKUP('Données projet'!$B$13,Paramètres!$A$1:$I$89,5,0)</f>
        <v>471.34587240000013</v>
      </c>
      <c r="CV138" s="13">
        <f t="shared" si="149"/>
        <v>106.0999138138079</v>
      </c>
      <c r="CW138" s="20">
        <f t="shared" si="121"/>
        <v>1005.7180776557155</v>
      </c>
      <c r="CX138" s="59">
        <f t="shared" si="122"/>
        <v>1290.4178348056028</v>
      </c>
      <c r="CY138" s="59">
        <f ca="1">AVERAGE(OFFSET($CX$3,0,0,'Données projet'!$E$13+1,1))-AVERAGE(OFFSET($H$3,0,0,'Données projet'!$E$13+1,1))</f>
        <v>776.36907931144958</v>
      </c>
      <c r="CZ138" s="59">
        <f t="shared" si="150"/>
        <v>236.05254599184528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135.93172359588635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135.93172359588635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8.561000000000007</v>
      </c>
      <c r="DO138" s="12">
        <f>IF('Données projet'!$A$166&gt;35,DO137+DN138-DW137,IF(A138&lt;'Données projet'!$A$166,$DL$205^A138,IF(A138='Données projet'!$A$166,'Données projet'!$B$166,DO137+DN138-DW137)))</f>
        <v>437.89100000000013</v>
      </c>
      <c r="DP138" s="17">
        <f>DO138*VLOOKUP('Données projet'!$B$14,Paramètres!$A$1:$I$89,3,0)*VLOOKUP('Données projet'!$B$14,Paramètres!$A$1:$I$89,5,0)</f>
        <v>416.69707560000012</v>
      </c>
      <c r="DQ138" s="13">
        <f t="shared" si="151"/>
        <v>95.153642267833021</v>
      </c>
      <c r="DR138" s="20">
        <f t="shared" si="124"/>
        <v>891.4733336198093</v>
      </c>
      <c r="DS138" s="59">
        <f t="shared" si="125"/>
        <v>1176.1730907696965</v>
      </c>
      <c r="DT138" s="59">
        <f ca="1">AVERAGE(OFFSET($DS$3,0,0,'Données projet'!$E$14+1,1))-AVERAGE(OFFSET($H$3,0,0,'Données projet'!$E$14+1,1))</f>
        <v>697.21496579331188</v>
      </c>
      <c r="DU138" s="59">
        <f t="shared" si="152"/>
        <v>215.64914236948769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120.17152375868213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120.17152375868213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6">
        <f t="shared" si="110"/>
        <v>183.33333333333334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189.76714074331781</v>
      </c>
      <c r="T139" s="59">
        <f t="shared" si="142"/>
        <v>458.38901659119472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403.94976960000008</v>
      </c>
      <c r="AK139" s="13">
        <f t="shared" si="143"/>
        <v>92.576961887454956</v>
      </c>
      <c r="AL139" s="20">
        <f t="shared" si="112"/>
        <v>864.78405734065075</v>
      </c>
      <c r="AM139" s="59">
        <f t="shared" si="113"/>
        <v>1149.6335877355359</v>
      </c>
      <c r="AN139" s="59">
        <f ca="1">AVERAGE(OFFSET($AM$3,0,0,'Données projet'!$E$10+1,1))-AVERAGE(OFFSET($H$3,0,0,'Données projet'!$E$10+1,1))</f>
        <v>667.48048469355444</v>
      </c>
      <c r="AO139" s="59">
        <f t="shared" si="144"/>
        <v>207.98235252598172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112.02085150097784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112.02085150097784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266.99999999999983</v>
      </c>
      <c r="BE139" s="13">
        <f>BD139*VLOOKUP('Données projet'!$B$11,Paramètres!$A$1:$I$89,3,0)*VLOOKUP('Données projet'!$B$11,Paramètres!$A$1:$I$89,5,0)</f>
        <v>195.76439999999985</v>
      </c>
      <c r="BF139" s="13">
        <f t="shared" si="145"/>
        <v>48.812154563023455</v>
      </c>
      <c r="BG139" s="20">
        <f t="shared" si="115"/>
        <v>425.9708325305989</v>
      </c>
      <c r="BH139" s="59">
        <f t="shared" si="116"/>
        <v>710.82036292548412</v>
      </c>
      <c r="BI139" s="59">
        <f ca="1">AVERAGE(OFFSET($BH$3,0,0,'Données projet'!$E$11+1,1))-AVERAGE(OFFSET($H$3,0,0,'Données projet'!$E$11+1,1))</f>
        <v>302.36110224755532</v>
      </c>
      <c r="BJ139" s="59">
        <f t="shared" si="146"/>
        <v>292.08583531469412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10.701130576415629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10.701130576415629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213.00000000000003</v>
      </c>
      <c r="BZ139" s="13">
        <f>BY139*VLOOKUP('Données projet'!$B$12,Paramètres!$A$1:$I$89,3,0)*VLOOKUP('Données projet'!$B$12,Paramètres!$A$1:$I$89,5,0)</f>
        <v>186.07680000000005</v>
      </c>
      <c r="CA139" s="13">
        <f t="shared" si="147"/>
        <v>46.671538591528673</v>
      </c>
      <c r="CB139" s="20">
        <f t="shared" si="118"/>
        <v>405.37002304691242</v>
      </c>
      <c r="CC139" s="59">
        <f t="shared" si="119"/>
        <v>690.21955344179764</v>
      </c>
      <c r="CD139" s="59">
        <f ca="1">AVERAGE(OFFSET($CC$3,0,0,'Données projet'!$E$12+1,1))-AVERAGE(OFFSET($H$3,0,0,'Données projet'!$E$12+1,1))</f>
        <v>285.8437404763045</v>
      </c>
      <c r="CE139" s="59">
        <f t="shared" si="148"/>
        <v>276.01618888357268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12.141298683923681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12.141298683923681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8.561000000000007</v>
      </c>
      <c r="CT139" s="12">
        <f>IF('Données projet'!$A$140&gt;35,CT138+CS139-DB138,IF(A139&lt;'Données projet'!$A$140,$CQ$205^A139,IF(A139='Données projet'!$A$140,'Données projet'!$B$140,CT138+CS139-DB138)))</f>
        <v>446.45200000000011</v>
      </c>
      <c r="CU139" s="17">
        <f>CT139*VLOOKUP('Données projet'!$B$13,Paramètres!$A$1:$I$89,3,0)*VLOOKUP('Données projet'!$B$13,Paramètres!$A$1:$I$89,5,0)</f>
        <v>480.5609328000001</v>
      </c>
      <c r="CV139" s="13">
        <f t="shared" si="149"/>
        <v>107.93070300350909</v>
      </c>
      <c r="CW139" s="20">
        <f t="shared" si="121"/>
        <v>1024.9562656911119</v>
      </c>
      <c r="CX139" s="59">
        <f t="shared" si="122"/>
        <v>1309.8057960859971</v>
      </c>
      <c r="CY139" s="59">
        <f ca="1">AVERAGE(OFFSET($CX$3,0,0,'Données projet'!$E$13+1,1))-AVERAGE(OFFSET($H$3,0,0,'Données projet'!$E$13+1,1))</f>
        <v>776.36907931144958</v>
      </c>
      <c r="CZ139" s="59">
        <f t="shared" si="150"/>
        <v>236.05254599184528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133.26618540633572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133.26618540633572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8.561000000000007</v>
      </c>
      <c r="DO139" s="12">
        <f>IF('Données projet'!$A$166&gt;35,DO138+DN139-DW138,IF(A139&lt;'Données projet'!$A$166,$DL$205^A139,IF(A139='Données projet'!$A$166,'Données projet'!$B$166,DO138+DN139-DW138)))</f>
        <v>446.45200000000011</v>
      </c>
      <c r="DP139" s="17">
        <f>DO139*VLOOKUP('Données projet'!$B$14,Paramètres!$A$1:$I$89,3,0)*VLOOKUP('Données projet'!$B$14,Paramètres!$A$1:$I$89,5,0)</f>
        <v>424.84372320000006</v>
      </c>
      <c r="DQ139" s="13">
        <f t="shared" si="151"/>
        <v>96.795549912832186</v>
      </c>
      <c r="DR139" s="20">
        <f t="shared" si="124"/>
        <v>908.52173400484946</v>
      </c>
      <c r="DS139" s="59">
        <f t="shared" si="125"/>
        <v>1193.3712643997346</v>
      </c>
      <c r="DT139" s="59">
        <f ca="1">AVERAGE(OFFSET($DS$3,0,0,'Données projet'!$E$14+1,1))-AVERAGE(OFFSET($H$3,0,0,'Données projet'!$E$14+1,1))</f>
        <v>697.21496579331188</v>
      </c>
      <c r="DU139" s="59">
        <f t="shared" si="152"/>
        <v>215.64914236948769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117.81503347516635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117.81503347516635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6">
        <f t="shared" si="110"/>
        <v>183.33333333333334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189.76714074331781</v>
      </c>
      <c r="T140" s="59">
        <f t="shared" si="142"/>
        <v>458.38901659119472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411.69576240000009</v>
      </c>
      <c r="AK140" s="13">
        <f t="shared" si="143"/>
        <v>94.143809754569304</v>
      </c>
      <c r="AL140" s="20">
        <f t="shared" si="112"/>
        <v>881.00392150254174</v>
      </c>
      <c r="AM140" s="59">
        <f t="shared" si="113"/>
        <v>1166.0006269114672</v>
      </c>
      <c r="AN140" s="59">
        <f ca="1">AVERAGE(OFFSET($AM$3,0,0,'Données projet'!$E$10+1,1))-AVERAGE(OFFSET($H$3,0,0,'Données projet'!$E$10+1,1))</f>
        <v>667.48048469355444</v>
      </c>
      <c r="AO140" s="59">
        <f t="shared" si="144"/>
        <v>207.98235252598172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109.82419092901645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109.82419092901645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266.99999999999983</v>
      </c>
      <c r="BE140" s="13">
        <f>BD140*VLOOKUP('Données projet'!$B$11,Paramètres!$A$1:$I$89,3,0)*VLOOKUP('Données projet'!$B$11,Paramètres!$A$1:$I$89,5,0)</f>
        <v>195.76439999999985</v>
      </c>
      <c r="BF140" s="13">
        <f t="shared" si="145"/>
        <v>48.812154563023455</v>
      </c>
      <c r="BG140" s="20">
        <f t="shared" si="115"/>
        <v>425.9708325305989</v>
      </c>
      <c r="BH140" s="59">
        <f t="shared" si="116"/>
        <v>710.96753793952428</v>
      </c>
      <c r="BI140" s="59">
        <f ca="1">AVERAGE(OFFSET($BH$3,0,0,'Données projet'!$E$11+1,1))-AVERAGE(OFFSET($H$3,0,0,'Données projet'!$E$11+1,1))</f>
        <v>302.36110224755532</v>
      </c>
      <c r="BJ140" s="59">
        <f t="shared" si="146"/>
        <v>292.08583531469412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10.491287932857277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10.491287932857277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213.00000000000003</v>
      </c>
      <c r="BZ140" s="13">
        <f>BY140*VLOOKUP('Données projet'!$B$12,Paramètres!$A$1:$I$89,3,0)*VLOOKUP('Données projet'!$B$12,Paramètres!$A$1:$I$89,5,0)</f>
        <v>186.07680000000005</v>
      </c>
      <c r="CA140" s="13">
        <f t="shared" si="147"/>
        <v>46.671538591528673</v>
      </c>
      <c r="CB140" s="20">
        <f t="shared" si="118"/>
        <v>405.37002304691242</v>
      </c>
      <c r="CC140" s="59">
        <f t="shared" si="119"/>
        <v>690.3667284558378</v>
      </c>
      <c r="CD140" s="59">
        <f ca="1">AVERAGE(OFFSET($CC$3,0,0,'Données projet'!$E$12+1,1))-AVERAGE(OFFSET($H$3,0,0,'Données projet'!$E$12+1,1))</f>
        <v>285.8437404763045</v>
      </c>
      <c r="CE140" s="59">
        <f t="shared" si="148"/>
        <v>276.01618888357268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11.903215222192907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11.903215222192907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8.561000000000007</v>
      </c>
      <c r="CT140" s="12">
        <f>IF('Données projet'!$A$140&gt;35,CT139+CS140-DB139,IF(A140&lt;'Données projet'!$A$140,$CQ$205^A140,IF(A140='Données projet'!$A$140,'Données projet'!$B$140,CT139+CS140-DB139)))</f>
        <v>455.01300000000015</v>
      </c>
      <c r="CU140" s="17">
        <f>CT140*VLOOKUP('Données projet'!$B$13,Paramètres!$A$1:$I$89,3,0)*VLOOKUP('Données projet'!$B$13,Paramètres!$A$1:$I$89,5,0)</f>
        <v>489.77599320000013</v>
      </c>
      <c r="CV140" s="13">
        <f t="shared" si="149"/>
        <v>109.7574100842922</v>
      </c>
      <c r="CW140" s="20">
        <f t="shared" si="121"/>
        <v>1044.1873440534757</v>
      </c>
      <c r="CX140" s="59">
        <f t="shared" si="122"/>
        <v>1329.1840494624012</v>
      </c>
      <c r="CY140" s="59">
        <f ca="1">AVERAGE(OFFSET($CX$3,0,0,'Données projet'!$E$13+1,1))-AVERAGE(OFFSET($H$3,0,0,'Données projet'!$E$13+1,1))</f>
        <v>776.36907931144958</v>
      </c>
      <c r="CZ140" s="59">
        <f t="shared" si="150"/>
        <v>236.05254599184528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130.65291679486441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130.65291679486441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8.561000000000007</v>
      </c>
      <c r="DO140" s="12">
        <f>IF('Données projet'!$A$166&gt;35,DO139+DN140-DW139,IF(A140&lt;'Données projet'!$A$166,$DL$205^A140,IF(A140='Données projet'!$A$166,'Données projet'!$B$166,DO139+DN140-DW139)))</f>
        <v>455.01300000000015</v>
      </c>
      <c r="DP140" s="17">
        <f>DO140*VLOOKUP('Données projet'!$B$14,Paramètres!$A$1:$I$89,3,0)*VLOOKUP('Données projet'!$B$14,Paramètres!$A$1:$I$89,5,0)</f>
        <v>432.99037080000011</v>
      </c>
      <c r="DQ140" s="13">
        <f t="shared" si="151"/>
        <v>98.433796597914238</v>
      </c>
      <c r="DR140" s="20">
        <f t="shared" si="124"/>
        <v>925.56375821803397</v>
      </c>
      <c r="DS140" s="59">
        <f t="shared" si="125"/>
        <v>1210.5604636269593</v>
      </c>
      <c r="DT140" s="59">
        <f ca="1">AVERAGE(OFFSET($DS$3,0,0,'Données projet'!$E$14+1,1))-AVERAGE(OFFSET($H$3,0,0,'Données projet'!$E$14+1,1))</f>
        <v>697.21496579331188</v>
      </c>
      <c r="DU140" s="59">
        <f t="shared" si="152"/>
        <v>215.64914236948769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115.50475252879316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115.50475252879316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6">
        <f t="shared" si="110"/>
        <v>183.33333333333334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189.76714074331781</v>
      </c>
      <c r="T141" s="59">
        <f t="shared" si="142"/>
        <v>458.38901659119472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419.44175520000016</v>
      </c>
      <c r="AK141" s="13">
        <f t="shared" si="143"/>
        <v>95.707229690339801</v>
      </c>
      <c r="AL141" s="20">
        <f t="shared" si="112"/>
        <v>897.21781535067532</v>
      </c>
      <c r="AM141" s="59">
        <f t="shared" si="113"/>
        <v>1182.3591426161813</v>
      </c>
      <c r="AN141" s="59">
        <f ca="1">AVERAGE(OFFSET($AM$3,0,0,'Données projet'!$E$10+1,1))-AVERAGE(OFFSET($H$3,0,0,'Données projet'!$E$10+1,1))</f>
        <v>667.48048469355444</v>
      </c>
      <c r="AO141" s="59">
        <f t="shared" si="144"/>
        <v>207.98235252598172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107.67060553104058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107.67060553104058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266.99999999999983</v>
      </c>
      <c r="BE141" s="13">
        <f>BD141*VLOOKUP('Données projet'!$B$11,Paramètres!$A$1:$I$89,3,0)*VLOOKUP('Données projet'!$B$11,Paramètres!$A$1:$I$89,5,0)</f>
        <v>195.76439999999985</v>
      </c>
      <c r="BF141" s="13">
        <f t="shared" si="145"/>
        <v>48.812154563023455</v>
      </c>
      <c r="BG141" s="20">
        <f t="shared" si="115"/>
        <v>425.9708325305989</v>
      </c>
      <c r="BH141" s="59">
        <f t="shared" si="116"/>
        <v>711.11215979610483</v>
      </c>
      <c r="BI141" s="59">
        <f ca="1">AVERAGE(OFFSET($BH$3,0,0,'Données projet'!$E$11+1,1))-AVERAGE(OFFSET($H$3,0,0,'Données projet'!$E$11+1,1))</f>
        <v>302.36110224755532</v>
      </c>
      <c r="BJ141" s="59">
        <f t="shared" si="146"/>
        <v>292.08583531469412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10.285560175547731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10.285560175547731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213.00000000000003</v>
      </c>
      <c r="BZ141" s="13">
        <f>BY141*VLOOKUP('Données projet'!$B$12,Paramètres!$A$1:$I$89,3,0)*VLOOKUP('Données projet'!$B$12,Paramètres!$A$1:$I$89,5,0)</f>
        <v>186.07680000000005</v>
      </c>
      <c r="CA141" s="13">
        <f t="shared" si="147"/>
        <v>46.671538591528673</v>
      </c>
      <c r="CB141" s="20">
        <f t="shared" si="118"/>
        <v>405.37002304691242</v>
      </c>
      <c r="CC141" s="59">
        <f t="shared" si="119"/>
        <v>690.51135031241836</v>
      </c>
      <c r="CD141" s="59">
        <f ca="1">AVERAGE(OFFSET($CC$3,0,0,'Données projet'!$E$12+1,1))-AVERAGE(OFFSET($H$3,0,0,'Données projet'!$E$12+1,1))</f>
        <v>285.8437404763045</v>
      </c>
      <c r="CE141" s="59">
        <f t="shared" si="148"/>
        <v>276.01618888357268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11.669800431930101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11.669800431930101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8.561000000000007</v>
      </c>
      <c r="CT141" s="12">
        <f>IF('Données projet'!$A$140&gt;35,CT140+CS141-DB140,IF(A141&lt;'Données projet'!$A$140,$CQ$205^A141,IF(A141='Données projet'!$A$140,'Données projet'!$B$140,CT140+CS141-DB140)))</f>
        <v>463.57400000000018</v>
      </c>
      <c r="CU141" s="17">
        <f>CT141*VLOOKUP('Données projet'!$B$13,Paramètres!$A$1:$I$89,3,0)*VLOOKUP('Données projet'!$B$13,Paramètres!$A$1:$I$89,5,0)</f>
        <v>498.99105360000021</v>
      </c>
      <c r="CV141" s="13">
        <f t="shared" si="149"/>
        <v>111.58012071679858</v>
      </c>
      <c r="CW141" s="20">
        <f t="shared" si="121"/>
        <v>1063.4114619350912</v>
      </c>
      <c r="CX141" s="59">
        <f t="shared" si="122"/>
        <v>1348.5527892005971</v>
      </c>
      <c r="CY141" s="59">
        <f ca="1">AVERAGE(OFFSET($CX$3,0,0,'Données projet'!$E$13+1,1))-AVERAGE(OFFSET($H$3,0,0,'Données projet'!$E$13+1,1))</f>
        <v>776.36907931144958</v>
      </c>
      <c r="CZ141" s="59">
        <f t="shared" si="150"/>
        <v>236.05254599184528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128.09089278692758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128.09089278692758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8.561000000000007</v>
      </c>
      <c r="DO141" s="12">
        <f>IF('Données projet'!$A$166&gt;35,DO140+DN141-DW140,IF(A141&lt;'Données projet'!$A$166,$DL$205^A141,IF(A141='Données projet'!$A$166,'Données projet'!$B$166,DO140+DN141-DW140)))</f>
        <v>463.57400000000018</v>
      </c>
      <c r="DP141" s="17">
        <f>DO141*VLOOKUP('Données projet'!$B$14,Paramètres!$A$1:$I$89,3,0)*VLOOKUP('Données projet'!$B$14,Paramètres!$A$1:$I$89,5,0)</f>
        <v>441.13701840000022</v>
      </c>
      <c r="DQ141" s="13">
        <f t="shared" si="151"/>
        <v>100.06845914615758</v>
      </c>
      <c r="DR141" s="20">
        <f t="shared" si="124"/>
        <v>942.59954005955797</v>
      </c>
      <c r="DS141" s="59">
        <f t="shared" si="125"/>
        <v>1227.7408673250638</v>
      </c>
      <c r="DT141" s="59">
        <f ca="1">AVERAGE(OFFSET($DS$3,0,0,'Données projet'!$E$14+1,1))-AVERAGE(OFFSET($H$3,0,0,'Données projet'!$E$14+1,1))</f>
        <v>697.21496579331188</v>
      </c>
      <c r="DU141" s="59">
        <f t="shared" si="152"/>
        <v>215.64914236948769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113.23977478264612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113.23977478264612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6">
        <f t="shared" si="110"/>
        <v>183.33333333333334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189.76714074331781</v>
      </c>
      <c r="T142" s="59">
        <f t="shared" si="142"/>
        <v>458.38901659119472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427.18774800000017</v>
      </c>
      <c r="AK142" s="13">
        <f t="shared" si="143"/>
        <v>97.267292300579669</v>
      </c>
      <c r="AL142" s="20">
        <f t="shared" si="112"/>
        <v>913.4258618568432</v>
      </c>
      <c r="AM142" s="59">
        <f t="shared" si="113"/>
        <v>1198.709302113044</v>
      </c>
      <c r="AN142" s="59">
        <f ca="1">AVERAGE(OFFSET($AM$3,0,0,'Données projet'!$E$10+1,1))-AVERAGE(OFFSET($H$3,0,0,'Données projet'!$E$10+1,1))</f>
        <v>667.48048469355444</v>
      </c>
      <c r="AO142" s="59">
        <f t="shared" si="144"/>
        <v>207.98235252598172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105.55925062916162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105.55925062916162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266.99999999999983</v>
      </c>
      <c r="BE142" s="13">
        <f>BD142*VLOOKUP('Données projet'!$B$11,Paramètres!$A$1:$I$89,3,0)*VLOOKUP('Données projet'!$B$11,Paramètres!$A$1:$I$89,5,0)</f>
        <v>195.76439999999985</v>
      </c>
      <c r="BF142" s="13">
        <f t="shared" si="145"/>
        <v>48.812154563023455</v>
      </c>
      <c r="BG142" s="20">
        <f t="shared" si="115"/>
        <v>425.9708325305989</v>
      </c>
      <c r="BH142" s="59">
        <f t="shared" si="116"/>
        <v>711.25427278679979</v>
      </c>
      <c r="BI142" s="59">
        <f ca="1">AVERAGE(OFFSET($BH$3,0,0,'Données projet'!$E$11+1,1))-AVERAGE(OFFSET($H$3,0,0,'Données projet'!$E$11+1,1))</f>
        <v>302.36110224755532</v>
      </c>
      <c r="BJ142" s="59">
        <f t="shared" si="146"/>
        <v>292.08583531469412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10.083866614077484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10.083866614077484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213.00000000000003</v>
      </c>
      <c r="BZ142" s="13">
        <f>BY142*VLOOKUP('Données projet'!$B$12,Paramètres!$A$1:$I$89,3,0)*VLOOKUP('Données projet'!$B$12,Paramètres!$A$1:$I$89,5,0)</f>
        <v>186.07680000000005</v>
      </c>
      <c r="CA142" s="13">
        <f t="shared" si="147"/>
        <v>46.671538591528673</v>
      </c>
      <c r="CB142" s="20">
        <f t="shared" si="118"/>
        <v>405.37002304691242</v>
      </c>
      <c r="CC142" s="59">
        <f t="shared" si="119"/>
        <v>690.65346330311331</v>
      </c>
      <c r="CD142" s="59">
        <f ca="1">AVERAGE(OFFSET($CC$3,0,0,'Données projet'!$E$12+1,1))-AVERAGE(OFFSET($H$3,0,0,'Données projet'!$E$12+1,1))</f>
        <v>285.8437404763045</v>
      </c>
      <c r="CE142" s="59">
        <f t="shared" si="148"/>
        <v>276.01618888357268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11.440962763335383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11.440962763335383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8.561000000000007</v>
      </c>
      <c r="CT142" s="12">
        <f>IF('Données projet'!$A$140&gt;35,CT141+CS142-DB141,IF(A142&lt;'Données projet'!$A$140,$CQ$205^A142,IF(A142='Données projet'!$A$140,'Données projet'!$B$140,CT141+CS142-DB141)))</f>
        <v>472.13500000000022</v>
      </c>
      <c r="CU142" s="17">
        <f>CT142*VLOOKUP('Données projet'!$B$13,Paramètres!$A$1:$I$89,3,0)*VLOOKUP('Données projet'!$B$13,Paramètres!$A$1:$I$89,5,0)</f>
        <v>508.20611400000018</v>
      </c>
      <c r="CV142" s="13">
        <f t="shared" si="149"/>
        <v>113.398917216703</v>
      </c>
      <c r="CW142" s="20">
        <f t="shared" si="121"/>
        <v>1082.6287627024246</v>
      </c>
      <c r="CX142" s="59">
        <f t="shared" si="122"/>
        <v>1367.9122029586256</v>
      </c>
      <c r="CY142" s="59">
        <f ca="1">AVERAGE(OFFSET($CX$3,0,0,'Données projet'!$E$13+1,1))-AVERAGE(OFFSET($H$3,0,0,'Données projet'!$E$13+1,1))</f>
        <v>776.36907931144958</v>
      </c>
      <c r="CZ142" s="59">
        <f t="shared" si="150"/>
        <v>236.05254599184528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125.57910850710606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125.57910850710606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8.561000000000007</v>
      </c>
      <c r="DO142" s="12">
        <f>IF('Données projet'!$A$166&gt;35,DO141+DN142-DW141,IF(A142&lt;'Données projet'!$A$166,$DL$205^A142,IF(A142='Données projet'!$A$166,'Données projet'!$B$166,DO141+DN142-DW141)))</f>
        <v>472.13500000000022</v>
      </c>
      <c r="DP142" s="17">
        <f>DO142*VLOOKUP('Données projet'!$B$14,Paramètres!$A$1:$I$89,3,0)*VLOOKUP('Données projet'!$B$14,Paramètres!$A$1:$I$89,5,0)</f>
        <v>449.28366600000027</v>
      </c>
      <c r="DQ142" s="13">
        <f t="shared" si="151"/>
        <v>101.69961138077295</v>
      </c>
      <c r="DR142" s="20">
        <f t="shared" si="124"/>
        <v>959.6292081048465</v>
      </c>
      <c r="DS142" s="59">
        <f t="shared" si="125"/>
        <v>1244.9126483610473</v>
      </c>
      <c r="DT142" s="59">
        <f ca="1">AVERAGE(OFFSET($DS$3,0,0,'Données projet'!$E$14+1,1))-AVERAGE(OFFSET($H$3,0,0,'Données projet'!$E$14+1,1))</f>
        <v>697.21496579331188</v>
      </c>
      <c r="DU142" s="59">
        <f t="shared" si="152"/>
        <v>215.64914236948769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111.019211868601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111.019211868601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6">
        <f t="shared" si="110"/>
        <v>183.33333333333334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189.76714074331781</v>
      </c>
      <c r="T143" s="59">
        <f t="shared" si="142"/>
        <v>458.38901659119472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434.93374080000024</v>
      </c>
      <c r="AK143" s="13">
        <f t="shared" si="143"/>
        <v>98.824065483970173</v>
      </c>
      <c r="AL143" s="20">
        <f t="shared" si="112"/>
        <v>929.62817927791514</v>
      </c>
      <c r="AM143" s="59">
        <f t="shared" si="113"/>
        <v>1215.0512671821396</v>
      </c>
      <c r="AN143" s="59">
        <f ca="1">AVERAGE(OFFSET($AM$3,0,0,'Données projet'!$E$10+1,1))-AVERAGE(OFFSET($H$3,0,0,'Données projet'!$E$10+1,1))</f>
        <v>667.48048469355444</v>
      </c>
      <c r="AO143" s="59">
        <f t="shared" si="144"/>
        <v>207.98235252598172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103.48929810910919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103.48929810910919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266.99999999999983</v>
      </c>
      <c r="BE143" s="13">
        <f>BD143*VLOOKUP('Données projet'!$B$11,Paramètres!$A$1:$I$89,3,0)*VLOOKUP('Données projet'!$B$11,Paramètres!$A$1:$I$89,5,0)</f>
        <v>195.76439999999985</v>
      </c>
      <c r="BF143" s="13">
        <f t="shared" si="145"/>
        <v>48.812154563023455</v>
      </c>
      <c r="BG143" s="20">
        <f t="shared" si="115"/>
        <v>425.9708325305989</v>
      </c>
      <c r="BH143" s="59">
        <f t="shared" si="116"/>
        <v>711.39392043482326</v>
      </c>
      <c r="BI143" s="59">
        <f ca="1">AVERAGE(OFFSET($BH$3,0,0,'Données projet'!$E$11+1,1))-AVERAGE(OFFSET($H$3,0,0,'Données projet'!$E$11+1,1))</f>
        <v>302.36110224755532</v>
      </c>
      <c r="BJ143" s="59">
        <f t="shared" si="146"/>
        <v>292.08583531469412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9.8861281403267434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9.8861281403267434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213.00000000000003</v>
      </c>
      <c r="BZ143" s="13">
        <f>BY143*VLOOKUP('Données projet'!$B$12,Paramètres!$A$1:$I$89,3,0)*VLOOKUP('Données projet'!$B$12,Paramètres!$A$1:$I$89,5,0)</f>
        <v>186.07680000000005</v>
      </c>
      <c r="CA143" s="13">
        <f t="shared" si="147"/>
        <v>46.671538591528673</v>
      </c>
      <c r="CB143" s="20">
        <f t="shared" si="118"/>
        <v>405.37002304691242</v>
      </c>
      <c r="CC143" s="59">
        <f t="shared" si="119"/>
        <v>690.79311095113678</v>
      </c>
      <c r="CD143" s="59">
        <f ca="1">AVERAGE(OFFSET($CC$3,0,0,'Données projet'!$E$12+1,1))-AVERAGE(OFFSET($H$3,0,0,'Données projet'!$E$12+1,1))</f>
        <v>285.8437404763045</v>
      </c>
      <c r="CE143" s="59">
        <f t="shared" si="148"/>
        <v>276.01618888357268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11.216612461844612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11.216612461844612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8.561000000000007</v>
      </c>
      <c r="CT143" s="12">
        <f>IF('Données projet'!$A$140&gt;35,CT142+CS143-DB142,IF(A143&lt;'Données projet'!$A$140,$CQ$205^A143,IF(A143='Données projet'!$A$140,'Données projet'!$B$140,CT142+CS143-DB142)))</f>
        <v>480.69600000000025</v>
      </c>
      <c r="CU143" s="17">
        <f>CT143*VLOOKUP('Données projet'!$B$13,Paramètres!$A$1:$I$89,3,0)*VLOOKUP('Données projet'!$B$13,Paramètres!$A$1:$I$89,5,0)</f>
        <v>517.42117440000027</v>
      </c>
      <c r="CV143" s="13">
        <f t="shared" si="149"/>
        <v>115.21387874357406</v>
      </c>
      <c r="CW143" s="20">
        <f t="shared" si="121"/>
        <v>1101.8393842250587</v>
      </c>
      <c r="CX143" s="59">
        <f t="shared" si="122"/>
        <v>1387.262472129283</v>
      </c>
      <c r="CY143" s="59">
        <f ca="1">AVERAGE(OFFSET($CX$3,0,0,'Données projet'!$E$13+1,1))-AVERAGE(OFFSET($H$3,0,0,'Données projet'!$E$13+1,1))</f>
        <v>776.36907931144958</v>
      </c>
      <c r="CZ143" s="59">
        <f t="shared" si="150"/>
        <v>236.05254599184528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123.11657878497471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123.11657878497471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8.561000000000007</v>
      </c>
      <c r="DO143" s="12">
        <f>IF('Données projet'!$A$166&gt;35,DO142+DN143-DW142,IF(A143&lt;'Données projet'!$A$166,$DL$205^A143,IF(A143='Données projet'!$A$166,'Données projet'!$B$166,DO142+DN143-DW142)))</f>
        <v>480.69600000000025</v>
      </c>
      <c r="DP143" s="17">
        <f>DO143*VLOOKUP('Données projet'!$B$14,Paramètres!$A$1:$I$89,3,0)*VLOOKUP('Données projet'!$B$14,Paramètres!$A$1:$I$89,5,0)</f>
        <v>457.43031360000026</v>
      </c>
      <c r="DQ143" s="13">
        <f t="shared" si="151"/>
        <v>103.32732429447849</v>
      </c>
      <c r="DR143" s="20">
        <f t="shared" si="124"/>
        <v>976.65288599955056</v>
      </c>
      <c r="DS143" s="59">
        <f t="shared" si="125"/>
        <v>1262.0759739037749</v>
      </c>
      <c r="DT143" s="59">
        <f ca="1">AVERAGE(OFFSET($DS$3,0,0,'Données projet'!$E$14+1,1))-AVERAGE(OFFSET($H$3,0,0,'Données projet'!$E$14+1,1))</f>
        <v>697.21496579331188</v>
      </c>
      <c r="DU143" s="59">
        <f t="shared" si="152"/>
        <v>215.64914236948769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108.84219283889067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108.84219283889067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6">
        <f t="shared" si="110"/>
        <v>183.33333333333334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189.76714074331781</v>
      </c>
      <c r="T144" s="59">
        <f t="shared" si="142"/>
        <v>458.38901659119472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442.67973360000025</v>
      </c>
      <c r="AK144" s="13">
        <f t="shared" si="143"/>
        <v>100.37761458218634</v>
      </c>
      <c r="AL144" s="20">
        <f t="shared" si="112"/>
        <v>945.82488141730835</v>
      </c>
      <c r="AM144" s="59">
        <f t="shared" si="113"/>
        <v>1231.3851943950683</v>
      </c>
      <c r="AN144" s="59">
        <f ca="1">AVERAGE(OFFSET($AM$3,0,0,'Données projet'!$E$10+1,1))-AVERAGE(OFFSET($H$3,0,0,'Données projet'!$E$10+1,1))</f>
        <v>667.48048469355444</v>
      </c>
      <c r="AO144" s="59">
        <f t="shared" si="144"/>
        <v>207.98235252598172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101.4599360954286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101.4599360954286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266.99999999999983</v>
      </c>
      <c r="BE144" s="13">
        <f>BD144*VLOOKUP('Données projet'!$B$11,Paramètres!$A$1:$I$89,3,0)*VLOOKUP('Données projet'!$B$11,Paramètres!$A$1:$I$89,5,0)</f>
        <v>195.76439999999985</v>
      </c>
      <c r="BF144" s="13">
        <f t="shared" si="145"/>
        <v>48.812154563023455</v>
      </c>
      <c r="BG144" s="20">
        <f t="shared" si="115"/>
        <v>425.9708325305989</v>
      </c>
      <c r="BH144" s="59">
        <f t="shared" si="116"/>
        <v>711.53114550835892</v>
      </c>
      <c r="BI144" s="59">
        <f ca="1">AVERAGE(OFFSET($BH$3,0,0,'Données projet'!$E$11+1,1))-AVERAGE(OFFSET($H$3,0,0,'Données projet'!$E$11+1,1))</f>
        <v>302.36110224755532</v>
      </c>
      <c r="BJ144" s="59">
        <f t="shared" si="146"/>
        <v>292.08583531469412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9.6922671974376939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9.6922671974376939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213.00000000000003</v>
      </c>
      <c r="BZ144" s="13">
        <f>BY144*VLOOKUP('Données projet'!$B$12,Paramètres!$A$1:$I$89,3,0)*VLOOKUP('Données projet'!$B$12,Paramètres!$A$1:$I$89,5,0)</f>
        <v>186.07680000000005</v>
      </c>
      <c r="CA144" s="13">
        <f t="shared" si="147"/>
        <v>46.671538591528673</v>
      </c>
      <c r="CB144" s="20">
        <f t="shared" si="118"/>
        <v>405.37002304691242</v>
      </c>
      <c r="CC144" s="59">
        <f t="shared" si="119"/>
        <v>690.93033602467244</v>
      </c>
      <c r="CD144" s="59">
        <f ca="1">AVERAGE(OFFSET($CC$3,0,0,'Données projet'!$E$12+1,1))-AVERAGE(OFFSET($H$3,0,0,'Données projet'!$E$12+1,1))</f>
        <v>285.8437404763045</v>
      </c>
      <c r="CE144" s="59">
        <f t="shared" si="148"/>
        <v>276.01618888357268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10.996661532925902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10.996661532925902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8.561000000000007</v>
      </c>
      <c r="CT144" s="12">
        <f>IF('Données projet'!$A$140&gt;35,CT143+CS144-DB143,IF(A144&lt;'Données projet'!$A$140,$CQ$205^A144,IF(A144='Données projet'!$A$140,'Données projet'!$B$140,CT143+CS144-DB143)))</f>
        <v>489.25700000000029</v>
      </c>
      <c r="CU144" s="17">
        <f>CT144*VLOOKUP('Données projet'!$B$13,Paramètres!$A$1:$I$89,3,0)*VLOOKUP('Données projet'!$B$13,Paramètres!$A$1:$I$89,5,0)</f>
        <v>526.63623480000035</v>
      </c>
      <c r="CV144" s="13">
        <f t="shared" si="149"/>
        <v>117.0250814758994</v>
      </c>
      <c r="CW144" s="20">
        <f t="shared" si="121"/>
        <v>1121.0434591805254</v>
      </c>
      <c r="CX144" s="59">
        <f t="shared" si="122"/>
        <v>1406.6037721582854</v>
      </c>
      <c r="CY144" s="59">
        <f ca="1">AVERAGE(OFFSET($CX$3,0,0,'Données projet'!$E$13+1,1))-AVERAGE(OFFSET($H$3,0,0,'Données projet'!$E$13+1,1))</f>
        <v>776.36907931144958</v>
      </c>
      <c r="CZ144" s="59">
        <f t="shared" si="150"/>
        <v>236.05254599184528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120.70233776869952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120.70233776869952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8.561000000000007</v>
      </c>
      <c r="DO144" s="12">
        <f>IF('Données projet'!$A$166&gt;35,DO143+DN144-DW143,IF(A144&lt;'Données projet'!$A$166,$DL$205^A144,IF(A144='Données projet'!$A$166,'Données projet'!$B$166,DO143+DN144-DW143)))</f>
        <v>489.25700000000029</v>
      </c>
      <c r="DP144" s="17">
        <f>DO144*VLOOKUP('Données projet'!$B$14,Paramètres!$A$1:$I$89,3,0)*VLOOKUP('Données projet'!$B$14,Paramètres!$A$1:$I$89,5,0)</f>
        <v>465.57696120000031</v>
      </c>
      <c r="DQ144" s="13">
        <f t="shared" si="151"/>
        <v>104.95166620646756</v>
      </c>
      <c r="DR144" s="20">
        <f t="shared" si="124"/>
        <v>993.67069273293157</v>
      </c>
      <c r="DS144" s="59">
        <f t="shared" si="125"/>
        <v>1279.2310057106915</v>
      </c>
      <c r="DT144" s="59">
        <f ca="1">AVERAGE(OFFSET($DS$3,0,0,'Données projet'!$E$14+1,1))-AVERAGE(OFFSET($H$3,0,0,'Données projet'!$E$14+1,1))</f>
        <v>697.21496579331188</v>
      </c>
      <c r="DU144" s="59">
        <f t="shared" si="152"/>
        <v>215.64914236948769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106.70786382450247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106.70786382450247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6">
        <f t="shared" si="110"/>
        <v>183.33333333333334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189.76714074331781</v>
      </c>
      <c r="T145" s="59">
        <f t="shared" si="142"/>
        <v>458.38901659119472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450.42572640000031</v>
      </c>
      <c r="AK145" s="13">
        <f t="shared" si="143"/>
        <v>101.92800251921889</v>
      </c>
      <c r="AL145" s="20">
        <f t="shared" si="112"/>
        <v>962.01607786763998</v>
      </c>
      <c r="AM145" s="59">
        <f t="shared" si="113"/>
        <v>1247.7112353706991</v>
      </c>
      <c r="AN145" s="59">
        <f ca="1">AVERAGE(OFFSET($AM$3,0,0,'Données projet'!$E$10+1,1))-AVERAGE(OFFSET($H$3,0,0,'Données projet'!$E$10+1,1))</f>
        <v>667.48048469355444</v>
      </c>
      <c r="AO145" s="59">
        <f t="shared" si="144"/>
        <v>207.98235252598172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99.470368633047684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99.470368633047684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266.99999999999983</v>
      </c>
      <c r="BE145" s="13">
        <f>BD145*VLOOKUP('Données projet'!$B$11,Paramètres!$A$1:$I$89,3,0)*VLOOKUP('Données projet'!$B$11,Paramètres!$A$1:$I$89,5,0)</f>
        <v>195.76439999999985</v>
      </c>
      <c r="BF145" s="13">
        <f t="shared" si="145"/>
        <v>48.812154563023455</v>
      </c>
      <c r="BG145" s="20">
        <f t="shared" si="115"/>
        <v>425.9708325305989</v>
      </c>
      <c r="BH145" s="59">
        <f t="shared" si="116"/>
        <v>711.66599003365798</v>
      </c>
      <c r="BI145" s="59">
        <f ca="1">AVERAGE(OFFSET($BH$3,0,0,'Données projet'!$E$11+1,1))-AVERAGE(OFFSET($H$3,0,0,'Données projet'!$E$11+1,1))</f>
        <v>302.36110224755532</v>
      </c>
      <c r="BJ145" s="59">
        <f t="shared" si="146"/>
        <v>292.08583531469412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9.5022077493951986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9.5022077493951986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213.00000000000003</v>
      </c>
      <c r="BZ145" s="13">
        <f>BY145*VLOOKUP('Données projet'!$B$12,Paramètres!$A$1:$I$89,3,0)*VLOOKUP('Données projet'!$B$12,Paramètres!$A$1:$I$89,5,0)</f>
        <v>186.07680000000005</v>
      </c>
      <c r="CA145" s="13">
        <f t="shared" si="147"/>
        <v>46.671538591528673</v>
      </c>
      <c r="CB145" s="20">
        <f t="shared" si="118"/>
        <v>405.37002304691242</v>
      </c>
      <c r="CC145" s="59">
        <f t="shared" si="119"/>
        <v>691.0651805499715</v>
      </c>
      <c r="CD145" s="59">
        <f ca="1">AVERAGE(OFFSET($CC$3,0,0,'Données projet'!$E$12+1,1))-AVERAGE(OFFSET($H$3,0,0,'Données projet'!$E$12+1,1))</f>
        <v>285.8437404763045</v>
      </c>
      <c r="CE145" s="59">
        <f t="shared" si="148"/>
        <v>276.01618888357268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10.781023707566469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10.781023707566469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8.561000000000007</v>
      </c>
      <c r="CT145" s="12">
        <f>IF('Données projet'!$A$140&gt;35,CT144+CS145-DB144,IF(A145&lt;'Données projet'!$A$140,$CQ$205^A145,IF(A145='Données projet'!$A$140,'Données projet'!$B$140,CT144+CS145-DB144)))</f>
        <v>497.81800000000032</v>
      </c>
      <c r="CU145" s="17">
        <f>CT145*VLOOKUP('Données projet'!$B$13,Paramètres!$A$1:$I$89,3,0)*VLOOKUP('Données projet'!$B$13,Paramètres!$A$1:$I$89,5,0)</f>
        <v>535.85129520000032</v>
      </c>
      <c r="CV145" s="13">
        <f t="shared" si="149"/>
        <v>118.83259877351293</v>
      </c>
      <c r="CW145" s="20">
        <f t="shared" si="121"/>
        <v>1140.2411153372022</v>
      </c>
      <c r="CX145" s="59">
        <f t="shared" si="122"/>
        <v>1425.9362728402614</v>
      </c>
      <c r="CY145" s="59">
        <f ca="1">AVERAGE(OFFSET($CX$3,0,0,'Données projet'!$E$13+1,1))-AVERAGE(OFFSET($H$3,0,0,'Données projet'!$E$13+1,1))</f>
        <v>776.36907931144958</v>
      </c>
      <c r="CZ145" s="59">
        <f t="shared" si="150"/>
        <v>236.05254599184528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118.33543854621188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118.33543854621188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8.561000000000007</v>
      </c>
      <c r="DO145" s="12">
        <f>IF('Données projet'!$A$166&gt;35,DO144+DN145-DW144,IF(A145&lt;'Données projet'!$A$166,$DL$205^A145,IF(A145='Données projet'!$A$166,'Données projet'!$B$166,DO144+DN145-DW144)))</f>
        <v>497.81800000000032</v>
      </c>
      <c r="DP145" s="17">
        <f>DO145*VLOOKUP('Données projet'!$B$14,Paramètres!$A$1:$I$89,3,0)*VLOOKUP('Données projet'!$B$14,Paramètres!$A$1:$I$89,5,0)</f>
        <v>473.72360880000031</v>
      </c>
      <c r="DQ145" s="13">
        <f t="shared" si="151"/>
        <v>106.57270290807962</v>
      </c>
      <c r="DR145" s="20">
        <f t="shared" si="124"/>
        <v>1010.6827428915725</v>
      </c>
      <c r="DS145" s="59">
        <f t="shared" si="125"/>
        <v>1296.3779003946315</v>
      </c>
      <c r="DT145" s="59">
        <f ca="1">AVERAGE(OFFSET($DS$3,0,0,'Données projet'!$E$14+1,1))-AVERAGE(OFFSET($H$3,0,0,'Données projet'!$E$14+1,1))</f>
        <v>697.21496579331188</v>
      </c>
      <c r="DU145" s="59">
        <f t="shared" si="152"/>
        <v>215.64914236948769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104.61538770027425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104.61538770027425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6">
        <f t="shared" si="110"/>
        <v>183.33333333333334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189.76714074331781</v>
      </c>
      <c r="T146" s="59">
        <f t="shared" si="142"/>
        <v>458.38901659119472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458.17171920000033</v>
      </c>
      <c r="AK146" s="13">
        <f t="shared" si="143"/>
        <v>103.47528993084117</v>
      </c>
      <c r="AL146" s="20">
        <f t="shared" si="112"/>
        <v>978.20187423621553</v>
      </c>
      <c r="AM146" s="59">
        <f t="shared" si="113"/>
        <v>1264.029537013527</v>
      </c>
      <c r="AN146" s="59">
        <f ca="1">AVERAGE(OFFSET($AM$3,0,0,'Données projet'!$E$10+1,1))-AVERAGE(OFFSET($H$3,0,0,'Données projet'!$E$10+1,1))</f>
        <v>667.48048469355444</v>
      </c>
      <c r="AO146" s="59">
        <f t="shared" si="144"/>
        <v>207.98235252598172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97.519815375087731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97.519815375087731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266.99999999999983</v>
      </c>
      <c r="BE146" s="13">
        <f>BD146*VLOOKUP('Données projet'!$B$11,Paramètres!$A$1:$I$89,3,0)*VLOOKUP('Données projet'!$B$11,Paramètres!$A$1:$I$89,5,0)</f>
        <v>195.76439999999985</v>
      </c>
      <c r="BF146" s="13">
        <f t="shared" si="145"/>
        <v>48.812154563023455</v>
      </c>
      <c r="BG146" s="20">
        <f t="shared" si="115"/>
        <v>425.9708325305989</v>
      </c>
      <c r="BH146" s="59">
        <f t="shared" si="116"/>
        <v>711.79849530791034</v>
      </c>
      <c r="BI146" s="59">
        <f ca="1">AVERAGE(OFFSET($BH$3,0,0,'Données projet'!$E$11+1,1))-AVERAGE(OFFSET($H$3,0,0,'Données projet'!$E$11+1,1))</f>
        <v>302.36110224755532</v>
      </c>
      <c r="BJ146" s="59">
        <f t="shared" si="146"/>
        <v>292.08583531469412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9.315875251204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9.315875251204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213.00000000000003</v>
      </c>
      <c r="BZ146" s="13">
        <f>BY146*VLOOKUP('Données projet'!$B$12,Paramètres!$A$1:$I$89,3,0)*VLOOKUP('Données projet'!$B$12,Paramètres!$A$1:$I$89,5,0)</f>
        <v>186.07680000000005</v>
      </c>
      <c r="CA146" s="13">
        <f t="shared" si="147"/>
        <v>46.671538591528673</v>
      </c>
      <c r="CB146" s="20">
        <f t="shared" si="118"/>
        <v>405.37002304691242</v>
      </c>
      <c r="CC146" s="59">
        <f t="shared" si="119"/>
        <v>691.19768582422387</v>
      </c>
      <c r="CD146" s="59">
        <f ca="1">AVERAGE(OFFSET($CC$3,0,0,'Données projet'!$E$12+1,1))-AVERAGE(OFFSET($H$3,0,0,'Données projet'!$E$12+1,1))</f>
        <v>285.8437404763045</v>
      </c>
      <c r="CE146" s="59">
        <f t="shared" si="148"/>
        <v>276.01618888357268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10.569614408436248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10.569614408436248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8.561000000000007</v>
      </c>
      <c r="CT146" s="12">
        <f>IF('Données projet'!$A$140&gt;35,CT145+CS146-DB145,IF(A146&lt;'Données projet'!$A$140,$CQ$205^A146,IF(A146='Données projet'!$A$140,'Données projet'!$B$140,CT145+CS146-DB145)))</f>
        <v>506.37900000000036</v>
      </c>
      <c r="CU146" s="17">
        <f>CT146*VLOOKUP('Données projet'!$B$13,Paramètres!$A$1:$I$89,3,0)*VLOOKUP('Données projet'!$B$13,Paramètres!$A$1:$I$89,5,0)</f>
        <v>545.06635560000029</v>
      </c>
      <c r="CV146" s="13">
        <f t="shared" si="149"/>
        <v>120.63650132853414</v>
      </c>
      <c r="CW146" s="20">
        <f t="shared" si="121"/>
        <v>1159.4324758171972</v>
      </c>
      <c r="CX146" s="59">
        <f t="shared" si="122"/>
        <v>1445.2601385945086</v>
      </c>
      <c r="CY146" s="59">
        <f ca="1">AVERAGE(OFFSET($CX$3,0,0,'Données projet'!$E$13+1,1))-AVERAGE(OFFSET($H$3,0,0,'Données projet'!$E$13+1,1))</f>
        <v>776.36907931144958</v>
      </c>
      <c r="CZ146" s="59">
        <f t="shared" si="150"/>
        <v>236.05254599184528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116.01495277381125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116.01495277381125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8.561000000000007</v>
      </c>
      <c r="DO146" s="12">
        <f>IF('Données projet'!$A$166&gt;35,DO145+DN146-DW145,IF(A146&lt;'Données projet'!$A$166,$DL$205^A146,IF(A146='Données projet'!$A$166,'Données projet'!$B$166,DO145+DN146-DW145)))</f>
        <v>506.37900000000036</v>
      </c>
      <c r="DP146" s="17">
        <f>DO146*VLOOKUP('Données projet'!$B$14,Paramètres!$A$1:$I$89,3,0)*VLOOKUP('Données projet'!$B$14,Paramètres!$A$1:$I$89,5,0)</f>
        <v>481.87025640000036</v>
      </c>
      <c r="DQ146" s="13">
        <f t="shared" si="151"/>
        <v>108.1904977981653</v>
      </c>
      <c r="DR146" s="20">
        <f t="shared" si="124"/>
        <v>1027.6891468951385</v>
      </c>
      <c r="DS146" s="59">
        <f t="shared" si="125"/>
        <v>1313.5168096724499</v>
      </c>
      <c r="DT146" s="59">
        <f ca="1">AVERAGE(OFFSET($DS$3,0,0,'Données projet'!$E$14+1,1))-AVERAGE(OFFSET($H$3,0,0,'Données projet'!$E$14+1,1))</f>
        <v>697.21496579331188</v>
      </c>
      <c r="DU146" s="59">
        <f t="shared" si="152"/>
        <v>215.64914236948769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102.56394375655775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102.56394375655775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6">
        <f t="shared" si="110"/>
        <v>183.33333333333334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189.76714074331781</v>
      </c>
      <c r="T147" s="59">
        <f t="shared" si="142"/>
        <v>458.38901659119472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465.91771200000034</v>
      </c>
      <c r="AK147" s="13">
        <f t="shared" si="143"/>
        <v>105.0195352850718</v>
      </c>
      <c r="AL147" s="20">
        <f t="shared" si="112"/>
        <v>994.38237235483382</v>
      </c>
      <c r="AM147" s="59">
        <f t="shared" si="113"/>
        <v>1280.3402417361267</v>
      </c>
      <c r="AN147" s="59">
        <f ca="1">AVERAGE(OFFSET($AM$3,0,0,'Données projet'!$E$10+1,1))-AVERAGE(OFFSET($H$3,0,0,'Données projet'!$E$10+1,1))</f>
        <v>667.48048469355444</v>
      </c>
      <c r="AO147" s="59">
        <f t="shared" si="144"/>
        <v>207.98235252598172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119.69734101765982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119.69734101765982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266.99999999999983</v>
      </c>
      <c r="BE147" s="13">
        <f>BD147*VLOOKUP('Données projet'!$B$11,Paramètres!$A$1:$I$89,3,0)*VLOOKUP('Données projet'!$B$11,Paramètres!$A$1:$I$89,5,0)</f>
        <v>195.76439999999985</v>
      </c>
      <c r="BF147" s="13">
        <f t="shared" si="145"/>
        <v>48.812154563023455</v>
      </c>
      <c r="BG147" s="20">
        <f t="shared" si="115"/>
        <v>425.9708325305989</v>
      </c>
      <c r="BH147" s="59">
        <f t="shared" si="116"/>
        <v>711.92870191189172</v>
      </c>
      <c r="BI147" s="59">
        <f ca="1">AVERAGE(OFFSET($BH$3,0,0,'Données projet'!$E$11+1,1))-AVERAGE(OFFSET($H$3,0,0,'Données projet'!$E$11+1,1))</f>
        <v>302.36110224755532</v>
      </c>
      <c r="BJ147" s="59">
        <f t="shared" si="146"/>
        <v>292.08583531469412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9.1331966196507306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9.1331966196507306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213.00000000000003</v>
      </c>
      <c r="BZ147" s="13">
        <f>BY147*VLOOKUP('Données projet'!$B$12,Paramètres!$A$1:$I$89,3,0)*VLOOKUP('Données projet'!$B$12,Paramètres!$A$1:$I$89,5,0)</f>
        <v>186.07680000000005</v>
      </c>
      <c r="CA147" s="13">
        <f t="shared" si="147"/>
        <v>46.671538591528673</v>
      </c>
      <c r="CB147" s="20">
        <f t="shared" si="118"/>
        <v>405.37002304691242</v>
      </c>
      <c r="CC147" s="59">
        <f t="shared" si="119"/>
        <v>691.32789242820536</v>
      </c>
      <c r="CD147" s="59">
        <f ca="1">AVERAGE(OFFSET($CC$3,0,0,'Données projet'!$E$12+1,1))-AVERAGE(OFFSET($H$3,0,0,'Données projet'!$E$12+1,1))</f>
        <v>285.8437404763045</v>
      </c>
      <c r="CE147" s="59">
        <f t="shared" si="148"/>
        <v>276.01618888357268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10.362350716715031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10.362350716715031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>
        <f>VLOOKUP(A147,'Données projet'!$A$139:$I$159,2,0)</f>
        <v>514.94000000000005</v>
      </c>
      <c r="CR147" s="12">
        <f>VLOOKUP(A147,'Données projet'!$A$139:$I$159,9,0)</f>
        <v>8.561000000000007</v>
      </c>
      <c r="CS147" s="12">
        <f t="array" ref="CS147">INDEX(CR:CR,MIN(IF(ISNUMBER(CR147:CR343),ROW(CR147:CR343),"")))</f>
        <v>8.561000000000007</v>
      </c>
      <c r="CT147" s="12">
        <f>IF('Données projet'!$A$140&gt;35,CT146+CS147-DB146,IF(A147&lt;'Données projet'!$A$140,$CQ$205^A147,IF(A147='Données projet'!$A$140,'Données projet'!$B$140,CT146+CS147-DB146)))</f>
        <v>514.9400000000004</v>
      </c>
      <c r="CU147" s="17">
        <f>CT147*VLOOKUP('Données projet'!$B$13,Paramètres!$A$1:$I$89,3,0)*VLOOKUP('Données projet'!$B$13,Paramètres!$A$1:$I$89,5,0)</f>
        <v>554.28141600000038</v>
      </c>
      <c r="CV147" s="13">
        <f t="shared" si="149"/>
        <v>122.43685730580887</v>
      </c>
      <c r="CW147" s="20">
        <f t="shared" si="121"/>
        <v>1178.6176593409511</v>
      </c>
      <c r="CX147" s="59">
        <f t="shared" si="122"/>
        <v>1464.5755287222441</v>
      </c>
      <c r="CY147" s="59">
        <f ca="1">AVERAGE(OFFSET($CX$3,0,0,'Données projet'!$E$13+1,1))-AVERAGE(OFFSET($H$3,0,0,'Données projet'!$E$13+1,1))</f>
        <v>776.36907931144958</v>
      </c>
      <c r="CZ147" s="59">
        <f t="shared" si="150"/>
        <v>236.05254599184528</v>
      </c>
      <c r="DA147" s="15">
        <f>IF(ISNA(VLOOKUP(A147,'Données projet'!$A$139:$I$159,3,0)),0,VLOOKUP(A147,'Données projet'!$A$139:$I$159,3,0))</f>
        <v>12</v>
      </c>
      <c r="DB147" s="15">
        <f>IF(ISNA(VLOOKUP(A147,'Données projet'!$A$139:$I$159,4,0)),0,VLOOKUP(A147,'Données projet'!$A$139:$I$159,4,0))</f>
        <v>56.01</v>
      </c>
      <c r="DC147" s="16">
        <f>IF(ISNA(VLOOKUP(A147,'Données projet'!$A$139:$I$159,5,0)),0%,VLOOKUP(A147,'Données projet'!$A$139:$I$159,5,0)*VLOOKUP('Données projet'!$B$13,Paramètres!$A$1:$I$89,7,0))</f>
        <v>0.43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142.39856086583666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142.39856086583666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>
        <f>VLOOKUP(A147,'Données projet'!$A$165:$I$185,2,0)</f>
        <v>514.94000000000005</v>
      </c>
      <c r="DM147" s="12">
        <f>VLOOKUP(A147,'Données projet'!$A$165:$I$185,9,0)</f>
        <v>8.561000000000007</v>
      </c>
      <c r="DN147" s="12">
        <f t="array" ref="DN147">INDEX(DM:DM,MIN(IF(ISNUMBER(DM147:DM343),ROW(DM147:DM343),"")))</f>
        <v>8.561000000000007</v>
      </c>
      <c r="DO147" s="12">
        <f>IF('Données projet'!$A$166&gt;35,DO146+DN147-DW146,IF(A147&lt;'Données projet'!$A$166,$DL$205^A147,IF(A147='Données projet'!$A$166,'Données projet'!$B$166,DO146+DN147-DW146)))</f>
        <v>514.9400000000004</v>
      </c>
      <c r="DP147" s="17">
        <f>DO147*VLOOKUP('Données projet'!$B$14,Paramètres!$A$1:$I$89,3,0)*VLOOKUP('Données projet'!$B$14,Paramètres!$A$1:$I$89,5,0)</f>
        <v>490.01690400000041</v>
      </c>
      <c r="DQ147" s="13">
        <f t="shared" si="151"/>
        <v>109.80511200903999</v>
      </c>
      <c r="DR147" s="20">
        <f t="shared" si="124"/>
        <v>1044.6900112157455</v>
      </c>
      <c r="DS147" s="59">
        <f t="shared" si="125"/>
        <v>1330.6478805970382</v>
      </c>
      <c r="DT147" s="59">
        <f ca="1">AVERAGE(OFFSET($DS$3,0,0,'Données projet'!$E$14+1,1))-AVERAGE(OFFSET($H$3,0,0,'Données projet'!$E$14+1,1))</f>
        <v>697.21496579331188</v>
      </c>
      <c r="DU147" s="59">
        <f t="shared" si="152"/>
        <v>215.64914236948769</v>
      </c>
      <c r="DV147" s="15">
        <f>IF(ISNA(VLOOKUP(A147,'Données projet'!$A$165:$I$185,3,0)),0,VLOOKUP(A147,'Données projet'!$A$165:$I$185,3,0))</f>
        <v>12</v>
      </c>
      <c r="DW147" s="15">
        <f>IF(ISNA(VLOOKUP(A147,'Données projet'!$A$165:$I$185,4,0)),0,VLOOKUP(A147,'Données projet'!$A$165:$I$185,4,0))</f>
        <v>56.01</v>
      </c>
      <c r="DX147" s="16">
        <f>IF(ISNA(VLOOKUP(A147,'Données projet'!$A$165:$I$185,5,0)),0%,VLOOKUP(A147,'Données projet'!$A$165:$I$185,5,0)*VLOOKUP('Données projet'!$B$14,Paramètres!$A$1:$I$89,7,0))</f>
        <v>0.43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125.88858279443528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125.88858279443528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6">
        <f t="shared" si="110"/>
        <v>183.33333333333334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189.76714074331781</v>
      </c>
      <c r="T148" s="59">
        <f t="shared" si="142"/>
        <v>458.38901659119472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423.16229280000039</v>
      </c>
      <c r="AK148" s="13">
        <f t="shared" si="143"/>
        <v>96.456970178534121</v>
      </c>
      <c r="AL148" s="20">
        <f t="shared" si="112"/>
        <v>905.00354968761405</v>
      </c>
      <c r="AM148" s="59">
        <f t="shared" si="113"/>
        <v>1191.0893668794076</v>
      </c>
      <c r="AN148" s="59">
        <f ca="1">AVERAGE(OFFSET($AM$3,0,0,'Données projet'!$E$10+1,1))-AVERAGE(OFFSET($H$3,0,0,'Données projet'!$E$10+1,1))</f>
        <v>667.48048469355444</v>
      </c>
      <c r="AO148" s="59">
        <f t="shared" si="144"/>
        <v>207.98235252598172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117.35014916847258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117.35014916847258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266.99999999999983</v>
      </c>
      <c r="BE148" s="13">
        <f>BD148*VLOOKUP('Données projet'!$B$11,Paramètres!$A$1:$I$89,3,0)*VLOOKUP('Données projet'!$B$11,Paramètres!$A$1:$I$89,5,0)</f>
        <v>195.76439999999985</v>
      </c>
      <c r="BF148" s="13">
        <f t="shared" si="145"/>
        <v>48.812154563023455</v>
      </c>
      <c r="BG148" s="20">
        <f t="shared" si="115"/>
        <v>425.9708325305989</v>
      </c>
      <c r="BH148" s="59">
        <f t="shared" si="116"/>
        <v>712.05664972239242</v>
      </c>
      <c r="BI148" s="59">
        <f ca="1">AVERAGE(OFFSET($BH$3,0,0,'Données projet'!$E$11+1,1))-AVERAGE(OFFSET($H$3,0,0,'Données projet'!$E$11+1,1))</f>
        <v>302.36110224755532</v>
      </c>
      <c r="BJ148" s="59">
        <f t="shared" si="146"/>
        <v>292.08583531469412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8.954100204639257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8.954100204639257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213.00000000000003</v>
      </c>
      <c r="BZ148" s="13">
        <f>BY148*VLOOKUP('Données projet'!$B$12,Paramètres!$A$1:$I$89,3,0)*VLOOKUP('Données projet'!$B$12,Paramètres!$A$1:$I$89,5,0)</f>
        <v>186.07680000000005</v>
      </c>
      <c r="CA148" s="13">
        <f t="shared" si="147"/>
        <v>46.671538591528673</v>
      </c>
      <c r="CB148" s="20">
        <f t="shared" si="118"/>
        <v>405.37002304691242</v>
      </c>
      <c r="CC148" s="59">
        <f t="shared" si="119"/>
        <v>691.45584023870606</v>
      </c>
      <c r="CD148" s="59">
        <f ca="1">AVERAGE(OFFSET($CC$3,0,0,'Données projet'!$E$12+1,1))-AVERAGE(OFFSET($H$3,0,0,'Données projet'!$E$12+1,1))</f>
        <v>285.8437404763045</v>
      </c>
      <c r="CE148" s="59">
        <f t="shared" si="148"/>
        <v>276.01618888357268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10.159151339570098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10.159151339570098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8.7559999999999949</v>
      </c>
      <c r="CT148" s="12">
        <f>IF('Données projet'!$A$140&gt;35,CT147+CS148-DB147,IF(A148&lt;'Données projet'!$A$140,$CQ$205^A148,IF(A148='Données projet'!$A$140,'Données projet'!$B$140,CT147+CS148-DB147)))</f>
        <v>467.68600000000038</v>
      </c>
      <c r="CU148" s="17">
        <f>CT148*VLOOKUP('Données projet'!$B$13,Paramètres!$A$1:$I$89,3,0)*VLOOKUP('Données projet'!$B$13,Paramètres!$A$1:$I$89,5,0)</f>
        <v>503.41721040000039</v>
      </c>
      <c r="CV148" s="13">
        <f t="shared" si="149"/>
        <v>112.45420446626737</v>
      </c>
      <c r="CW148" s="20">
        <f t="shared" si="121"/>
        <v>1072.6427142254163</v>
      </c>
      <c r="CX148" s="59">
        <f t="shared" si="122"/>
        <v>1358.72853141721</v>
      </c>
      <c r="CY148" s="59">
        <f ca="1">AVERAGE(OFFSET($CX$3,0,0,'Données projet'!$E$13+1,1))-AVERAGE(OFFSET($H$3,0,0,'Données projet'!$E$13+1,1))</f>
        <v>776.36907931144958</v>
      </c>
      <c r="CZ148" s="59">
        <f t="shared" si="150"/>
        <v>236.05254599184528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139.60621194180356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139.60621194180356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8.7559999999999949</v>
      </c>
      <c r="DO148" s="12">
        <f>IF('Données projet'!$A$166&gt;35,DO147+DN148-DW147,IF(A148&lt;'Données projet'!$A$166,$DL$205^A148,IF(A148='Données projet'!$A$166,'Données projet'!$B$166,DO147+DN148-DW147)))</f>
        <v>467.68600000000038</v>
      </c>
      <c r="DP148" s="17">
        <f>DO148*VLOOKUP('Données projet'!$B$14,Paramètres!$A$1:$I$89,3,0)*VLOOKUP('Données projet'!$B$14,Paramètres!$A$1:$I$89,5,0)</f>
        <v>445.04999760000032</v>
      </c>
      <c r="DQ148" s="13">
        <f t="shared" si="151"/>
        <v>100.85236414117045</v>
      </c>
      <c r="DR148" s="20">
        <f t="shared" si="124"/>
        <v>950.77994669920588</v>
      </c>
      <c r="DS148" s="59">
        <f t="shared" si="125"/>
        <v>1236.8657638909995</v>
      </c>
      <c r="DT148" s="59">
        <f ca="1">AVERAGE(OFFSET($DS$3,0,0,'Données projet'!$E$14+1,1))-AVERAGE(OFFSET($H$3,0,0,'Données projet'!$E$14+1,1))</f>
        <v>697.21496579331188</v>
      </c>
      <c r="DU148" s="59">
        <f t="shared" si="152"/>
        <v>215.64914236948769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123.41998447029007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123.41998447029007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6">
        <f t="shared" si="110"/>
        <v>183.33333333333334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189.76714074331781</v>
      </c>
      <c r="T149" s="59">
        <f t="shared" si="142"/>
        <v>458.38901659119472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431.08472160000031</v>
      </c>
      <c r="AK149" s="13">
        <f t="shared" si="143"/>
        <v>98.050904791241848</v>
      </c>
      <c r="AL149" s="20">
        <f t="shared" si="112"/>
        <v>921.57788263141322</v>
      </c>
      <c r="AM149" s="59">
        <f t="shared" si="113"/>
        <v>1207.789428025244</v>
      </c>
      <c r="AN149" s="59">
        <f ca="1">AVERAGE(OFFSET($AM$3,0,0,'Données projet'!$E$10+1,1))-AVERAGE(OFFSET($H$3,0,0,'Données projet'!$E$10+1,1))</f>
        <v>667.48048469355444</v>
      </c>
      <c r="AO149" s="59">
        <f t="shared" si="144"/>
        <v>207.98235252598172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115.04898431980223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115.04898431980223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266.99999999999983</v>
      </c>
      <c r="BE149" s="13">
        <f>BD149*VLOOKUP('Données projet'!$B$11,Paramètres!$A$1:$I$89,3,0)*VLOOKUP('Données projet'!$B$11,Paramètres!$A$1:$I$89,5,0)</f>
        <v>195.76439999999985</v>
      </c>
      <c r="BF149" s="13">
        <f t="shared" si="145"/>
        <v>48.812154563023455</v>
      </c>
      <c r="BG149" s="20">
        <f t="shared" si="115"/>
        <v>425.9708325305989</v>
      </c>
      <c r="BH149" s="59">
        <f t="shared" si="116"/>
        <v>712.1823779244296</v>
      </c>
      <c r="BI149" s="59">
        <f ca="1">AVERAGE(OFFSET($BH$3,0,0,'Données projet'!$E$11+1,1))-AVERAGE(OFFSET($H$3,0,0,'Données projet'!$E$11+1,1))</f>
        <v>302.36110224755532</v>
      </c>
      <c r="BJ149" s="59">
        <f t="shared" si="146"/>
        <v>292.08583531469412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8.7785157610881317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8.7785157610881317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213.00000000000003</v>
      </c>
      <c r="BZ149" s="13">
        <f>BY149*VLOOKUP('Données projet'!$B$12,Paramètres!$A$1:$I$89,3,0)*VLOOKUP('Données projet'!$B$12,Paramètres!$A$1:$I$89,5,0)</f>
        <v>186.07680000000005</v>
      </c>
      <c r="CA149" s="13">
        <f t="shared" si="147"/>
        <v>46.671538591528673</v>
      </c>
      <c r="CB149" s="20">
        <f t="shared" si="118"/>
        <v>405.37002304691242</v>
      </c>
      <c r="CC149" s="59">
        <f t="shared" si="119"/>
        <v>691.58156844074301</v>
      </c>
      <c r="CD149" s="59">
        <f ca="1">AVERAGE(OFFSET($CC$3,0,0,'Données projet'!$E$12+1,1))-AVERAGE(OFFSET($H$3,0,0,'Données projet'!$E$12+1,1))</f>
        <v>285.8437404763045</v>
      </c>
      <c r="CE149" s="59">
        <f t="shared" si="148"/>
        <v>276.01618888357268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9.959936578271595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9.959936578271595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8.7559999999999949</v>
      </c>
      <c r="CT149" s="12">
        <f>IF('Données projet'!$A$140&gt;35,CT148+CS149-DB148,IF(A149&lt;'Données projet'!$A$140,$CQ$205^A149,IF(A149='Données projet'!$A$140,'Données projet'!$B$140,CT148+CS149-DB148)))</f>
        <v>476.44200000000035</v>
      </c>
      <c r="CU149" s="17">
        <f>CT149*VLOOKUP('Données projet'!$B$13,Paramètres!$A$1:$I$89,3,0)*VLOOKUP('Données projet'!$B$13,Paramètres!$A$1:$I$89,5,0)</f>
        <v>512.84216880000042</v>
      </c>
      <c r="CV149" s="13">
        <f t="shared" si="149"/>
        <v>114.31249058609383</v>
      </c>
      <c r="CW149" s="20">
        <f t="shared" si="121"/>
        <v>1092.2943650974476</v>
      </c>
      <c r="CX149" s="59">
        <f t="shared" si="122"/>
        <v>1378.5059104912782</v>
      </c>
      <c r="CY149" s="59">
        <f ca="1">AVERAGE(OFFSET($CX$3,0,0,'Données projet'!$E$13+1,1))-AVERAGE(OFFSET($H$3,0,0,'Données projet'!$E$13+1,1))</f>
        <v>776.36907931144958</v>
      </c>
      <c r="CZ149" s="59">
        <f t="shared" si="150"/>
        <v>236.05254599184528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136.86861927700608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136.86861927700608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8.7559999999999949</v>
      </c>
      <c r="DO149" s="12">
        <f>IF('Données projet'!$A$166&gt;35,DO148+DN149-DW148,IF(A149&lt;'Données projet'!$A$166,$DL$205^A149,IF(A149='Données projet'!$A$166,'Données projet'!$B$166,DO148+DN149-DW148)))</f>
        <v>476.44200000000035</v>
      </c>
      <c r="DP149" s="17">
        <f>DO149*VLOOKUP('Données projet'!$B$14,Paramètres!$A$1:$I$89,3,0)*VLOOKUP('Données projet'!$B$14,Paramètres!$A$1:$I$89,5,0)</f>
        <v>453.38220720000038</v>
      </c>
      <c r="DQ149" s="13">
        <f t="shared" si="151"/>
        <v>102.51893187267257</v>
      </c>
      <c r="DR149" s="20">
        <f t="shared" si="124"/>
        <v>968.19448388490548</v>
      </c>
      <c r="DS149" s="59">
        <f t="shared" si="125"/>
        <v>1254.4060292787362</v>
      </c>
      <c r="DT149" s="59">
        <f ca="1">AVERAGE(OFFSET($DS$3,0,0,'Données projet'!$E$14+1,1))-AVERAGE(OFFSET($H$3,0,0,'Données projet'!$E$14+1,1))</f>
        <v>697.21496579331188</v>
      </c>
      <c r="DU149" s="59">
        <f t="shared" si="152"/>
        <v>215.64914236948769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120.99979385358505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120.99979385358505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6">
        <f t="shared" si="110"/>
        <v>183.33333333333334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189.76714074331781</v>
      </c>
      <c r="T150" s="59">
        <f t="shared" si="142"/>
        <v>458.38901659119472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439.00715040000023</v>
      </c>
      <c r="AK150" s="13">
        <f t="shared" si="143"/>
        <v>99.641433121906957</v>
      </c>
      <c r="AL150" s="20">
        <f t="shared" si="112"/>
        <v>938.14628296732155</v>
      </c>
      <c r="AM150" s="59">
        <f t="shared" si="113"/>
        <v>1224.48137545997</v>
      </c>
      <c r="AN150" s="59">
        <f ca="1">AVERAGE(OFFSET($AM$3,0,0,'Données projet'!$E$10+1,1))-AVERAGE(OFFSET($H$3,0,0,'Données projet'!$E$10+1,1))</f>
        <v>667.48048469355444</v>
      </c>
      <c r="AO150" s="59">
        <f t="shared" si="144"/>
        <v>207.98235252598172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112.79294391024234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112.79294391024234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266.99999999999983</v>
      </c>
      <c r="BE150" s="13">
        <f>BD150*VLOOKUP('Données projet'!$B$11,Paramètres!$A$1:$I$89,3,0)*VLOOKUP('Données projet'!$B$11,Paramètres!$A$1:$I$89,5,0)</f>
        <v>195.76439999999985</v>
      </c>
      <c r="BF150" s="13">
        <f t="shared" si="145"/>
        <v>48.812154563023455</v>
      </c>
      <c r="BG150" s="20">
        <f t="shared" si="115"/>
        <v>425.9708325305989</v>
      </c>
      <c r="BH150" s="59">
        <f t="shared" si="116"/>
        <v>712.30592502324726</v>
      </c>
      <c r="BI150" s="59">
        <f ca="1">AVERAGE(OFFSET($BH$3,0,0,'Données projet'!$E$11+1,1))-AVERAGE(OFFSET($H$3,0,0,'Données projet'!$E$11+1,1))</f>
        <v>302.36110224755532</v>
      </c>
      <c r="BJ150" s="59">
        <f t="shared" si="146"/>
        <v>292.08583531469412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8.6063744213791082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8.6063744213791082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213.00000000000003</v>
      </c>
      <c r="BZ150" s="13">
        <f>BY150*VLOOKUP('Données projet'!$B$12,Paramètres!$A$1:$I$89,3,0)*VLOOKUP('Données projet'!$B$12,Paramètres!$A$1:$I$89,5,0)</f>
        <v>186.07680000000005</v>
      </c>
      <c r="CA150" s="13">
        <f t="shared" si="147"/>
        <v>46.671538591528673</v>
      </c>
      <c r="CB150" s="20">
        <f t="shared" si="118"/>
        <v>405.37002304691242</v>
      </c>
      <c r="CC150" s="59">
        <f t="shared" si="119"/>
        <v>691.70511553956089</v>
      </c>
      <c r="CD150" s="59">
        <f ca="1">AVERAGE(OFFSET($CC$3,0,0,'Données projet'!$E$12+1,1))-AVERAGE(OFFSET($H$3,0,0,'Données projet'!$E$12+1,1))</f>
        <v>285.8437404763045</v>
      </c>
      <c r="CE150" s="59">
        <f t="shared" si="148"/>
        <v>276.01618888357268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9.7646282969331484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9.7646282969331484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8.7559999999999949</v>
      </c>
      <c r="CT150" s="12">
        <f>IF('Données projet'!$A$140&gt;35,CT149+CS150-DB149,IF(A150&lt;'Données projet'!$A$140,$CQ$205^A150,IF(A150='Données projet'!$A$140,'Données projet'!$B$140,CT149+CS150-DB149)))</f>
        <v>485.19800000000032</v>
      </c>
      <c r="CU150" s="17">
        <f>CT150*VLOOKUP('Données projet'!$B$13,Paramètres!$A$1:$I$89,3,0)*VLOOKUP('Données projet'!$B$13,Paramètres!$A$1:$I$89,5,0)</f>
        <v>522.26712720000035</v>
      </c>
      <c r="CV150" s="13">
        <f t="shared" si="149"/>
        <v>116.16680549744703</v>
      </c>
      <c r="CW150" s="20">
        <f t="shared" si="121"/>
        <v>1111.9390994480541</v>
      </c>
      <c r="CX150" s="59">
        <f t="shared" si="122"/>
        <v>1398.2741919407026</v>
      </c>
      <c r="CY150" s="59">
        <f ca="1">AVERAGE(OFFSET($CX$3,0,0,'Données projet'!$E$13+1,1))-AVERAGE(OFFSET($H$3,0,0,'Données projet'!$E$13+1,1))</f>
        <v>776.36907931144958</v>
      </c>
      <c r="CZ150" s="59">
        <f t="shared" si="150"/>
        <v>236.05254599184528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134.18470913459862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134.18470913459862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8.7559999999999949</v>
      </c>
      <c r="DO150" s="12">
        <f>IF('Données projet'!$A$166&gt;35,DO149+DN150-DW149,IF(A150&lt;'Données projet'!$A$166,$DL$205^A150,IF(A150='Données projet'!$A$166,'Données projet'!$B$166,DO149+DN150-DW149)))</f>
        <v>485.19800000000032</v>
      </c>
      <c r="DP150" s="17">
        <f>DO150*VLOOKUP('Données projet'!$B$14,Paramètres!$A$1:$I$89,3,0)*VLOOKUP('Données projet'!$B$14,Paramètres!$A$1:$I$89,5,0)</f>
        <v>461.71441680000027</v>
      </c>
      <c r="DQ150" s="13">
        <f t="shared" si="151"/>
        <v>104.18193810316261</v>
      </c>
      <c r="DR150" s="20">
        <f t="shared" si="124"/>
        <v>985.60281812300855</v>
      </c>
      <c r="DS150" s="59">
        <f t="shared" si="125"/>
        <v>1271.9379106156571</v>
      </c>
      <c r="DT150" s="59">
        <f ca="1">AVERAGE(OFFSET($DS$3,0,0,'Données projet'!$E$14+1,1))-AVERAGE(OFFSET($H$3,0,0,'Données projet'!$E$14+1,1))</f>
        <v>697.21496579331188</v>
      </c>
      <c r="DU150" s="59">
        <f t="shared" si="152"/>
        <v>215.64914236948769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118.62706169870309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118.62706169870309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6">
        <f t="shared" si="110"/>
        <v>183.33333333333334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189.76714074331781</v>
      </c>
      <c r="T151" s="59">
        <f t="shared" si="142"/>
        <v>458.38901659119472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446.92957920000026</v>
      </c>
      <c r="AK151" s="13">
        <f t="shared" si="143"/>
        <v>101.22862373176935</v>
      </c>
      <c r="AL151" s="20">
        <f t="shared" si="112"/>
        <v>954.70887010616536</v>
      </c>
      <c r="AM151" s="59">
        <f t="shared" si="113"/>
        <v>1241.1653664316771</v>
      </c>
      <c r="AN151" s="59">
        <f ca="1">AVERAGE(OFFSET($AM$3,0,0,'Données projet'!$E$10+1,1))-AVERAGE(OFFSET($H$3,0,0,'Données projet'!$E$10+1,1))</f>
        <v>667.48048469355444</v>
      </c>
      <c r="AO151" s="59">
        <f t="shared" si="144"/>
        <v>207.98235252598172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110.58114307706515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110.58114307706515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266.99999999999983</v>
      </c>
      <c r="BE151" s="13">
        <f>BD151*VLOOKUP('Données projet'!$B$11,Paramètres!$A$1:$I$89,3,0)*VLOOKUP('Données projet'!$B$11,Paramètres!$A$1:$I$89,5,0)</f>
        <v>195.76439999999985</v>
      </c>
      <c r="BF151" s="13">
        <f t="shared" si="145"/>
        <v>48.812154563023455</v>
      </c>
      <c r="BG151" s="20">
        <f t="shared" si="115"/>
        <v>425.9708325305989</v>
      </c>
      <c r="BH151" s="59">
        <f t="shared" si="116"/>
        <v>712.42732885611053</v>
      </c>
      <c r="BI151" s="59">
        <f ca="1">AVERAGE(OFFSET($BH$3,0,0,'Données projet'!$E$11+1,1))-AVERAGE(OFFSET($H$3,0,0,'Données projet'!$E$11+1,1))</f>
        <v>302.36110224755532</v>
      </c>
      <c r="BJ151" s="59">
        <f t="shared" si="146"/>
        <v>292.08583531469412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8.4376086683459288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8.4376086683459288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213.00000000000003</v>
      </c>
      <c r="BZ151" s="13">
        <f>BY151*VLOOKUP('Données projet'!$B$12,Paramètres!$A$1:$I$89,3,0)*VLOOKUP('Données projet'!$B$12,Paramètres!$A$1:$I$89,5,0)</f>
        <v>186.07680000000005</v>
      </c>
      <c r="CA151" s="13">
        <f t="shared" si="147"/>
        <v>46.671538591528673</v>
      </c>
      <c r="CB151" s="20">
        <f t="shared" si="118"/>
        <v>405.37002304691242</v>
      </c>
      <c r="CC151" s="59">
        <f t="shared" si="119"/>
        <v>691.82651937242417</v>
      </c>
      <c r="CD151" s="59">
        <f ca="1">AVERAGE(OFFSET($CC$3,0,0,'Données projet'!$E$12+1,1))-AVERAGE(OFFSET($H$3,0,0,'Données projet'!$E$12+1,1))</f>
        <v>285.8437404763045</v>
      </c>
      <c r="CE151" s="59">
        <f t="shared" si="148"/>
        <v>276.01618888357268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9.5731498918654605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9.5731498918654605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8.7559999999999949</v>
      </c>
      <c r="CT151" s="12">
        <f>IF('Données projet'!$A$140&gt;35,CT150+CS151-DB150,IF(A151&lt;'Données projet'!$A$140,$CQ$205^A151,IF(A151='Données projet'!$A$140,'Données projet'!$B$140,CT150+CS151-DB150)))</f>
        <v>493.95400000000029</v>
      </c>
      <c r="CU151" s="17">
        <f>CT151*VLOOKUP('Données projet'!$B$13,Paramètres!$A$1:$I$89,3,0)*VLOOKUP('Données projet'!$B$13,Paramètres!$A$1:$I$89,5,0)</f>
        <v>531.69208560000027</v>
      </c>
      <c r="CV151" s="13">
        <f t="shared" si="149"/>
        <v>118.01722913233874</v>
      </c>
      <c r="CW151" s="20">
        <f t="shared" si="121"/>
        <v>1131.577056492157</v>
      </c>
      <c r="CX151" s="59">
        <f t="shared" si="122"/>
        <v>1418.0335528176688</v>
      </c>
      <c r="CY151" s="59">
        <f ca="1">AVERAGE(OFFSET($CX$3,0,0,'Données projet'!$E$13+1,1))-AVERAGE(OFFSET($H$3,0,0,'Données projet'!$E$13+1,1))</f>
        <v>776.36907931144958</v>
      </c>
      <c r="CZ151" s="59">
        <f t="shared" si="150"/>
        <v>236.05254599184528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131.55342883306022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131.55342883306022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8.7559999999999949</v>
      </c>
      <c r="DO151" s="12">
        <f>IF('Données projet'!$A$166&gt;35,DO150+DN151-DW150,IF(A151&lt;'Données projet'!$A$166,$DL$205^A151,IF(A151='Données projet'!$A$166,'Données projet'!$B$166,DO150+DN151-DW150)))</f>
        <v>493.95400000000029</v>
      </c>
      <c r="DP151" s="17">
        <f>DO151*VLOOKUP('Données projet'!$B$14,Paramètres!$A$1:$I$89,3,0)*VLOOKUP('Données projet'!$B$14,Paramètres!$A$1:$I$89,5,0)</f>
        <v>470.04662640000026</v>
      </c>
      <c r="DQ151" s="13">
        <f t="shared" si="151"/>
        <v>105.84145451810926</v>
      </c>
      <c r="DR151" s="20">
        <f t="shared" si="124"/>
        <v>1003.0050742657073</v>
      </c>
      <c r="DS151" s="59">
        <f t="shared" si="125"/>
        <v>1289.461570591219</v>
      </c>
      <c r="DT151" s="59">
        <f ca="1">AVERAGE(OFFSET($DS$3,0,0,'Données projet'!$E$14+1,1))-AVERAGE(OFFSET($H$3,0,0,'Données projet'!$E$14+1,1))</f>
        <v>697.21496579331188</v>
      </c>
      <c r="DU151" s="59">
        <f t="shared" si="152"/>
        <v>215.64914236948769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116.30085737415466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116.30085737415466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6">
        <f t="shared" si="110"/>
        <v>183.33333333333334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189.76714074331781</v>
      </c>
      <c r="T152" s="59">
        <f t="shared" si="142"/>
        <v>458.38901659119472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454.85200800000018</v>
      </c>
      <c r="AK152" s="13">
        <f t="shared" si="143"/>
        <v>102.81254261217163</v>
      </c>
      <c r="AL152" s="20">
        <f t="shared" si="112"/>
        <v>971.26575898286592</v>
      </c>
      <c r="AM152" s="59">
        <f t="shared" si="113"/>
        <v>1257.841553056159</v>
      </c>
      <c r="AN152" s="59">
        <f ca="1">AVERAGE(OFFSET($AM$3,0,0,'Données projet'!$E$10+1,1))-AVERAGE(OFFSET($H$3,0,0,'Données projet'!$E$10+1,1))</f>
        <v>667.48048469355444</v>
      </c>
      <c r="AO152" s="59">
        <f t="shared" si="144"/>
        <v>207.98235252598172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108.41271430916126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108.41271430916126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266.99999999999983</v>
      </c>
      <c r="BE152" s="13">
        <f>BD152*VLOOKUP('Données projet'!$B$11,Paramètres!$A$1:$I$89,3,0)*VLOOKUP('Données projet'!$B$11,Paramètres!$A$1:$I$89,5,0)</f>
        <v>195.76439999999985</v>
      </c>
      <c r="BF152" s="13">
        <f t="shared" si="145"/>
        <v>48.812154563023455</v>
      </c>
      <c r="BG152" s="20">
        <f t="shared" si="115"/>
        <v>425.9708325305989</v>
      </c>
      <c r="BH152" s="59">
        <f t="shared" si="116"/>
        <v>712.54662660389204</v>
      </c>
      <c r="BI152" s="59">
        <f ca="1">AVERAGE(OFFSET($BH$3,0,0,'Données projet'!$E$11+1,1))-AVERAGE(OFFSET($H$3,0,0,'Données projet'!$E$11+1,1))</f>
        <v>302.36110224755532</v>
      </c>
      <c r="BJ152" s="59">
        <f t="shared" si="146"/>
        <v>292.08583531469412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8.2721523087927853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8.2721523087927853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213.00000000000003</v>
      </c>
      <c r="BZ152" s="13">
        <f>BY152*VLOOKUP('Données projet'!$B$12,Paramètres!$A$1:$I$89,3,0)*VLOOKUP('Données projet'!$B$12,Paramètres!$A$1:$I$89,5,0)</f>
        <v>186.07680000000005</v>
      </c>
      <c r="CA152" s="13">
        <f t="shared" si="147"/>
        <v>46.671538591528673</v>
      </c>
      <c r="CB152" s="20">
        <f t="shared" si="118"/>
        <v>405.37002304691242</v>
      </c>
      <c r="CC152" s="59">
        <f t="shared" si="119"/>
        <v>691.94581712020545</v>
      </c>
      <c r="CD152" s="59">
        <f ca="1">AVERAGE(OFFSET($CC$3,0,0,'Données projet'!$E$12+1,1))-AVERAGE(OFFSET($H$3,0,0,'Données projet'!$E$12+1,1))</f>
        <v>285.8437404763045</v>
      </c>
      <c r="CE152" s="59">
        <f t="shared" si="148"/>
        <v>276.01618888357268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9.3854262615308546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9.3854262615308546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8.7559999999999949</v>
      </c>
      <c r="CT152" s="12">
        <f>IF('Données projet'!$A$140&gt;35,CT151+CS152-DB151,IF(A152&lt;'Données projet'!$A$140,$CQ$205^A152,IF(A152='Données projet'!$A$140,'Données projet'!$B$140,CT151+CS152-DB151)))</f>
        <v>502.71000000000026</v>
      </c>
      <c r="CU152" s="17">
        <f>CT152*VLOOKUP('Données projet'!$B$13,Paramètres!$A$1:$I$89,3,0)*VLOOKUP('Données projet'!$B$13,Paramètres!$A$1:$I$89,5,0)</f>
        <v>541.11704400000019</v>
      </c>
      <c r="CV152" s="13">
        <f t="shared" si="149"/>
        <v>119.86383842667036</v>
      </c>
      <c r="CW152" s="20">
        <f t="shared" si="121"/>
        <v>1151.2083702264511</v>
      </c>
      <c r="CX152" s="59">
        <f t="shared" si="122"/>
        <v>1437.7841642997441</v>
      </c>
      <c r="CY152" s="59">
        <f ca="1">AVERAGE(OFFSET($CX$3,0,0,'Données projet'!$E$13+1,1))-AVERAGE(OFFSET($H$3,0,0,'Données projet'!$E$13+1,1))</f>
        <v>776.36907931144958</v>
      </c>
      <c r="CZ152" s="59">
        <f t="shared" si="150"/>
        <v>236.05254599184528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128.9737463333125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128.9737463333125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8.7559999999999949</v>
      </c>
      <c r="DO152" s="12">
        <f>IF('Données projet'!$A$166&gt;35,DO151+DN152-DW151,IF(A152&lt;'Données projet'!$A$166,$DL$205^A152,IF(A152='Données projet'!$A$166,'Données projet'!$B$166,DO151+DN152-DW151)))</f>
        <v>502.71000000000026</v>
      </c>
      <c r="DP152" s="17">
        <f>DO152*VLOOKUP('Données projet'!$B$14,Paramètres!$A$1:$I$89,3,0)*VLOOKUP('Données projet'!$B$14,Paramètres!$A$1:$I$89,5,0)</f>
        <v>478.37883600000026</v>
      </c>
      <c r="DQ152" s="13">
        <f t="shared" si="151"/>
        <v>107.49755011597769</v>
      </c>
      <c r="DR152" s="20">
        <f t="shared" si="124"/>
        <v>1020.4013724853284</v>
      </c>
      <c r="DS152" s="59">
        <f t="shared" si="125"/>
        <v>1306.9771665586213</v>
      </c>
      <c r="DT152" s="59">
        <f ca="1">AVERAGE(OFFSET($DS$3,0,0,'Données projet'!$E$14+1,1))-AVERAGE(OFFSET($H$3,0,0,'Données projet'!$E$14+1,1))</f>
        <v>697.21496579331188</v>
      </c>
      <c r="DU152" s="59">
        <f t="shared" si="152"/>
        <v>215.64914236948769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114.02026849756608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114.02026849756608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6">
        <f t="shared" si="110"/>
        <v>183.33333333333334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189.76714074331781</v>
      </c>
      <c r="T153" s="59">
        <f t="shared" si="142"/>
        <v>458.38901659119472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462.77443680000022</v>
      </c>
      <c r="AK153" s="13">
        <f t="shared" si="143"/>
        <v>104.39325332394039</v>
      </c>
      <c r="AL153" s="20">
        <f t="shared" si="112"/>
        <v>987.81706029919644</v>
      </c>
      <c r="AM153" s="59">
        <f t="shared" si="113"/>
        <v>1274.5100825710567</v>
      </c>
      <c r="AN153" s="59">
        <f ca="1">AVERAGE(OFFSET($AM$3,0,0,'Données projet'!$E$10+1,1))-AVERAGE(OFFSET($H$3,0,0,'Données projet'!$E$10+1,1))</f>
        <v>667.48048469355444</v>
      </c>
      <c r="AO153" s="59">
        <f t="shared" si="144"/>
        <v>207.98235252598172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106.28680710678501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106.28680710678501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266.99999999999983</v>
      </c>
      <c r="BE153" s="13">
        <f>BD153*VLOOKUP('Données projet'!$B$11,Paramètres!$A$1:$I$89,3,0)*VLOOKUP('Données projet'!$B$11,Paramètres!$A$1:$I$89,5,0)</f>
        <v>195.76439999999985</v>
      </c>
      <c r="BF153" s="13">
        <f t="shared" si="145"/>
        <v>48.812154563023455</v>
      </c>
      <c r="BG153" s="20">
        <f t="shared" si="115"/>
        <v>425.9708325305989</v>
      </c>
      <c r="BH153" s="59">
        <f t="shared" si="116"/>
        <v>712.66385480245924</v>
      </c>
      <c r="BI153" s="59">
        <f ca="1">AVERAGE(OFFSET($BH$3,0,0,'Données projet'!$E$11+1,1))-AVERAGE(OFFSET($H$3,0,0,'Données projet'!$E$11+1,1))</f>
        <v>302.36110224755532</v>
      </c>
      <c r="BJ153" s="59">
        <f t="shared" si="146"/>
        <v>292.08583531469412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8.1099404475320647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8.1099404475320647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213.00000000000003</v>
      </c>
      <c r="BZ153" s="13">
        <f>BY153*VLOOKUP('Données projet'!$B$12,Paramètres!$A$1:$I$89,3,0)*VLOOKUP('Données projet'!$B$12,Paramètres!$A$1:$I$89,5,0)</f>
        <v>186.07680000000005</v>
      </c>
      <c r="CA153" s="13">
        <f t="shared" si="147"/>
        <v>46.671538591528673</v>
      </c>
      <c r="CB153" s="20">
        <f t="shared" si="118"/>
        <v>405.37002304691242</v>
      </c>
      <c r="CC153" s="59">
        <f t="shared" si="119"/>
        <v>692.06304531877277</v>
      </c>
      <c r="CD153" s="59">
        <f ca="1">AVERAGE(OFFSET($CC$3,0,0,'Données projet'!$E$12+1,1))-AVERAGE(OFFSET($H$3,0,0,'Données projet'!$E$12+1,1))</f>
        <v>285.8437404763045</v>
      </c>
      <c r="CE153" s="59">
        <f t="shared" si="148"/>
        <v>276.01618888357268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9.2013837770870026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9.2013837770870026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8.7559999999999949</v>
      </c>
      <c r="CT153" s="12">
        <f>IF('Données projet'!$A$140&gt;35,CT152+CS153-DB152,IF(A153&lt;'Données projet'!$A$140,$CQ$205^A153,IF(A153='Données projet'!$A$140,'Données projet'!$B$140,CT152+CS153-DB152)))</f>
        <v>511.46600000000024</v>
      </c>
      <c r="CU153" s="17">
        <f>CT153*VLOOKUP('Données projet'!$B$13,Paramètres!$A$1:$I$89,3,0)*VLOOKUP('Données projet'!$B$13,Paramètres!$A$1:$I$89,5,0)</f>
        <v>550.54200240000023</v>
      </c>
      <c r="CV153" s="13">
        <f t="shared" si="149"/>
        <v>121.70670748272963</v>
      </c>
      <c r="CW153" s="20">
        <f t="shared" si="121"/>
        <v>1170.8331697124211</v>
      </c>
      <c r="CX153" s="59">
        <f t="shared" si="122"/>
        <v>1457.5261919842815</v>
      </c>
      <c r="CY153" s="59">
        <f ca="1">AVERAGE(OFFSET($CX$3,0,0,'Données projet'!$E$13+1,1))-AVERAGE(OFFSET($H$3,0,0,'Données projet'!$E$13+1,1))</f>
        <v>776.36907931144958</v>
      </c>
      <c r="CZ153" s="59">
        <f t="shared" si="150"/>
        <v>236.05254599184528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126.44464983393387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126.44464983393387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8.7559999999999949</v>
      </c>
      <c r="DO153" s="12">
        <f>IF('Données projet'!$A$166&gt;35,DO152+DN153-DW152,IF(A153&lt;'Données projet'!$A$166,$DL$205^A153,IF(A153='Données projet'!$A$166,'Données projet'!$B$166,DO152+DN153-DW152)))</f>
        <v>511.46600000000024</v>
      </c>
      <c r="DP153" s="17">
        <f>DO153*VLOOKUP('Données projet'!$B$14,Paramètres!$A$1:$I$89,3,0)*VLOOKUP('Données projet'!$B$14,Paramètres!$A$1:$I$89,5,0)</f>
        <v>486.7110456000002</v>
      </c>
      <c r="DQ153" s="13">
        <f t="shared" si="151"/>
        <v>109.15029135396259</v>
      </c>
      <c r="DR153" s="20">
        <f t="shared" si="124"/>
        <v>1037.7918285281519</v>
      </c>
      <c r="DS153" s="59">
        <f t="shared" si="125"/>
        <v>1324.4848508000123</v>
      </c>
      <c r="DT153" s="59">
        <f ca="1">AVERAGE(OFFSET($DS$3,0,0,'Données projet'!$E$14+1,1))-AVERAGE(OFFSET($H$3,0,0,'Données projet'!$E$14+1,1))</f>
        <v>697.21496579331188</v>
      </c>
      <c r="DU153" s="59">
        <f t="shared" si="152"/>
        <v>215.64914236948769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111.78440057782555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111.78440057782555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6">
        <f t="shared" si="110"/>
        <v>183.33333333333334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189.76714074331781</v>
      </c>
      <c r="T154" s="59">
        <f t="shared" si="142"/>
        <v>458.38901659119472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470.69686560000014</v>
      </c>
      <c r="AK154" s="13">
        <f t="shared" ref="AK154:AK203" si="164">EXP(-1.0587+0.8836*LN(AJ154)+0.284)</f>
        <v>105.97081712695257</v>
      </c>
      <c r="AL154" s="20">
        <f t="shared" ref="AL154:AL203" si="165">(AJ154+AK154)*0.475*44/12</f>
        <v>1004.3628807494425</v>
      </c>
      <c r="AM154" s="59">
        <f t="shared" si="113"/>
        <v>1291.1710975727078</v>
      </c>
      <c r="AN154" s="59">
        <f ca="1">AVERAGE(OFFSET($AM$3,0,0,'Données projet'!$E$10+1,1))-AVERAGE(OFFSET($H$3,0,0,'Données projet'!$E$10+1,1))</f>
        <v>667.48048469355444</v>
      </c>
      <c r="AO154" s="59">
        <f t="shared" si="144"/>
        <v>207.98235252598172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104.202587647972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104.202587647972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266.99999999999983</v>
      </c>
      <c r="BE154" s="13">
        <f>BD154*VLOOKUP('Données projet'!$B$11,Paramètres!$A$1:$I$89,3,0)*VLOOKUP('Données projet'!$B$11,Paramètres!$A$1:$I$89,5,0)</f>
        <v>195.76439999999985</v>
      </c>
      <c r="BF154" s="13">
        <f t="shared" ref="BF154:BF203" si="167">EXP(-1.0587+0.8836*LN(BE154)+0.284)</f>
        <v>48.812154563023455</v>
      </c>
      <c r="BG154" s="20">
        <f t="shared" ref="BG154:BG203" si="168">(BE154+BF154)*0.475*44/12</f>
        <v>425.9708325305989</v>
      </c>
      <c r="BH154" s="59">
        <f t="shared" si="116"/>
        <v>712.77904935386425</v>
      </c>
      <c r="BI154" s="59">
        <f ca="1">AVERAGE(OFFSET($BH$3,0,0,'Données projet'!$E$11+1,1))-AVERAGE(OFFSET($H$3,0,0,'Données projet'!$E$11+1,1))</f>
        <v>302.36110224755532</v>
      </c>
      <c r="BJ154" s="59">
        <f t="shared" si="146"/>
        <v>292.08583531469412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7.9509094619312002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7.9509094619312002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213.00000000000003</v>
      </c>
      <c r="BZ154" s="13">
        <f>BY154*VLOOKUP('Données projet'!$B$12,Paramètres!$A$1:$I$89,3,0)*VLOOKUP('Données projet'!$B$12,Paramètres!$A$1:$I$89,5,0)</f>
        <v>186.07680000000005</v>
      </c>
      <c r="CA154" s="13">
        <f t="shared" ref="CA154:CA203" si="170">EXP(-1.0587+0.8836*LN(BZ154)+0.284)</f>
        <v>46.671538591528673</v>
      </c>
      <c r="CB154" s="20">
        <f t="shared" ref="CB154:CB203" si="171">(BZ154+CA154)*0.475*44/12</f>
        <v>405.37002304691242</v>
      </c>
      <c r="CC154" s="59">
        <f t="shared" si="119"/>
        <v>692.17823987017778</v>
      </c>
      <c r="CD154" s="59">
        <f ca="1">AVERAGE(OFFSET($CC$3,0,0,'Données projet'!$E$12+1,1))-AVERAGE(OFFSET($H$3,0,0,'Données projet'!$E$12+1,1))</f>
        <v>285.8437404763045</v>
      </c>
      <c r="CE154" s="59">
        <f t="shared" si="148"/>
        <v>276.01618888357268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9.0209502535082624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9.0209502535082624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8.7559999999999949</v>
      </c>
      <c r="CT154" s="12">
        <f>IF('Données projet'!$A$140&gt;35,CT153+CS154-DB153,IF(A154&lt;'Données projet'!$A$140,$CQ$205^A154,IF(A154='Données projet'!$A$140,'Données projet'!$B$140,CT153+CS154-DB153)))</f>
        <v>520.22200000000021</v>
      </c>
      <c r="CU154" s="17">
        <f>CT154*VLOOKUP('Données projet'!$B$13,Paramètres!$A$1:$I$89,3,0)*VLOOKUP('Données projet'!$B$13,Paramètres!$A$1:$I$89,5,0)</f>
        <v>559.96696080000015</v>
      </c>
      <c r="CV154" s="13">
        <f t="shared" ref="CV154:CV203" si="173">EXP(-1.0587+0.8836*LN(CU154)+0.284)</f>
        <v>123.54590772024646</v>
      </c>
      <c r="CW154" s="20">
        <f t="shared" ref="CW154:CW203" si="174">(CU154+CV154)*0.475*44/12</f>
        <v>1190.4515793394294</v>
      </c>
      <c r="CX154" s="59">
        <f t="shared" si="122"/>
        <v>1477.2597961626948</v>
      </c>
      <c r="CY154" s="59">
        <f ca="1">AVERAGE(OFFSET($CX$3,0,0,'Données projet'!$E$13+1,1))-AVERAGE(OFFSET($H$3,0,0,'Données projet'!$E$13+1,1))</f>
        <v>776.36907931144958</v>
      </c>
      <c r="CZ154" s="59">
        <f t="shared" si="150"/>
        <v>236.05254599184528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123.9651473743115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123.9651473743115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8.7559999999999949</v>
      </c>
      <c r="DO154" s="12">
        <f>IF('Données projet'!$A$166&gt;35,DO153+DN154-DW153,IF(A154&lt;'Données projet'!$A$166,$DL$205^A154,IF(A154='Données projet'!$A$166,'Données projet'!$B$166,DO153+DN154-DW153)))</f>
        <v>520.22200000000021</v>
      </c>
      <c r="DP154" s="17">
        <f>DO154*VLOOKUP('Données projet'!$B$14,Paramètres!$A$1:$I$89,3,0)*VLOOKUP('Données projet'!$B$14,Paramètres!$A$1:$I$89,5,0)</f>
        <v>495.0432552000002</v>
      </c>
      <c r="DQ154" s="13">
        <f t="shared" ref="DQ154:DQ203" si="176">EXP(-1.0587+0.8836*LN(DP154)+0.284)</f>
        <v>110.7997422834583</v>
      </c>
      <c r="DR154" s="20">
        <f t="shared" ref="DR154:DR203" si="177">(DP154+DQ154)*0.475*44/12</f>
        <v>1055.1765539503567</v>
      </c>
      <c r="DS154" s="59">
        <f t="shared" si="125"/>
        <v>1341.9847707736221</v>
      </c>
      <c r="DT154" s="59">
        <f ca="1">AVERAGE(OFFSET($DS$3,0,0,'Données projet'!$E$14+1,1))-AVERAGE(OFFSET($H$3,0,0,'Données projet'!$E$14+1,1))</f>
        <v>697.21496579331188</v>
      </c>
      <c r="DU154" s="59">
        <f t="shared" si="152"/>
        <v>215.64914236948769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109.59237666424636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109.59237666424636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6">
        <f t="shared" si="110"/>
        <v>183.33333333333334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189.76714074331781</v>
      </c>
      <c r="T155" s="59">
        <f t="shared" si="142"/>
        <v>458.38901659119472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478.61929440000017</v>
      </c>
      <c r="AK155" s="13">
        <f t="shared" si="164"/>
        <v>107.54529310073205</v>
      </c>
      <c r="AL155" s="20">
        <f t="shared" si="165"/>
        <v>1020.9033232304419</v>
      </c>
      <c r="AM155" s="59">
        <f t="shared" si="113"/>
        <v>1307.8247362371817</v>
      </c>
      <c r="AN155" s="59">
        <f ca="1">AVERAGE(OFFSET($AM$3,0,0,'Données projet'!$E$10+1,1))-AVERAGE(OFFSET($H$3,0,0,'Données projet'!$E$10+1,1))</f>
        <v>667.48048469355444</v>
      </c>
      <c r="AO155" s="59">
        <f t="shared" si="144"/>
        <v>207.98235252598172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102.15923846149796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102.15923846149796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266.99999999999983</v>
      </c>
      <c r="BE155" s="13">
        <f>BD155*VLOOKUP('Données projet'!$B$11,Paramètres!$A$1:$I$89,3,0)*VLOOKUP('Données projet'!$B$11,Paramètres!$A$1:$I$89,5,0)</f>
        <v>195.76439999999985</v>
      </c>
      <c r="BF155" s="13">
        <f t="shared" si="167"/>
        <v>48.812154563023455</v>
      </c>
      <c r="BG155" s="20">
        <f t="shared" si="168"/>
        <v>425.9708325305989</v>
      </c>
      <c r="BH155" s="59">
        <f t="shared" si="116"/>
        <v>712.89224553733879</v>
      </c>
      <c r="BI155" s="59">
        <f ca="1">AVERAGE(OFFSET($BH$3,0,0,'Données projet'!$E$11+1,1))-AVERAGE(OFFSET($H$3,0,0,'Données projet'!$E$11+1,1))</f>
        <v>302.36110224755532</v>
      </c>
      <c r="BJ155" s="59">
        <f t="shared" si="146"/>
        <v>292.08583531469412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7.7949969769586449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7.7949969769586449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213.00000000000003</v>
      </c>
      <c r="BZ155" s="13">
        <f>BY155*VLOOKUP('Données projet'!$B$12,Paramètres!$A$1:$I$89,3,0)*VLOOKUP('Données projet'!$B$12,Paramètres!$A$1:$I$89,5,0)</f>
        <v>186.07680000000005</v>
      </c>
      <c r="CA155" s="13">
        <f t="shared" si="170"/>
        <v>46.671538591528673</v>
      </c>
      <c r="CB155" s="20">
        <f t="shared" si="171"/>
        <v>405.37002304691242</v>
      </c>
      <c r="CC155" s="59">
        <f t="shared" si="119"/>
        <v>692.29143605365232</v>
      </c>
      <c r="CD155" s="59">
        <f ca="1">AVERAGE(OFFSET($CC$3,0,0,'Données projet'!$E$12+1,1))-AVERAGE(OFFSET($H$3,0,0,'Données projet'!$E$12+1,1))</f>
        <v>285.8437404763045</v>
      </c>
      <c r="CE155" s="59">
        <f t="shared" si="148"/>
        <v>276.01618888357268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8.8440549212733188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8.8440549212733188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8.7559999999999949</v>
      </c>
      <c r="CT155" s="12">
        <f>IF('Données projet'!$A$140&gt;35,CT154+CS155-DB154,IF(A155&lt;'Données projet'!$A$140,$CQ$205^A155,IF(A155='Données projet'!$A$140,'Données projet'!$B$140,CT154+CS155-DB154)))</f>
        <v>528.97800000000018</v>
      </c>
      <c r="CU155" s="17">
        <f>CT155*VLOOKUP('Données projet'!$B$13,Paramètres!$A$1:$I$89,3,0)*VLOOKUP('Données projet'!$B$13,Paramètres!$A$1:$I$89,5,0)</f>
        <v>569.39191920000019</v>
      </c>
      <c r="CV155" s="13">
        <f t="shared" si="173"/>
        <v>125.38150801698932</v>
      </c>
      <c r="CW155" s="20">
        <f t="shared" si="174"/>
        <v>1210.06371906959</v>
      </c>
      <c r="CX155" s="59">
        <f t="shared" si="122"/>
        <v>1496.9851320763298</v>
      </c>
      <c r="CY155" s="59">
        <f ca="1">AVERAGE(OFFSET($CX$3,0,0,'Données projet'!$E$13+1,1))-AVERAGE(OFFSET($H$3,0,0,'Données projet'!$E$13+1,1))</f>
        <v>776.36907931144958</v>
      </c>
      <c r="CZ155" s="59">
        <f t="shared" si="150"/>
        <v>236.05254599184528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121.53426644557516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121.53426644557516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8.7559999999999949</v>
      </c>
      <c r="DO155" s="12">
        <f>IF('Données projet'!$A$166&gt;35,DO154+DN155-DW154,IF(A155&lt;'Données projet'!$A$166,$DL$205^A155,IF(A155='Données projet'!$A$166,'Données projet'!$B$166,DO154+DN155-DW154)))</f>
        <v>528.97800000000018</v>
      </c>
      <c r="DP155" s="17">
        <f>DO155*VLOOKUP('Données projet'!$B$14,Paramètres!$A$1:$I$89,3,0)*VLOOKUP('Données projet'!$B$14,Paramètres!$A$1:$I$89,5,0)</f>
        <v>503.3754648000002</v>
      </c>
      <c r="DQ155" s="13">
        <f t="shared" si="176"/>
        <v>112.44596467615034</v>
      </c>
      <c r="DR155" s="20">
        <f t="shared" si="177"/>
        <v>1072.555656337629</v>
      </c>
      <c r="DS155" s="59">
        <f t="shared" si="125"/>
        <v>1359.4770693443688</v>
      </c>
      <c r="DT155" s="59">
        <f ca="1">AVERAGE(OFFSET($DS$3,0,0,'Données projet'!$E$14+1,1))-AVERAGE(OFFSET($H$3,0,0,'Données projet'!$E$14+1,1))</f>
        <v>697.21496579331188</v>
      </c>
      <c r="DU155" s="59">
        <f t="shared" si="152"/>
        <v>215.64914236948769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107.44333700260988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107.44333700260988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6">
        <f t="shared" si="110"/>
        <v>183.33333333333334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189.76714074331781</v>
      </c>
      <c r="T156" s="59">
        <f t="shared" si="142"/>
        <v>458.38901659119472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486.54172320000009</v>
      </c>
      <c r="AK156" s="13">
        <f t="shared" si="164"/>
        <v>109.11673825683451</v>
      </c>
      <c r="AL156" s="20">
        <f t="shared" si="165"/>
        <v>1037.4384870373203</v>
      </c>
      <c r="AM156" s="59">
        <f t="shared" si="113"/>
        <v>1324.4711325268204</v>
      </c>
      <c r="AN156" s="59">
        <f ca="1">AVERAGE(OFFSET($AM$3,0,0,'Données projet'!$E$10+1,1))-AVERAGE(OFFSET($H$3,0,0,'Données projet'!$E$10+1,1))</f>
        <v>667.48048469355444</v>
      </c>
      <c r="AO156" s="59">
        <f t="shared" si="144"/>
        <v>207.98235252598172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100.15595810625075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100.15595810625075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266.99999999999983</v>
      </c>
      <c r="BE156" s="13">
        <f>BD156*VLOOKUP('Données projet'!$B$11,Paramètres!$A$1:$I$89,3,0)*VLOOKUP('Données projet'!$B$11,Paramètres!$A$1:$I$89,5,0)</f>
        <v>195.76439999999985</v>
      </c>
      <c r="BF156" s="13">
        <f t="shared" si="167"/>
        <v>48.812154563023455</v>
      </c>
      <c r="BG156" s="20">
        <f t="shared" si="168"/>
        <v>425.9708325305989</v>
      </c>
      <c r="BH156" s="59">
        <f t="shared" si="116"/>
        <v>713.0034780200989</v>
      </c>
      <c r="BI156" s="59">
        <f ca="1">AVERAGE(OFFSET($BH$3,0,0,'Données projet'!$E$11+1,1))-AVERAGE(OFFSET($H$3,0,0,'Données projet'!$E$11+1,1))</f>
        <v>302.36110224755532</v>
      </c>
      <c r="BJ156" s="59">
        <f t="shared" si="146"/>
        <v>292.08583531469412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7.6421418407191757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7.6421418407191757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213.00000000000003</v>
      </c>
      <c r="BZ156" s="13">
        <f>BY156*VLOOKUP('Données projet'!$B$12,Paramètres!$A$1:$I$89,3,0)*VLOOKUP('Données projet'!$B$12,Paramètres!$A$1:$I$89,5,0)</f>
        <v>186.07680000000005</v>
      </c>
      <c r="CA156" s="13">
        <f t="shared" si="170"/>
        <v>46.671538591528673</v>
      </c>
      <c r="CB156" s="20">
        <f t="shared" si="171"/>
        <v>405.37002304691242</v>
      </c>
      <c r="CC156" s="59">
        <f t="shared" si="119"/>
        <v>692.40266853641242</v>
      </c>
      <c r="CD156" s="59">
        <f ca="1">AVERAGE(OFFSET($CC$3,0,0,'Données projet'!$E$12+1,1))-AVERAGE(OFFSET($H$3,0,0,'Données projet'!$E$12+1,1))</f>
        <v>285.8437404763045</v>
      </c>
      <c r="CE156" s="59">
        <f t="shared" si="148"/>
        <v>276.01618888357268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8.6706283986080042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8.6706283986080042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8.7559999999999949</v>
      </c>
      <c r="CT156" s="12">
        <f>IF('Données projet'!$A$140&gt;35,CT155+CS156-DB155,IF(A156&lt;'Données projet'!$A$140,$CQ$205^A156,IF(A156='Données projet'!$A$140,'Données projet'!$B$140,CT155+CS156-DB155)))</f>
        <v>537.73400000000015</v>
      </c>
      <c r="CU156" s="17">
        <f>CT156*VLOOKUP('Données projet'!$B$13,Paramètres!$A$1:$I$89,3,0)*VLOOKUP('Données projet'!$B$13,Paramètres!$A$1:$I$89,5,0)</f>
        <v>578.81687760000011</v>
      </c>
      <c r="CV156" s="13">
        <f t="shared" si="173"/>
        <v>127.21357483978889</v>
      </c>
      <c r="CW156" s="20">
        <f t="shared" si="174"/>
        <v>1229.6697046659656</v>
      </c>
      <c r="CX156" s="59">
        <f t="shared" si="122"/>
        <v>1516.7023501554656</v>
      </c>
      <c r="CY156" s="59">
        <f ca="1">AVERAGE(OFFSET($CX$3,0,0,'Données projet'!$E$13+1,1))-AVERAGE(OFFSET($H$3,0,0,'Données projet'!$E$13+1,1))</f>
        <v>776.36907931144958</v>
      </c>
      <c r="CZ156" s="59">
        <f t="shared" si="150"/>
        <v>236.05254599184528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119.15105360916037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119.15105360916037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8.7559999999999949</v>
      </c>
      <c r="DO156" s="12">
        <f>IF('Données projet'!$A$166&gt;35,DO155+DN156-DW155,IF(A156&lt;'Données projet'!$A$166,$DL$205^A156,IF(A156='Données projet'!$A$166,'Données projet'!$B$166,DO155+DN156-DW155)))</f>
        <v>537.73400000000015</v>
      </c>
      <c r="DP156" s="17">
        <f>DO156*VLOOKUP('Données projet'!$B$14,Paramètres!$A$1:$I$89,3,0)*VLOOKUP('Données projet'!$B$14,Paramètres!$A$1:$I$89,5,0)</f>
        <v>511.70767440000009</v>
      </c>
      <c r="DQ156" s="13">
        <f t="shared" si="176"/>
        <v>114.08901814152235</v>
      </c>
      <c r="DR156" s="20">
        <f t="shared" si="177"/>
        <v>1089.9292395098182</v>
      </c>
      <c r="DS156" s="59">
        <f t="shared" si="125"/>
        <v>1376.9618849993183</v>
      </c>
      <c r="DT156" s="59">
        <f ca="1">AVERAGE(OFFSET($DS$3,0,0,'Données projet'!$E$14+1,1))-AVERAGE(OFFSET($H$3,0,0,'Données projet'!$E$14+1,1))</f>
        <v>697.21496579331188</v>
      </c>
      <c r="DU156" s="59">
        <f t="shared" si="152"/>
        <v>215.64914236948769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105.33643869795333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105.33643869795333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6">
        <f t="shared" si="110"/>
        <v>183.33333333333334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189.76714074331781</v>
      </c>
      <c r="T157" s="59">
        <f t="shared" si="142"/>
        <v>458.38901659119472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494.46415200000013</v>
      </c>
      <c r="AK157" s="13">
        <f t="shared" si="164"/>
        <v>110.68520764370504</v>
      </c>
      <c r="AL157" s="20">
        <f t="shared" si="165"/>
        <v>1053.9684680461196</v>
      </c>
      <c r="AM157" s="59">
        <f t="shared" si="113"/>
        <v>1341.1104163834823</v>
      </c>
      <c r="AN157" s="59">
        <f ca="1">AVERAGE(OFFSET($AM$3,0,0,'Données projet'!$E$10+1,1))-AVERAGE(OFFSET($H$3,0,0,'Données projet'!$E$10+1,1))</f>
        <v>667.48048469355444</v>
      </c>
      <c r="AO157" s="59">
        <f t="shared" si="144"/>
        <v>207.98235252598172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121.90330371733953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121.90330371733953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266.99999999999983</v>
      </c>
      <c r="BE157" s="13">
        <f>BD157*VLOOKUP('Données projet'!$B$11,Paramètres!$A$1:$I$89,3,0)*VLOOKUP('Données projet'!$B$11,Paramètres!$A$1:$I$89,5,0)</f>
        <v>195.76439999999985</v>
      </c>
      <c r="BF157" s="13">
        <f t="shared" si="167"/>
        <v>48.812154563023455</v>
      </c>
      <c r="BG157" s="20">
        <f t="shared" si="168"/>
        <v>425.9708325305989</v>
      </c>
      <c r="BH157" s="59">
        <f t="shared" si="116"/>
        <v>713.11278086796165</v>
      </c>
      <c r="BI157" s="59">
        <f ca="1">AVERAGE(OFFSET($BH$3,0,0,'Données projet'!$E$11+1,1))-AVERAGE(OFFSET($H$3,0,0,'Données projet'!$E$11+1,1))</f>
        <v>302.36110224755532</v>
      </c>
      <c r="BJ157" s="59">
        <f t="shared" si="146"/>
        <v>292.08583531469412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7.492284100468936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7.492284100468936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213.00000000000003</v>
      </c>
      <c r="BZ157" s="13">
        <f>BY157*VLOOKUP('Données projet'!$B$12,Paramètres!$A$1:$I$89,3,0)*VLOOKUP('Données projet'!$B$12,Paramètres!$A$1:$I$89,5,0)</f>
        <v>186.07680000000005</v>
      </c>
      <c r="CA157" s="13">
        <f t="shared" si="170"/>
        <v>46.671538591528673</v>
      </c>
      <c r="CB157" s="20">
        <f t="shared" si="171"/>
        <v>405.37002304691242</v>
      </c>
      <c r="CC157" s="59">
        <f t="shared" si="119"/>
        <v>692.51197138427517</v>
      </c>
      <c r="CD157" s="59">
        <f ca="1">AVERAGE(OFFSET($CC$3,0,0,'Données projet'!$E$12+1,1))-AVERAGE(OFFSET($H$3,0,0,'Données projet'!$E$12+1,1))</f>
        <v>285.8437404763045</v>
      </c>
      <c r="CE157" s="59">
        <f t="shared" si="148"/>
        <v>276.01618888357268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8.5006026642724226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8.5006026642724226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>
        <f>VLOOKUP(A157,'Données projet'!$A$139:$I$159,2,0)</f>
        <v>546.49</v>
      </c>
      <c r="CR157" s="12">
        <f>VLOOKUP(A157,'Données projet'!$A$139:$I$159,9,0)</f>
        <v>8.7559999999999949</v>
      </c>
      <c r="CS157" s="12">
        <f t="array" ref="CS157">INDEX(CR:CR,MIN(IF(ISNUMBER(CR157:CR353),ROW(CR157:CR353),"")))</f>
        <v>8.7559999999999949</v>
      </c>
      <c r="CT157" s="12">
        <f>IF('Données projet'!$A$140&gt;35,CT156+CS157-DB156,IF(A157&lt;'Données projet'!$A$140,$CQ$205^A157,IF(A157='Données projet'!$A$140,'Données projet'!$B$140,CT156+CS157-DB156)))</f>
        <v>546.49000000000012</v>
      </c>
      <c r="CU157" s="17">
        <f>CT157*VLOOKUP('Données projet'!$B$13,Paramètres!$A$1:$I$89,3,0)*VLOOKUP('Données projet'!$B$13,Paramètres!$A$1:$I$89,5,0)</f>
        <v>588.24183600000015</v>
      </c>
      <c r="CV157" s="13">
        <f t="shared" si="173"/>
        <v>129.04217236678733</v>
      </c>
      <c r="CW157" s="20">
        <f t="shared" si="174"/>
        <v>1249.2696479054882</v>
      </c>
      <c r="CX157" s="59">
        <f t="shared" si="122"/>
        <v>1536.4115962428509</v>
      </c>
      <c r="CY157" s="59">
        <f ca="1">AVERAGE(OFFSET($CX$3,0,0,'Données projet'!$E$13+1,1))-AVERAGE(OFFSET($H$3,0,0,'Données projet'!$E$13+1,1))</f>
        <v>776.36907931144958</v>
      </c>
      <c r="CZ157" s="59">
        <f t="shared" si="150"/>
        <v>236.05254599184528</v>
      </c>
      <c r="DA157" s="15">
        <f>IF(ISNA(VLOOKUP(A157,'Données projet'!$A$139:$I$159,3,0)),0,VLOOKUP(A157,'Données projet'!$A$139:$I$159,3,0))</f>
        <v>13</v>
      </c>
      <c r="DB157" s="15">
        <f>IF(ISNA(VLOOKUP(A157,'Données projet'!$A$139:$I$159,4,0)),0,VLOOKUP(A157,'Données projet'!$A$139:$I$159,4,0))</f>
        <v>55.13</v>
      </c>
      <c r="DC157" s="16">
        <f>IF(ISNA(VLOOKUP(A157,'Données projet'!$A$139:$I$159,5,0)),0%,VLOOKUP(A157,'Données projet'!$A$139:$I$159,5,0)*VLOOKUP('Données projet'!$B$13,Paramètres!$A$1:$I$89,7,0))</f>
        <v>0.43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145.02289580166254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145.02289580166254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>
        <f>VLOOKUP(A157,'Données projet'!$A$165:$I$185,2,0)</f>
        <v>546.49</v>
      </c>
      <c r="DM157" s="12">
        <f>VLOOKUP(A157,'Données projet'!$A$165:$I$185,9,0)</f>
        <v>8.7559999999999949</v>
      </c>
      <c r="DN157" s="12">
        <f t="array" ref="DN157">INDEX(DM:DM,MIN(IF(ISNUMBER(DM157:DM353),ROW(DM157:DM353),"")))</f>
        <v>8.7559999999999949</v>
      </c>
      <c r="DO157" s="12">
        <f>IF('Données projet'!$A$166&gt;35,DO156+DN157-DW156,IF(A157&lt;'Données projet'!$A$166,$DL$205^A157,IF(A157='Données projet'!$A$166,'Données projet'!$B$166,DO156+DN157-DW156)))</f>
        <v>546.49000000000012</v>
      </c>
      <c r="DP157" s="17">
        <f>DO157*VLOOKUP('Données projet'!$B$14,Paramètres!$A$1:$I$89,3,0)*VLOOKUP('Données projet'!$B$14,Paramètres!$A$1:$I$89,5,0)</f>
        <v>520.03988400000014</v>
      </c>
      <c r="DQ157" s="13">
        <f t="shared" si="176"/>
        <v>115.72896023649142</v>
      </c>
      <c r="DR157" s="20">
        <f t="shared" si="177"/>
        <v>1107.2974037118893</v>
      </c>
      <c r="DS157" s="59">
        <f t="shared" si="125"/>
        <v>1394.439352049252</v>
      </c>
      <c r="DT157" s="59">
        <f ca="1">AVERAGE(OFFSET($DS$3,0,0,'Données projet'!$E$14+1,1))-AVERAGE(OFFSET($H$3,0,0,'Données projet'!$E$14+1,1))</f>
        <v>697.21496579331188</v>
      </c>
      <c r="DU157" s="59">
        <f t="shared" si="152"/>
        <v>215.64914236948769</v>
      </c>
      <c r="DV157" s="15">
        <f>IF(ISNA(VLOOKUP(A157,'Données projet'!$A$165:$I$185,3,0)),0,VLOOKUP(A157,'Données projet'!$A$165:$I$185,3,0))</f>
        <v>13</v>
      </c>
      <c r="DW157" s="15">
        <f>IF(ISNA(VLOOKUP(A157,'Données projet'!$A$165:$I$185,4,0)),0,VLOOKUP(A157,'Données projet'!$A$165:$I$185,4,0))</f>
        <v>55.13</v>
      </c>
      <c r="DX157" s="16">
        <f>IF(ISNA(VLOOKUP(A157,'Données projet'!$A$165:$I$185,5,0)),0%,VLOOKUP(A157,'Données projet'!$A$165:$I$185,5,0)*VLOOKUP('Données projet'!$B$14,Paramètres!$A$1:$I$89,7,0))</f>
        <v>0.43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128.20864701306394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128.20864701306394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6">
        <f t="shared" si="110"/>
        <v>183.33333333333334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189.76714074331781</v>
      </c>
      <c r="T158" s="59">
        <f t="shared" si="142"/>
        <v>458.38901659119472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452.63162880000004</v>
      </c>
      <c r="AK158" s="13">
        <f t="shared" si="164"/>
        <v>102.36895191108759</v>
      </c>
      <c r="AL158" s="20">
        <f t="shared" si="165"/>
        <v>966.62601140514414</v>
      </c>
      <c r="AM158" s="59">
        <f t="shared" si="113"/>
        <v>1253.8753664303238</v>
      </c>
      <c r="AN158" s="59">
        <f ca="1">AVERAGE(OFFSET($AM$3,0,0,'Données projet'!$E$10+1,1))-AVERAGE(OFFSET($H$3,0,0,'Données projet'!$E$10+1,1))</f>
        <v>667.48048469355444</v>
      </c>
      <c r="AO158" s="59">
        <f t="shared" si="144"/>
        <v>207.98235252598172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119.51285428511595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119.51285428511595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266.99999999999983</v>
      </c>
      <c r="BE158" s="13">
        <f>BD158*VLOOKUP('Données projet'!$B$11,Paramètres!$A$1:$I$89,3,0)*VLOOKUP('Données projet'!$B$11,Paramètres!$A$1:$I$89,5,0)</f>
        <v>195.76439999999985</v>
      </c>
      <c r="BF158" s="13">
        <f t="shared" si="167"/>
        <v>48.812154563023455</v>
      </c>
      <c r="BG158" s="20">
        <f t="shared" si="168"/>
        <v>425.9708325305989</v>
      </c>
      <c r="BH158" s="59">
        <f t="shared" si="116"/>
        <v>713.22018755577858</v>
      </c>
      <c r="BI158" s="59">
        <f ca="1">AVERAGE(OFFSET($BH$3,0,0,'Données projet'!$E$11+1,1))-AVERAGE(OFFSET($H$3,0,0,'Données projet'!$E$11+1,1))</f>
        <v>302.36110224755532</v>
      </c>
      <c r="BJ158" s="59">
        <f t="shared" si="146"/>
        <v>292.08583531469412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7.3453649791008067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7.3453649791008067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213.00000000000003</v>
      </c>
      <c r="BZ158" s="13">
        <f>BY158*VLOOKUP('Données projet'!$B$12,Paramètres!$A$1:$I$89,3,0)*VLOOKUP('Données projet'!$B$12,Paramètres!$A$1:$I$89,5,0)</f>
        <v>186.07680000000005</v>
      </c>
      <c r="CA158" s="13">
        <f t="shared" si="170"/>
        <v>46.671538591528673</v>
      </c>
      <c r="CB158" s="20">
        <f t="shared" si="171"/>
        <v>405.37002304691242</v>
      </c>
      <c r="CC158" s="59">
        <f t="shared" si="119"/>
        <v>692.6193780720921</v>
      </c>
      <c r="CD158" s="59">
        <f ca="1">AVERAGE(OFFSET($CC$3,0,0,'Données projet'!$E$12+1,1))-AVERAGE(OFFSET($H$3,0,0,'Données projet'!$E$12+1,1))</f>
        <v>285.8437404763045</v>
      </c>
      <c r="CE158" s="59">
        <f t="shared" si="148"/>
        <v>276.01618888357268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8.333911030881703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8.333911030881703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8.8960000000000043</v>
      </c>
      <c r="CT158" s="12">
        <f>IF('Données projet'!$A$140&gt;35,CT157+CS158-DB157,IF(A158&lt;'Données projet'!$A$140,$CQ$205^A158,IF(A158='Données projet'!$A$140,'Données projet'!$B$140,CT157+CS158-DB157)))</f>
        <v>500.25600000000009</v>
      </c>
      <c r="CU158" s="17">
        <f>CT158*VLOOKUP('Données projet'!$B$13,Paramètres!$A$1:$I$89,3,0)*VLOOKUP('Données projet'!$B$13,Paramètres!$A$1:$I$89,5,0)</f>
        <v>538.47555840000007</v>
      </c>
      <c r="CV158" s="13">
        <f t="shared" si="173"/>
        <v>119.34667891702883</v>
      </c>
      <c r="CW158" s="20">
        <f t="shared" si="174"/>
        <v>1145.7070633271585</v>
      </c>
      <c r="CX158" s="59">
        <f t="shared" si="122"/>
        <v>1432.9564183523382</v>
      </c>
      <c r="CY158" s="59">
        <f ca="1">AVERAGE(OFFSET($CX$3,0,0,'Données projet'!$E$13+1,1))-AVERAGE(OFFSET($H$3,0,0,'Données projet'!$E$13+1,1))</f>
        <v>776.36907931144958</v>
      </c>
      <c r="CZ158" s="59">
        <f t="shared" si="150"/>
        <v>236.05254599184528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142.17908527022416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142.17908527022416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8.8960000000000043</v>
      </c>
      <c r="DO158" s="12">
        <f>IF('Données projet'!$A$166&gt;35,DO157+DN158-DW157,IF(A158&lt;'Données projet'!$A$166,$DL$205^A158,IF(A158='Données projet'!$A$166,'Données projet'!$B$166,DO157+DN158-DW157)))</f>
        <v>500.25600000000009</v>
      </c>
      <c r="DP158" s="17">
        <f>DO158*VLOOKUP('Données projet'!$B$14,Paramètres!$A$1:$I$89,3,0)*VLOOKUP('Données projet'!$B$14,Paramètres!$A$1:$I$89,5,0)</f>
        <v>476.04360960000008</v>
      </c>
      <c r="DQ158" s="13">
        <f t="shared" si="176"/>
        <v>107.03374567724661</v>
      </c>
      <c r="DR158" s="20">
        <f t="shared" si="177"/>
        <v>1015.5263937745381</v>
      </c>
      <c r="DS158" s="59">
        <f t="shared" si="125"/>
        <v>1302.7757487997178</v>
      </c>
      <c r="DT158" s="59">
        <f ca="1">AVERAGE(OFFSET($DS$3,0,0,'Données projet'!$E$14+1,1))-AVERAGE(OFFSET($H$3,0,0,'Données projet'!$E$14+1,1))</f>
        <v>697.21496579331188</v>
      </c>
      <c r="DU158" s="59">
        <f t="shared" si="152"/>
        <v>215.64914236948769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125.69455364469087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125.69455364469087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6">
        <f t="shared" si="110"/>
        <v>183.33333333333334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189.76714074331781</v>
      </c>
      <c r="T159" s="59">
        <f t="shared" si="142"/>
        <v>458.38901659119472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460.68072960000006</v>
      </c>
      <c r="AK159" s="13">
        <f t="shared" si="164"/>
        <v>103.97581794168418</v>
      </c>
      <c r="AL159" s="20">
        <f t="shared" si="165"/>
        <v>983.44348696843338</v>
      </c>
      <c r="AM159" s="59">
        <f t="shared" si="113"/>
        <v>1270.7983854155218</v>
      </c>
      <c r="AN159" s="59">
        <f ca="1">AVERAGE(OFFSET($AM$3,0,0,'Données projet'!$E$10+1,1))-AVERAGE(OFFSET($H$3,0,0,'Données projet'!$E$10+1,1))</f>
        <v>667.48048469355444</v>
      </c>
      <c r="AO159" s="59">
        <f t="shared" si="144"/>
        <v>207.98235252598172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117.16928010822809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117.16928010822809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266.99999999999983</v>
      </c>
      <c r="BE159" s="13">
        <f>BD159*VLOOKUP('Données projet'!$B$11,Paramètres!$A$1:$I$89,3,0)*VLOOKUP('Données projet'!$B$11,Paramètres!$A$1:$I$89,5,0)</f>
        <v>195.76439999999985</v>
      </c>
      <c r="BF159" s="13">
        <f t="shared" si="167"/>
        <v>48.812154563023455</v>
      </c>
      <c r="BG159" s="20">
        <f t="shared" si="168"/>
        <v>425.9708325305989</v>
      </c>
      <c r="BH159" s="59">
        <f t="shared" si="116"/>
        <v>713.32573097768727</v>
      </c>
      <c r="BI159" s="59">
        <f ca="1">AVERAGE(OFFSET($BH$3,0,0,'Données projet'!$E$11+1,1))-AVERAGE(OFFSET($H$3,0,0,'Données projet'!$E$11+1,1))</f>
        <v>302.36110224755532</v>
      </c>
      <c r="BJ159" s="59">
        <f t="shared" si="146"/>
        <v>292.08583531469412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7.2013268520908911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7.2013268520908911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213.00000000000003</v>
      </c>
      <c r="BZ159" s="13">
        <f>BY159*VLOOKUP('Données projet'!$B$12,Paramètres!$A$1:$I$89,3,0)*VLOOKUP('Données projet'!$B$12,Paramètres!$A$1:$I$89,5,0)</f>
        <v>186.07680000000005</v>
      </c>
      <c r="CA159" s="13">
        <f t="shared" si="170"/>
        <v>46.671538591528673</v>
      </c>
      <c r="CB159" s="20">
        <f t="shared" si="171"/>
        <v>405.37002304691242</v>
      </c>
      <c r="CC159" s="59">
        <f t="shared" si="119"/>
        <v>692.72492149400068</v>
      </c>
      <c r="CD159" s="59">
        <f ca="1">AVERAGE(OFFSET($CC$3,0,0,'Données projet'!$E$12+1,1))-AVERAGE(OFFSET($H$3,0,0,'Données projet'!$E$12+1,1))</f>
        <v>285.8437404763045</v>
      </c>
      <c r="CE159" s="59">
        <f t="shared" si="148"/>
        <v>276.01618888357268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8.170488118749919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8.170488118749919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8.8960000000000043</v>
      </c>
      <c r="CT159" s="12">
        <f>IF('Données projet'!$A$140&gt;35,CT158+CS159-DB158,IF(A159&lt;'Données projet'!$A$140,$CQ$205^A159,IF(A159='Données projet'!$A$140,'Données projet'!$B$140,CT158+CS159-DB158)))</f>
        <v>509.1520000000001</v>
      </c>
      <c r="CU159" s="17">
        <f>CT159*VLOOKUP('Données projet'!$B$13,Paramètres!$A$1:$I$89,3,0)*VLOOKUP('Données projet'!$B$13,Paramètres!$A$1:$I$89,5,0)</f>
        <v>548.05121280000003</v>
      </c>
      <c r="CV159" s="13">
        <f t="shared" si="173"/>
        <v>121.22004110972614</v>
      </c>
      <c r="CW159" s="20">
        <f t="shared" si="174"/>
        <v>1165.6474338927731</v>
      </c>
      <c r="CX159" s="59">
        <f t="shared" si="122"/>
        <v>1453.0023323398614</v>
      </c>
      <c r="CY159" s="59">
        <f ca="1">AVERAGE(OFFSET($CX$3,0,0,'Données projet'!$E$13+1,1))-AVERAGE(OFFSET($H$3,0,0,'Données projet'!$E$13+1,1))</f>
        <v>776.36907931144958</v>
      </c>
      <c r="CZ159" s="59">
        <f t="shared" si="150"/>
        <v>236.05254599184528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139.39104012875413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139.39104012875413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8.8960000000000043</v>
      </c>
      <c r="DO159" s="12">
        <f>IF('Données projet'!$A$166&gt;35,DO158+DN159-DW158,IF(A159&lt;'Données projet'!$A$166,$DL$205^A159,IF(A159='Données projet'!$A$166,'Données projet'!$B$166,DO158+DN159-DW158)))</f>
        <v>509.1520000000001</v>
      </c>
      <c r="DP159" s="17">
        <f>DO159*VLOOKUP('Données projet'!$B$14,Paramètres!$A$1:$I$89,3,0)*VLOOKUP('Données projet'!$B$14,Paramètres!$A$1:$I$89,5,0)</f>
        <v>484.50904320000012</v>
      </c>
      <c r="DQ159" s="13">
        <f t="shared" si="176"/>
        <v>108.71383409121859</v>
      </c>
      <c r="DR159" s="20">
        <f t="shared" si="177"/>
        <v>1033.1965112822061</v>
      </c>
      <c r="DS159" s="59">
        <f t="shared" si="125"/>
        <v>1320.5514097292944</v>
      </c>
      <c r="DT159" s="59">
        <f ca="1">AVERAGE(OFFSET($DS$3,0,0,'Données projet'!$E$14+1,1))-AVERAGE(OFFSET($H$3,0,0,'Données projet'!$E$14+1,1))</f>
        <v>697.21496579331188</v>
      </c>
      <c r="DU159" s="59">
        <f t="shared" si="152"/>
        <v>215.64914236948769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123.22976011382606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123.22976011382606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6">
        <f t="shared" si="110"/>
        <v>183.33333333333334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189.76714074331781</v>
      </c>
      <c r="T160" s="59">
        <f t="shared" si="142"/>
        <v>458.38901659119472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468.72983040000003</v>
      </c>
      <c r="AK160" s="13">
        <f t="shared" si="164"/>
        <v>105.57941913319922</v>
      </c>
      <c r="AL160" s="20">
        <f t="shared" si="165"/>
        <v>1000.2552762703218</v>
      </c>
      <c r="AM160" s="59">
        <f t="shared" si="113"/>
        <v>1287.7138871969084</v>
      </c>
      <c r="AN160" s="59">
        <f ca="1">AVERAGE(OFFSET($AM$3,0,0,'Données projet'!$E$10+1,1))-AVERAGE(OFFSET($H$3,0,0,'Données projet'!$E$10+1,1))</f>
        <v>667.48048469355444</v>
      </c>
      <c r="AO160" s="59">
        <f t="shared" si="144"/>
        <v>207.98235252598172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114.87166199150991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114.87166199150991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266.99999999999983</v>
      </c>
      <c r="BE160" s="13">
        <f>BD160*VLOOKUP('Données projet'!$B$11,Paramètres!$A$1:$I$89,3,0)*VLOOKUP('Données projet'!$B$11,Paramètres!$A$1:$I$89,5,0)</f>
        <v>195.76439999999985</v>
      </c>
      <c r="BF160" s="13">
        <f t="shared" si="167"/>
        <v>48.812154563023455</v>
      </c>
      <c r="BG160" s="20">
        <f t="shared" si="168"/>
        <v>425.9708325305989</v>
      </c>
      <c r="BH160" s="59">
        <f t="shared" si="116"/>
        <v>713.42944345718547</v>
      </c>
      <c r="BI160" s="59">
        <f ca="1">AVERAGE(OFFSET($BH$3,0,0,'Données projet'!$E$11+1,1))-AVERAGE(OFFSET($H$3,0,0,'Données projet'!$E$11+1,1))</f>
        <v>302.36110224755532</v>
      </c>
      <c r="BJ160" s="59">
        <f t="shared" si="146"/>
        <v>292.08583531469412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7.0601132248970577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7.0601132248970577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213.00000000000003</v>
      </c>
      <c r="BZ160" s="13">
        <f>BY160*VLOOKUP('Données projet'!$B$12,Paramètres!$A$1:$I$89,3,0)*VLOOKUP('Données projet'!$B$12,Paramètres!$A$1:$I$89,5,0)</f>
        <v>186.07680000000005</v>
      </c>
      <c r="CA160" s="13">
        <f t="shared" si="170"/>
        <v>46.671538591528673</v>
      </c>
      <c r="CB160" s="20">
        <f t="shared" si="171"/>
        <v>405.37002304691242</v>
      </c>
      <c r="CC160" s="59">
        <f t="shared" si="119"/>
        <v>692.828633973499</v>
      </c>
      <c r="CD160" s="59">
        <f ca="1">AVERAGE(OFFSET($CC$3,0,0,'Données projet'!$E$12+1,1))-AVERAGE(OFFSET($H$3,0,0,'Données projet'!$E$12+1,1))</f>
        <v>285.8437404763045</v>
      </c>
      <c r="CE160" s="59">
        <f t="shared" si="148"/>
        <v>276.01618888357268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8.0102698302469051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8.0102698302469051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8.8960000000000043</v>
      </c>
      <c r="CT160" s="12">
        <f>IF('Données projet'!$A$140&gt;35,CT159+CS160-DB159,IF(A160&lt;'Données projet'!$A$140,$CQ$205^A160,IF(A160='Données projet'!$A$140,'Données projet'!$B$140,CT159+CS160-DB159)))</f>
        <v>518.04800000000012</v>
      </c>
      <c r="CU160" s="17">
        <f>CT160*VLOOKUP('Données projet'!$B$13,Paramètres!$A$1:$I$89,3,0)*VLOOKUP('Données projet'!$B$13,Paramètres!$A$1:$I$89,5,0)</f>
        <v>557.62686720000011</v>
      </c>
      <c r="CV160" s="13">
        <f t="shared" si="173"/>
        <v>123.08959699500029</v>
      </c>
      <c r="CW160" s="20">
        <f t="shared" si="174"/>
        <v>1185.5811751396257</v>
      </c>
      <c r="CX160" s="59">
        <f t="shared" si="122"/>
        <v>1473.0397860662122</v>
      </c>
      <c r="CY160" s="59">
        <f ca="1">AVERAGE(OFFSET($CX$3,0,0,'Données projet'!$E$13+1,1))-AVERAGE(OFFSET($H$3,0,0,'Données projet'!$E$13+1,1))</f>
        <v>776.36907931144958</v>
      </c>
      <c r="CZ160" s="59">
        <f t="shared" si="150"/>
        <v>236.05254599184528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136.65766685196868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136.65766685196868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8.8960000000000043</v>
      </c>
      <c r="DO160" s="12">
        <f>IF('Données projet'!$A$166&gt;35,DO159+DN160-DW159,IF(A160&lt;'Données projet'!$A$166,$DL$205^A160,IF(A160='Données projet'!$A$166,'Données projet'!$B$166,DO159+DN160-DW159)))</f>
        <v>518.04800000000012</v>
      </c>
      <c r="DP160" s="17">
        <f>DO160*VLOOKUP('Données projet'!$B$14,Paramètres!$A$1:$I$89,3,0)*VLOOKUP('Données projet'!$B$14,Paramètres!$A$1:$I$89,5,0)</f>
        <v>492.9744768000001</v>
      </c>
      <c r="DQ160" s="13">
        <f t="shared" si="176"/>
        <v>110.390508892475</v>
      </c>
      <c r="DR160" s="20">
        <f t="shared" si="177"/>
        <v>1050.8606834143941</v>
      </c>
      <c r="DS160" s="59">
        <f t="shared" si="125"/>
        <v>1338.3192943409806</v>
      </c>
      <c r="DT160" s="59">
        <f ca="1">AVERAGE(OFFSET($DS$3,0,0,'Données projet'!$E$14+1,1))-AVERAGE(OFFSET($H$3,0,0,'Données projet'!$E$14+1,1))</f>
        <v>697.21496579331188</v>
      </c>
      <c r="DU160" s="59">
        <f t="shared" si="152"/>
        <v>215.64914236948769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120.81329968072589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120.81329968072589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6">
        <f t="shared" si="110"/>
        <v>183.33333333333334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189.76714074331781</v>
      </c>
      <c r="T161" s="59">
        <f t="shared" si="142"/>
        <v>458.38901659119472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476.77893120000005</v>
      </c>
      <c r="AK161" s="13">
        <f t="shared" si="164"/>
        <v>107.17981801952122</v>
      </c>
      <c r="AL161" s="20">
        <f t="shared" si="165"/>
        <v>1017.0614882239994</v>
      </c>
      <c r="AM161" s="59">
        <f t="shared" si="113"/>
        <v>1304.6220124504314</v>
      </c>
      <c r="AN161" s="59">
        <f ca="1">AVERAGE(OFFSET($AM$3,0,0,'Données projet'!$E$10+1,1))-AVERAGE(OFFSET($H$3,0,0,'Données projet'!$E$10+1,1))</f>
        <v>667.48048469355444</v>
      </c>
      <c r="AO161" s="59">
        <f t="shared" si="144"/>
        <v>207.98235252598172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112.61909876465189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112.61909876465189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266.99999999999983</v>
      </c>
      <c r="BE161" s="13">
        <f>BD161*VLOOKUP('Données projet'!$B$11,Paramètres!$A$1:$I$89,3,0)*VLOOKUP('Données projet'!$B$11,Paramètres!$A$1:$I$89,5,0)</f>
        <v>195.76439999999985</v>
      </c>
      <c r="BF161" s="13">
        <f t="shared" si="167"/>
        <v>48.812154563023455</v>
      </c>
      <c r="BG161" s="20">
        <f t="shared" si="168"/>
        <v>425.9708325305989</v>
      </c>
      <c r="BH161" s="59">
        <f t="shared" si="116"/>
        <v>713.53135675703084</v>
      </c>
      <c r="BI161" s="59">
        <f ca="1">AVERAGE(OFFSET($BH$3,0,0,'Données projet'!$E$11+1,1))-AVERAGE(OFFSET($H$3,0,0,'Données projet'!$E$11+1,1))</f>
        <v>302.36110224755532</v>
      </c>
      <c r="BJ161" s="59">
        <f t="shared" si="146"/>
        <v>292.08583531469412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6.9216687108006871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6.9216687108006871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213.00000000000003</v>
      </c>
      <c r="BZ161" s="13">
        <f>BY161*VLOOKUP('Données projet'!$B$12,Paramètres!$A$1:$I$89,3,0)*VLOOKUP('Données projet'!$B$12,Paramètres!$A$1:$I$89,5,0)</f>
        <v>186.07680000000005</v>
      </c>
      <c r="CA161" s="13">
        <f t="shared" si="170"/>
        <v>46.671538591528673</v>
      </c>
      <c r="CB161" s="20">
        <f t="shared" si="171"/>
        <v>405.37002304691242</v>
      </c>
      <c r="CC161" s="59">
        <f t="shared" si="119"/>
        <v>692.93054727334447</v>
      </c>
      <c r="CD161" s="59">
        <f ca="1">AVERAGE(OFFSET($CC$3,0,0,'Données projet'!$E$12+1,1))-AVERAGE(OFFSET($H$3,0,0,'Données projet'!$E$12+1,1))</f>
        <v>285.8437404763045</v>
      </c>
      <c r="CE161" s="59">
        <f t="shared" si="148"/>
        <v>276.01618888357268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7.8531933246579291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7.8531933246579291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8.8960000000000043</v>
      </c>
      <c r="CT161" s="12">
        <f>IF('Données projet'!$A$140&gt;35,CT160+CS161-DB160,IF(A161&lt;'Données projet'!$A$140,$CQ$205^A161,IF(A161='Données projet'!$A$140,'Données projet'!$B$140,CT160+CS161-DB160)))</f>
        <v>526.94400000000007</v>
      </c>
      <c r="CU161" s="17">
        <f>CT161*VLOOKUP('Données projet'!$B$13,Paramètres!$A$1:$I$89,3,0)*VLOOKUP('Données projet'!$B$13,Paramètres!$A$1:$I$89,5,0)</f>
        <v>567.20252160000007</v>
      </c>
      <c r="CV161" s="13">
        <f t="shared" si="173"/>
        <v>124.9554194778848</v>
      </c>
      <c r="CW161" s="20">
        <f t="shared" si="174"/>
        <v>1205.5084140439828</v>
      </c>
      <c r="CX161" s="59">
        <f t="shared" si="122"/>
        <v>1493.0689382704149</v>
      </c>
      <c r="CY161" s="59">
        <f ca="1">AVERAGE(OFFSET($CX$3,0,0,'Données projet'!$E$13+1,1))-AVERAGE(OFFSET($H$3,0,0,'Données projet'!$E$13+1,1))</f>
        <v>776.36907931144958</v>
      </c>
      <c r="CZ161" s="59">
        <f t="shared" si="150"/>
        <v>236.05254599184528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133.97789335794795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133.97789335794795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8.8960000000000043</v>
      </c>
      <c r="DO161" s="12">
        <f>IF('Données projet'!$A$166&gt;35,DO160+DN161-DW160,IF(A161&lt;'Données projet'!$A$166,$DL$205^A161,IF(A161='Données projet'!$A$166,'Données projet'!$B$166,DO160+DN161-DW160)))</f>
        <v>526.94400000000007</v>
      </c>
      <c r="DP161" s="17">
        <f>DO161*VLOOKUP('Données projet'!$B$14,Paramètres!$A$1:$I$89,3,0)*VLOOKUP('Données projet'!$B$14,Paramètres!$A$1:$I$89,5,0)</f>
        <v>501.43991040000009</v>
      </c>
      <c r="DQ161" s="13">
        <f t="shared" si="176"/>
        <v>112.06383546447631</v>
      </c>
      <c r="DR161" s="20">
        <f t="shared" si="177"/>
        <v>1068.5190240472964</v>
      </c>
      <c r="DS161" s="59">
        <f t="shared" si="125"/>
        <v>1356.0795482737285</v>
      </c>
      <c r="DT161" s="59">
        <f ca="1">AVERAGE(OFFSET($DS$3,0,0,'Données projet'!$E$14+1,1))-AVERAGE(OFFSET($H$3,0,0,'Données projet'!$E$14+1,1))</f>
        <v>697.21496579331188</v>
      </c>
      <c r="DU161" s="59">
        <f t="shared" si="152"/>
        <v>215.64914236948769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118.44422456282349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118.44422456282349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6">
        <f t="shared" si="110"/>
        <v>183.33333333333334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189.76714074331781</v>
      </c>
      <c r="T162" s="59">
        <f t="shared" si="142"/>
        <v>458.38901659119472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484.82803200000001</v>
      </c>
      <c r="AK162" s="13">
        <f t="shared" si="164"/>
        <v>108.77707490210506</v>
      </c>
      <c r="AL162" s="20">
        <f t="shared" si="165"/>
        <v>1033.8622278544997</v>
      </c>
      <c r="AM162" s="59">
        <f t="shared" si="113"/>
        <v>1321.5228974128686</v>
      </c>
      <c r="AN162" s="59">
        <f ca="1">AVERAGE(OFFSET($AM$3,0,0,'Données projet'!$E$10+1,1))-AVERAGE(OFFSET($H$3,0,0,'Données projet'!$E$10+1,1))</f>
        <v>667.48048469355444</v>
      </c>
      <c r="AO162" s="59">
        <f t="shared" si="144"/>
        <v>207.98235252598172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110.41070692874466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110.41070692874466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266.99999999999983</v>
      </c>
      <c r="BE162" s="13">
        <f>BD162*VLOOKUP('Données projet'!$B$11,Paramètres!$A$1:$I$89,3,0)*VLOOKUP('Données projet'!$B$11,Paramètres!$A$1:$I$89,5,0)</f>
        <v>195.76439999999985</v>
      </c>
      <c r="BF162" s="13">
        <f t="shared" si="167"/>
        <v>48.812154563023455</v>
      </c>
      <c r="BG162" s="20">
        <f t="shared" si="168"/>
        <v>425.9708325305989</v>
      </c>
      <c r="BH162" s="59">
        <f t="shared" si="116"/>
        <v>713.63150208896786</v>
      </c>
      <c r="BI162" s="59">
        <f ca="1">AVERAGE(OFFSET($BH$3,0,0,'Données projet'!$E$11+1,1))-AVERAGE(OFFSET($H$3,0,0,'Données projet'!$E$11+1,1))</f>
        <v>302.36110224755532</v>
      </c>
      <c r="BJ162" s="59">
        <f t="shared" si="146"/>
        <v>292.08583531469412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6.7859390091829308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6.7859390091829308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213.00000000000003</v>
      </c>
      <c r="BZ162" s="13">
        <f>BY162*VLOOKUP('Données projet'!$B$12,Paramètres!$A$1:$I$89,3,0)*VLOOKUP('Données projet'!$B$12,Paramètres!$A$1:$I$89,5,0)</f>
        <v>186.07680000000005</v>
      </c>
      <c r="CA162" s="13">
        <f t="shared" si="170"/>
        <v>46.671538591528673</v>
      </c>
      <c r="CB162" s="20">
        <f t="shared" si="171"/>
        <v>405.37002304691242</v>
      </c>
      <c r="CC162" s="59">
        <f t="shared" si="119"/>
        <v>693.03069260528139</v>
      </c>
      <c r="CD162" s="59">
        <f ca="1">AVERAGE(OFFSET($CC$3,0,0,'Données projet'!$E$12+1,1))-AVERAGE(OFFSET($H$3,0,0,'Données projet'!$E$12+1,1))</f>
        <v>285.8437404763045</v>
      </c>
      <c r="CE162" s="59">
        <f t="shared" si="148"/>
        <v>276.01618888357268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7.6991969935363445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7.6991969935363445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8.8960000000000043</v>
      </c>
      <c r="CT162" s="12">
        <f>IF('Données projet'!$A$140&gt;35,CT161+CS162-DB161,IF(A162&lt;'Données projet'!$A$140,$CQ$205^A162,IF(A162='Données projet'!$A$140,'Données projet'!$B$140,CT161+CS162-DB161)))</f>
        <v>535.84</v>
      </c>
      <c r="CU162" s="17">
        <f>CT162*VLOOKUP('Données projet'!$B$13,Paramètres!$A$1:$I$89,3,0)*VLOOKUP('Données projet'!$B$13,Paramètres!$A$1:$I$89,5,0)</f>
        <v>576.77817600000003</v>
      </c>
      <c r="CV162" s="13">
        <f t="shared" si="173"/>
        <v>126.81757886073487</v>
      </c>
      <c r="CW162" s="20">
        <f t="shared" si="174"/>
        <v>1225.4292730491134</v>
      </c>
      <c r="CX162" s="59">
        <f t="shared" si="122"/>
        <v>1513.0899426074823</v>
      </c>
      <c r="CY162" s="59">
        <f ca="1">AVERAGE(OFFSET($CX$3,0,0,'Données projet'!$E$13+1,1))-AVERAGE(OFFSET($H$3,0,0,'Données projet'!$E$13+1,1))</f>
        <v>776.36907931144958</v>
      </c>
      <c r="CZ162" s="59">
        <f t="shared" si="150"/>
        <v>236.05254599184528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131.35066858764452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131.35066858764452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8.8960000000000043</v>
      </c>
      <c r="DO162" s="12">
        <f>IF('Données projet'!$A$166&gt;35,DO161+DN162-DW161,IF(A162&lt;'Données projet'!$A$166,$DL$205^A162,IF(A162='Données projet'!$A$166,'Données projet'!$B$166,DO161+DN162-DW161)))</f>
        <v>535.84</v>
      </c>
      <c r="DP162" s="17">
        <f>DO162*VLOOKUP('Données projet'!$B$14,Paramètres!$A$1:$I$89,3,0)*VLOOKUP('Données projet'!$B$14,Paramètres!$A$1:$I$89,5,0)</f>
        <v>509.90534400000007</v>
      </c>
      <c r="DQ162" s="13">
        <f t="shared" si="176"/>
        <v>113.73387685652062</v>
      </c>
      <c r="DR162" s="20">
        <f t="shared" si="177"/>
        <v>1086.1716429917735</v>
      </c>
      <c r="DS162" s="59">
        <f t="shared" si="125"/>
        <v>1373.8323125501424</v>
      </c>
      <c r="DT162" s="59">
        <f ca="1">AVERAGE(OFFSET($DS$3,0,0,'Données projet'!$E$14+1,1))-AVERAGE(OFFSET($H$3,0,0,'Données projet'!$E$14+1,1))</f>
        <v>697.21496579331188</v>
      </c>
      <c r="DU162" s="59">
        <f t="shared" si="152"/>
        <v>215.64914236948769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116.12160556299003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116.12160556299003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6">
        <f t="shared" si="110"/>
        <v>183.33333333333334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189.76714074331781</v>
      </c>
      <c r="T163" s="59">
        <f t="shared" si="142"/>
        <v>458.38901659119472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492.87713279999997</v>
      </c>
      <c r="AK163" s="13">
        <f t="shared" si="164"/>
        <v>110.37124796538414</v>
      </c>
      <c r="AL163" s="20">
        <f t="shared" si="165"/>
        <v>1050.6575964997107</v>
      </c>
      <c r="AM163" s="59">
        <f t="shared" si="113"/>
        <v>1338.416674092399</v>
      </c>
      <c r="AN163" s="59">
        <f ca="1">AVERAGE(OFFSET($AM$3,0,0,'Données projet'!$E$10+1,1))-AVERAGE(OFFSET($H$3,0,0,'Données projet'!$E$10+1,1))</f>
        <v>667.48048469355444</v>
      </c>
      <c r="AO163" s="59">
        <f t="shared" si="144"/>
        <v>207.98235252598172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108.24562030975355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108.24562030975355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266.99999999999983</v>
      </c>
      <c r="BE163" s="13">
        <f>BD163*VLOOKUP('Données projet'!$B$11,Paramètres!$A$1:$I$89,3,0)*VLOOKUP('Données projet'!$B$11,Paramètres!$A$1:$I$89,5,0)</f>
        <v>195.76439999999985</v>
      </c>
      <c r="BF163" s="13">
        <f t="shared" si="167"/>
        <v>48.812154563023455</v>
      </c>
      <c r="BG163" s="20">
        <f t="shared" si="168"/>
        <v>425.9708325305989</v>
      </c>
      <c r="BH163" s="59">
        <f t="shared" si="116"/>
        <v>713.72991012328725</v>
      </c>
      <c r="BI163" s="59">
        <f ca="1">AVERAGE(OFFSET($BH$3,0,0,'Données projet'!$E$11+1,1))-AVERAGE(OFFSET($H$3,0,0,'Données projet'!$E$11+1,1))</f>
        <v>302.36110224755532</v>
      </c>
      <c r="BJ163" s="59">
        <f t="shared" si="146"/>
        <v>292.08583531469412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6.6528708842269557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6.6528708842269557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213.00000000000003</v>
      </c>
      <c r="BZ163" s="13">
        <f>BY163*VLOOKUP('Données projet'!$B$12,Paramètres!$A$1:$I$89,3,0)*VLOOKUP('Données projet'!$B$12,Paramètres!$A$1:$I$89,5,0)</f>
        <v>186.07680000000005</v>
      </c>
      <c r="CA163" s="13">
        <f t="shared" si="170"/>
        <v>46.671538591528673</v>
      </c>
      <c r="CB163" s="20">
        <f t="shared" si="171"/>
        <v>405.37002304691242</v>
      </c>
      <c r="CC163" s="59">
        <f t="shared" si="119"/>
        <v>693.12910063960078</v>
      </c>
      <c r="CD163" s="59">
        <f ca="1">AVERAGE(OFFSET($CC$3,0,0,'Données projet'!$E$12+1,1))-AVERAGE(OFFSET($H$3,0,0,'Données projet'!$E$12+1,1))</f>
        <v>285.8437404763045</v>
      </c>
      <c r="CE163" s="59">
        <f t="shared" si="148"/>
        <v>276.01618888357268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7.5482204365395669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7.5482204365395669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8.8960000000000043</v>
      </c>
      <c r="CT163" s="12">
        <f>IF('Données projet'!$A$140&gt;35,CT162+CS163-DB162,IF(A163&lt;'Données projet'!$A$140,$CQ$205^A163,IF(A163='Données projet'!$A$140,'Données projet'!$B$140,CT162+CS163-DB162)))</f>
        <v>544.73599999999999</v>
      </c>
      <c r="CU163" s="17">
        <f>CT163*VLOOKUP('Données projet'!$B$13,Paramètres!$A$1:$I$89,3,0)*VLOOKUP('Données projet'!$B$13,Paramètres!$A$1:$I$89,5,0)</f>
        <v>586.35383039999988</v>
      </c>
      <c r="CV163" s="13">
        <f t="shared" si="173"/>
        <v>128.67614297777882</v>
      </c>
      <c r="CW163" s="20">
        <f t="shared" si="174"/>
        <v>1245.3438702996311</v>
      </c>
      <c r="CX163" s="59">
        <f t="shared" si="122"/>
        <v>1533.1029478923194</v>
      </c>
      <c r="CY163" s="59">
        <f ca="1">AVERAGE(OFFSET($CX$3,0,0,'Données projet'!$E$13+1,1))-AVERAGE(OFFSET($H$3,0,0,'Données projet'!$E$13+1,1))</f>
        <v>776.36907931144958</v>
      </c>
      <c r="CZ163" s="59">
        <f t="shared" si="150"/>
        <v>236.05254599184528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128.77496209263785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128.77496209263785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8.8960000000000043</v>
      </c>
      <c r="DO163" s="12">
        <f>IF('Données projet'!$A$166&gt;35,DO162+DN163-DW162,IF(A163&lt;'Données projet'!$A$166,$DL$205^A163,IF(A163='Données projet'!$A$166,'Données projet'!$B$166,DO162+DN163-DW162)))</f>
        <v>544.73599999999999</v>
      </c>
      <c r="DP163" s="17">
        <f>DO163*VLOOKUP('Données projet'!$B$14,Paramètres!$A$1:$I$89,3,0)*VLOOKUP('Données projet'!$B$14,Paramètres!$A$1:$I$89,5,0)</f>
        <v>518.3707776</v>
      </c>
      <c r="DQ163" s="13">
        <f t="shared" si="176"/>
        <v>115.4006939044155</v>
      </c>
      <c r="DR163" s="20">
        <f t="shared" si="177"/>
        <v>1103.8186462035235</v>
      </c>
      <c r="DS163" s="59">
        <f t="shared" si="125"/>
        <v>1391.5777237962118</v>
      </c>
      <c r="DT163" s="59">
        <f ca="1">AVERAGE(OFFSET($DS$3,0,0,'Données projet'!$E$14+1,1))-AVERAGE(OFFSET($H$3,0,0,'Données projet'!$E$14+1,1))</f>
        <v>697.21496579331188</v>
      </c>
      <c r="DU163" s="59">
        <f t="shared" si="152"/>
        <v>215.64914236948769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113.84453170508559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113.84453170508559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6">
        <f t="shared" si="110"/>
        <v>183.33333333333334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189.76714074331781</v>
      </c>
      <c r="T164" s="59">
        <f t="shared" si="142"/>
        <v>458.38901659119472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500.92623359999993</v>
      </c>
      <c r="AK164" s="13">
        <f t="shared" si="164"/>
        <v>111.96239338442973</v>
      </c>
      <c r="AL164" s="20">
        <f t="shared" si="165"/>
        <v>1067.4476919978817</v>
      </c>
      <c r="AM164" s="59">
        <f t="shared" si="113"/>
        <v>1355.3034704655015</v>
      </c>
      <c r="AN164" s="59">
        <f ca="1">AVERAGE(OFFSET($AM$3,0,0,'Données projet'!$E$10+1,1))-AVERAGE(OFFSET($H$3,0,0,'Données projet'!$E$10+1,1))</f>
        <v>667.48048469355444</v>
      </c>
      <c r="AO164" s="59">
        <f t="shared" si="144"/>
        <v>207.98235252598172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106.1229897187884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106.1229897187884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266.99999999999983</v>
      </c>
      <c r="BE164" s="13">
        <f>BD164*VLOOKUP('Données projet'!$B$11,Paramètres!$A$1:$I$89,3,0)*VLOOKUP('Données projet'!$B$11,Paramètres!$A$1:$I$89,5,0)</f>
        <v>195.76439999999985</v>
      </c>
      <c r="BF164" s="13">
        <f t="shared" si="167"/>
        <v>48.812154563023455</v>
      </c>
      <c r="BG164" s="20">
        <f t="shared" si="168"/>
        <v>425.9708325305989</v>
      </c>
      <c r="BH164" s="59">
        <f t="shared" si="116"/>
        <v>713.8266109982186</v>
      </c>
      <c r="BI164" s="59">
        <f ca="1">AVERAGE(OFFSET($BH$3,0,0,'Données projet'!$E$11+1,1))-AVERAGE(OFFSET($H$3,0,0,'Données projet'!$E$11+1,1))</f>
        <v>302.36110224755532</v>
      </c>
      <c r="BJ164" s="59">
        <f t="shared" si="146"/>
        <v>292.08583531469412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6.5224121440378253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6.5224121440378253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213.00000000000003</v>
      </c>
      <c r="BZ164" s="13">
        <f>BY164*VLOOKUP('Données projet'!$B$12,Paramètres!$A$1:$I$89,3,0)*VLOOKUP('Données projet'!$B$12,Paramètres!$A$1:$I$89,5,0)</f>
        <v>186.07680000000005</v>
      </c>
      <c r="CA164" s="13">
        <f t="shared" si="170"/>
        <v>46.671538591528673</v>
      </c>
      <c r="CB164" s="20">
        <f t="shared" si="171"/>
        <v>405.37002304691242</v>
      </c>
      <c r="CC164" s="59">
        <f t="shared" si="119"/>
        <v>693.22580151453212</v>
      </c>
      <c r="CD164" s="59">
        <f ca="1">AVERAGE(OFFSET($CC$3,0,0,'Données projet'!$E$12+1,1))-AVERAGE(OFFSET($H$3,0,0,'Données projet'!$E$12+1,1))</f>
        <v>285.8437404763045</v>
      </c>
      <c r="CE164" s="59">
        <f t="shared" si="148"/>
        <v>276.01618888357268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7.4002044377388891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7.4002044377388891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8.8960000000000043</v>
      </c>
      <c r="CT164" s="12">
        <f>IF('Données projet'!$A$140&gt;35,CT163+CS164-DB163,IF(A164&lt;'Données projet'!$A$140,$CQ$205^A164,IF(A164='Données projet'!$A$140,'Données projet'!$B$140,CT163+CS164-DB163)))</f>
        <v>553.63199999999995</v>
      </c>
      <c r="CU164" s="17">
        <f>CT164*VLOOKUP('Données projet'!$B$13,Paramètres!$A$1:$I$89,3,0)*VLOOKUP('Données projet'!$B$13,Paramètres!$A$1:$I$89,5,0)</f>
        <v>595.92948479999995</v>
      </c>
      <c r="CV164" s="13">
        <f t="shared" si="173"/>
        <v>130.53117732063376</v>
      </c>
      <c r="CW164" s="20">
        <f t="shared" si="174"/>
        <v>1265.2523198601036</v>
      </c>
      <c r="CX164" s="59">
        <f t="shared" si="122"/>
        <v>1553.1080983277234</v>
      </c>
      <c r="CY164" s="59">
        <f ca="1">AVERAGE(OFFSET($CX$3,0,0,'Données projet'!$E$13+1,1))-AVERAGE(OFFSET($H$3,0,0,'Données projet'!$E$13+1,1))</f>
        <v>776.36907931144958</v>
      </c>
      <c r="CZ164" s="59">
        <f t="shared" si="150"/>
        <v>236.05254599184528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126.24976363097242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126.24976363097242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8.8960000000000043</v>
      </c>
      <c r="DO164" s="12">
        <f>IF('Données projet'!$A$166&gt;35,DO163+DN164-DW163,IF(A164&lt;'Données projet'!$A$166,$DL$205^A164,IF(A164='Données projet'!$A$166,'Données projet'!$B$166,DO163+DN164-DW163)))</f>
        <v>553.63199999999995</v>
      </c>
      <c r="DP164" s="17">
        <f>DO164*VLOOKUP('Données projet'!$B$14,Paramètres!$A$1:$I$89,3,0)*VLOOKUP('Données projet'!$B$14,Paramètres!$A$1:$I$89,5,0)</f>
        <v>526.83621119999998</v>
      </c>
      <c r="DQ164" s="13">
        <f t="shared" si="176"/>
        <v>117.06434534304272</v>
      </c>
      <c r="DR164" s="20">
        <f t="shared" si="177"/>
        <v>1121.4601359791325</v>
      </c>
      <c r="DS164" s="59">
        <f t="shared" si="125"/>
        <v>1409.3159144467522</v>
      </c>
      <c r="DT164" s="59">
        <f ca="1">AVERAGE(OFFSET($DS$3,0,0,'Données projet'!$E$14+1,1))-AVERAGE(OFFSET($H$3,0,0,'Données projet'!$E$14+1,1))</f>
        <v>697.21496579331188</v>
      </c>
      <c r="DU164" s="59">
        <f t="shared" si="152"/>
        <v>215.64914236948769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111.61210987665673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111.61210987665673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6">
        <f t="shared" si="110"/>
        <v>183.33333333333334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189.76714074331781</v>
      </c>
      <c r="T165" s="59">
        <f t="shared" si="142"/>
        <v>458.38901659119472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508.97533439999989</v>
      </c>
      <c r="AK165" s="13">
        <f t="shared" si="164"/>
        <v>113.55056542549386</v>
      </c>
      <c r="AL165" s="20">
        <f t="shared" si="165"/>
        <v>1084.2326088627349</v>
      </c>
      <c r="AM165" s="59">
        <f t="shared" si="113"/>
        <v>1372.1834106612966</v>
      </c>
      <c r="AN165" s="59">
        <f ca="1">AVERAGE(OFFSET($AM$3,0,0,'Données projet'!$E$10+1,1))-AVERAGE(OFFSET($H$3,0,0,'Données projet'!$E$10+1,1))</f>
        <v>667.48048469355444</v>
      </c>
      <c r="AO165" s="59">
        <f t="shared" si="144"/>
        <v>207.98235252598172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104.04198261903527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104.04198261903527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266.99999999999983</v>
      </c>
      <c r="BE165" s="13">
        <f>BD165*VLOOKUP('Données projet'!$B$11,Paramètres!$A$1:$I$89,3,0)*VLOOKUP('Données projet'!$B$11,Paramètres!$A$1:$I$89,5,0)</f>
        <v>195.76439999999985</v>
      </c>
      <c r="BF165" s="13">
        <f t="shared" si="167"/>
        <v>48.812154563023455</v>
      </c>
      <c r="BG165" s="20">
        <f t="shared" si="168"/>
        <v>425.9708325305989</v>
      </c>
      <c r="BH165" s="59">
        <f t="shared" si="116"/>
        <v>713.92163432916061</v>
      </c>
      <c r="BI165" s="59">
        <f ca="1">AVERAGE(OFFSET($BH$3,0,0,'Données projet'!$E$11+1,1))-AVERAGE(OFFSET($H$3,0,0,'Données projet'!$E$11+1,1))</f>
        <v>302.36110224755532</v>
      </c>
      <c r="BJ165" s="59">
        <f t="shared" si="146"/>
        <v>292.08583531469412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6.3945116201718291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6.3945116201718291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213.00000000000003</v>
      </c>
      <c r="BZ165" s="13">
        <f>BY165*VLOOKUP('Données projet'!$B$12,Paramètres!$A$1:$I$89,3,0)*VLOOKUP('Données projet'!$B$12,Paramètres!$A$1:$I$89,5,0)</f>
        <v>186.07680000000005</v>
      </c>
      <c r="CA165" s="13">
        <f t="shared" si="170"/>
        <v>46.671538591528673</v>
      </c>
      <c r="CB165" s="20">
        <f t="shared" si="171"/>
        <v>405.37002304691242</v>
      </c>
      <c r="CC165" s="59">
        <f t="shared" si="119"/>
        <v>693.32082484547414</v>
      </c>
      <c r="CD165" s="59">
        <f ca="1">AVERAGE(OFFSET($CC$3,0,0,'Données projet'!$E$12+1,1))-AVERAGE(OFFSET($H$3,0,0,'Données projet'!$E$12+1,1))</f>
        <v>285.8437404763045</v>
      </c>
      <c r="CE165" s="59">
        <f t="shared" si="148"/>
        <v>276.01618888357268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7.2550909423938474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7.2550909423938474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8.8960000000000043</v>
      </c>
      <c r="CT165" s="12">
        <f>IF('Données projet'!$A$140&gt;35,CT164+CS165-DB164,IF(A165&lt;'Données projet'!$A$140,$CQ$205^A165,IF(A165='Données projet'!$A$140,'Données projet'!$B$140,CT164+CS165-DB164)))</f>
        <v>562.52799999999991</v>
      </c>
      <c r="CU165" s="17">
        <f>CT165*VLOOKUP('Données projet'!$B$13,Paramètres!$A$1:$I$89,3,0)*VLOOKUP('Données projet'!$B$13,Paramètres!$A$1:$I$89,5,0)</f>
        <v>605.5051391999998</v>
      </c>
      <c r="CV165" s="13">
        <f t="shared" si="173"/>
        <v>132.38274515552291</v>
      </c>
      <c r="CW165" s="20">
        <f t="shared" si="174"/>
        <v>1285.154731919202</v>
      </c>
      <c r="CX165" s="59">
        <f t="shared" si="122"/>
        <v>1573.1055337177638</v>
      </c>
      <c r="CY165" s="59">
        <f ca="1">AVERAGE(OFFSET($CX$3,0,0,'Données projet'!$E$13+1,1))-AVERAGE(OFFSET($H$3,0,0,'Données projet'!$E$13+1,1))</f>
        <v>776.36907931144958</v>
      </c>
      <c r="CZ165" s="59">
        <f t="shared" si="150"/>
        <v>236.05254599184528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123.77408277092128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123.77408277092128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8.8960000000000043</v>
      </c>
      <c r="DO165" s="12">
        <f>IF('Données projet'!$A$166&gt;35,DO164+DN165-DW164,IF(A165&lt;'Données projet'!$A$166,$DL$205^A165,IF(A165='Données projet'!$A$166,'Données projet'!$B$166,DO164+DN165-DW164)))</f>
        <v>562.52799999999991</v>
      </c>
      <c r="DP165" s="17">
        <f>DO165*VLOOKUP('Données projet'!$B$14,Paramètres!$A$1:$I$89,3,0)*VLOOKUP('Données projet'!$B$14,Paramètres!$A$1:$I$89,5,0)</f>
        <v>535.30164479999985</v>
      </c>
      <c r="DQ165" s="13">
        <f t="shared" si="176"/>
        <v>118.72488791148284</v>
      </c>
      <c r="DR165" s="20">
        <f t="shared" si="177"/>
        <v>1139.0962111391655</v>
      </c>
      <c r="DS165" s="59">
        <f t="shared" si="125"/>
        <v>1427.0470129377272</v>
      </c>
      <c r="DT165" s="59">
        <f ca="1">AVERAGE(OFFSET($DS$3,0,0,'Données projet'!$E$14+1,1))-AVERAGE(OFFSET($H$3,0,0,'Données projet'!$E$14+1,1))</f>
        <v>697.21496579331188</v>
      </c>
      <c r="DU165" s="59">
        <f t="shared" si="152"/>
        <v>215.64914236948769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109.42346447864051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109.42346447864051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6">
        <f t="shared" si="110"/>
        <v>183.33333333333334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189.76714074331781</v>
      </c>
      <c r="T166" s="59">
        <f t="shared" si="142"/>
        <v>458.38901659119472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517.02443519999986</v>
      </c>
      <c r="AK166" s="13">
        <f t="shared" si="164"/>
        <v>115.1358165400127</v>
      </c>
      <c r="AL166" s="20">
        <f t="shared" si="165"/>
        <v>1101.0124384471885</v>
      </c>
      <c r="AM166" s="59">
        <f t="shared" si="113"/>
        <v>1389.0566151343407</v>
      </c>
      <c r="AN166" s="59">
        <f ca="1">AVERAGE(OFFSET($AM$3,0,0,'Données projet'!$E$10+1,1))-AVERAGE(OFFSET($H$3,0,0,'Données projet'!$E$10+1,1))</f>
        <v>667.48048469355444</v>
      </c>
      <c r="AO166" s="59">
        <f t="shared" si="144"/>
        <v>207.98235252598172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102.0017827992193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102.0017827992193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266.99999999999983</v>
      </c>
      <c r="BE166" s="13">
        <f>BD166*VLOOKUP('Données projet'!$B$11,Paramètres!$A$1:$I$89,3,0)*VLOOKUP('Données projet'!$B$11,Paramètres!$A$1:$I$89,5,0)</f>
        <v>195.76439999999985</v>
      </c>
      <c r="BF166" s="13">
        <f t="shared" si="167"/>
        <v>48.812154563023455</v>
      </c>
      <c r="BG166" s="20">
        <f t="shared" si="168"/>
        <v>425.9708325305989</v>
      </c>
      <c r="BH166" s="59">
        <f t="shared" si="116"/>
        <v>714.01500921775119</v>
      </c>
      <c r="BI166" s="59">
        <f ca="1">AVERAGE(OFFSET($BH$3,0,0,'Données projet'!$E$11+1,1))-AVERAGE(OFFSET($H$3,0,0,'Données projet'!$E$11+1,1))</f>
        <v>302.36110224755532</v>
      </c>
      <c r="BJ166" s="59">
        <f t="shared" si="146"/>
        <v>292.08583531469412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6.2691191475672285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6.2691191475672285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213.00000000000003</v>
      </c>
      <c r="BZ166" s="13">
        <f>BY166*VLOOKUP('Données projet'!$B$12,Paramètres!$A$1:$I$89,3,0)*VLOOKUP('Données projet'!$B$12,Paramètres!$A$1:$I$89,5,0)</f>
        <v>186.07680000000005</v>
      </c>
      <c r="CA166" s="13">
        <f t="shared" si="170"/>
        <v>46.671538591528673</v>
      </c>
      <c r="CB166" s="20">
        <f t="shared" si="171"/>
        <v>405.37002304691242</v>
      </c>
      <c r="CC166" s="59">
        <f t="shared" si="119"/>
        <v>693.4141997340646</v>
      </c>
      <c r="CD166" s="59">
        <f ca="1">AVERAGE(OFFSET($CC$3,0,0,'Données projet'!$E$12+1,1))-AVERAGE(OFFSET($H$3,0,0,'Données projet'!$E$12+1,1))</f>
        <v>285.8437404763045</v>
      </c>
      <c r="CE166" s="59">
        <f t="shared" si="148"/>
        <v>276.01618888357268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7.1128230341820302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7.1128230341820302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8.8960000000000043</v>
      </c>
      <c r="CT166" s="12">
        <f>IF('Données projet'!$A$140&gt;35,CT165+CS166-DB165,IF(A166&lt;'Données projet'!$A$140,$CQ$205^A166,IF(A166='Données projet'!$A$140,'Données projet'!$B$140,CT165+CS166-DB165)))</f>
        <v>571.42399999999986</v>
      </c>
      <c r="CU166" s="17">
        <f>CT166*VLOOKUP('Données projet'!$B$13,Paramètres!$A$1:$I$89,3,0)*VLOOKUP('Données projet'!$B$13,Paramètres!$A$1:$I$89,5,0)</f>
        <v>615.08079359999988</v>
      </c>
      <c r="CV166" s="13">
        <f t="shared" si="173"/>
        <v>134.23090763286925</v>
      </c>
      <c r="CW166" s="20">
        <f t="shared" si="174"/>
        <v>1305.0512129805804</v>
      </c>
      <c r="CX166" s="59">
        <f t="shared" si="122"/>
        <v>1593.0953896677327</v>
      </c>
      <c r="CY166" s="59">
        <f ca="1">AVERAGE(OFFSET($CX$3,0,0,'Données projet'!$E$13+1,1))-AVERAGE(OFFSET($H$3,0,0,'Données projet'!$E$13+1,1))</f>
        <v>776.36907931144958</v>
      </c>
      <c r="CZ166" s="59">
        <f t="shared" si="150"/>
        <v>236.05254599184528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121.34694850251952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121.34694850251952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8.8960000000000043</v>
      </c>
      <c r="DO166" s="12">
        <f>IF('Données projet'!$A$166&gt;35,DO165+DN166-DW165,IF(A166&lt;'Données projet'!$A$166,$DL$205^A166,IF(A166='Données projet'!$A$166,'Données projet'!$B$166,DO165+DN166-DW165)))</f>
        <v>571.42399999999986</v>
      </c>
      <c r="DP166" s="17">
        <f>DO166*VLOOKUP('Données projet'!$B$14,Paramètres!$A$1:$I$89,3,0)*VLOOKUP('Données projet'!$B$14,Paramètres!$A$1:$I$89,5,0)</f>
        <v>543.76707839999983</v>
      </c>
      <c r="DQ166" s="13">
        <f t="shared" si="176"/>
        <v>120.38237645130253</v>
      </c>
      <c r="DR166" s="20">
        <f t="shared" si="177"/>
        <v>1156.7269671993515</v>
      </c>
      <c r="DS166" s="59">
        <f t="shared" si="125"/>
        <v>1444.7711438865038</v>
      </c>
      <c r="DT166" s="59">
        <f ca="1">AVERAGE(OFFSET($DS$3,0,0,'Données projet'!$E$14+1,1))-AVERAGE(OFFSET($H$3,0,0,'Données projet'!$E$14+1,1))</f>
        <v>697.21496579331188</v>
      </c>
      <c r="DU166" s="59">
        <f t="shared" si="152"/>
        <v>215.64914236948769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107.2777370819375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107.2777370819375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6">
        <f t="shared" si="110"/>
        <v>183.33333333333334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189.76714074331781</v>
      </c>
      <c r="T167" s="59">
        <f t="shared" si="142"/>
        <v>458.38901659119472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525.07353599999988</v>
      </c>
      <c r="AK167" s="13">
        <f t="shared" si="164"/>
        <v>116.71819745258918</v>
      </c>
      <c r="AL167" s="20">
        <f t="shared" si="165"/>
        <v>1117.7872690965926</v>
      </c>
      <c r="AM167" s="59">
        <f t="shared" si="113"/>
        <v>1405.9232008267732</v>
      </c>
      <c r="AN167" s="59">
        <f ca="1">AVERAGE(OFFSET($AM$3,0,0,'Données projet'!$E$10+1,1))-AVERAGE(OFFSET($H$3,0,0,'Données projet'!$E$10+1,1))</f>
        <v>667.48048469355444</v>
      </c>
      <c r="AO167" s="59">
        <f t="shared" si="144"/>
        <v>207.98235252598172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125.62687225237548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125.62687225237548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266.99999999999983</v>
      </c>
      <c r="BE167" s="13">
        <f>BD167*VLOOKUP('Données projet'!$B$11,Paramètres!$A$1:$I$89,3,0)*VLOOKUP('Données projet'!$B$11,Paramètres!$A$1:$I$89,5,0)</f>
        <v>195.76439999999985</v>
      </c>
      <c r="BF167" s="13">
        <f t="shared" si="167"/>
        <v>48.812154563023455</v>
      </c>
      <c r="BG167" s="20">
        <f t="shared" si="168"/>
        <v>425.9708325305989</v>
      </c>
      <c r="BH167" s="59">
        <f t="shared" si="116"/>
        <v>714.10676426077953</v>
      </c>
      <c r="BI167" s="59">
        <f ca="1">AVERAGE(OFFSET($BH$3,0,0,'Données projet'!$E$11+1,1))-AVERAGE(OFFSET($H$3,0,0,'Données projet'!$E$11+1,1))</f>
        <v>302.36110224755532</v>
      </c>
      <c r="BJ167" s="59">
        <f t="shared" si="146"/>
        <v>292.08583531469412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6.1461855448685476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6.1461855448685476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213.00000000000003</v>
      </c>
      <c r="BZ167" s="13">
        <f>BY167*VLOOKUP('Données projet'!$B$12,Paramètres!$A$1:$I$89,3,0)*VLOOKUP('Données projet'!$B$12,Paramètres!$A$1:$I$89,5,0)</f>
        <v>186.07680000000005</v>
      </c>
      <c r="CA167" s="13">
        <f t="shared" si="170"/>
        <v>46.671538591528673</v>
      </c>
      <c r="CB167" s="20">
        <f t="shared" si="171"/>
        <v>405.37002304691242</v>
      </c>
      <c r="CC167" s="59">
        <f t="shared" si="119"/>
        <v>693.50595477709317</v>
      </c>
      <c r="CD167" s="59">
        <f ca="1">AVERAGE(OFFSET($CC$3,0,0,'Données projet'!$E$12+1,1))-AVERAGE(OFFSET($H$3,0,0,'Données projet'!$E$12+1,1))</f>
        <v>285.8437404763045</v>
      </c>
      <c r="CE167" s="59">
        <f t="shared" si="148"/>
        <v>276.01618888357268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6.9733449128753904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6.9733449128753904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>
        <f>VLOOKUP(A167,'Données projet'!$A$139:$I$159,2,0)</f>
        <v>580.32000000000005</v>
      </c>
      <c r="CR167" s="12">
        <f>VLOOKUP(A167,'Données projet'!$A$139:$I$159,9,0)</f>
        <v>8.8960000000000043</v>
      </c>
      <c r="CS167" s="12">
        <f t="array" ref="CS167">INDEX(CR:CR,MIN(IF(ISNUMBER(CR167:CR363),ROW(CR167:CR363),"")))</f>
        <v>8.8960000000000043</v>
      </c>
      <c r="CT167" s="12">
        <f>IF('Données projet'!$A$140&gt;35,CT166+CS167-DB166,IF(A167&lt;'Données projet'!$A$140,$CQ$205^A167,IF(A167='Données projet'!$A$140,'Données projet'!$B$140,CT166+CS167-DB166)))</f>
        <v>580.31999999999982</v>
      </c>
      <c r="CU167" s="17">
        <f>CT167*VLOOKUP('Données projet'!$B$13,Paramètres!$A$1:$I$89,3,0)*VLOOKUP('Données projet'!$B$13,Paramètres!$A$1:$I$89,5,0)</f>
        <v>624.65644799999984</v>
      </c>
      <c r="CV167" s="13">
        <f t="shared" si="173"/>
        <v>136.07572388986986</v>
      </c>
      <c r="CW167" s="20">
        <f t="shared" si="174"/>
        <v>1324.9418660415231</v>
      </c>
      <c r="CX167" s="59">
        <f t="shared" si="122"/>
        <v>1613.0777977717039</v>
      </c>
      <c r="CY167" s="59">
        <f ca="1">AVERAGE(OFFSET($CX$3,0,0,'Données projet'!$E$13+1,1))-AVERAGE(OFFSET($H$3,0,0,'Données projet'!$E$13+1,1))</f>
        <v>776.36907931144958</v>
      </c>
      <c r="CZ167" s="59">
        <f t="shared" si="150"/>
        <v>236.05254599184528</v>
      </c>
      <c r="DA167" s="15">
        <f>IF(ISNA(VLOOKUP(A167,'Données projet'!$A$139:$I$159,3,0)),0,VLOOKUP(A167,'Données projet'!$A$139:$I$159,3,0))</f>
        <v>14</v>
      </c>
      <c r="DB167" s="15">
        <f>IF(ISNA(VLOOKUP(A167,'Données projet'!$A$139:$I$159,4,0)),0,VLOOKUP(A167,'Données projet'!$A$139:$I$159,4,0))</f>
        <v>59.58</v>
      </c>
      <c r="DC167" s="16">
        <f>IF(ISNA(VLOOKUP(A167,'Données projet'!$A$139:$I$159,5,0)),0%,VLOOKUP(A167,'Données projet'!$A$139:$I$159,5,0)*VLOOKUP('Données projet'!$B$13,Paramètres!$A$1:$I$89,7,0))</f>
        <v>0.43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149.45265836920532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149.45265836920532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>
        <f>VLOOKUP(A167,'Données projet'!$A$165:$I$185,2,0)</f>
        <v>580.32000000000005</v>
      </c>
      <c r="DM167" s="12">
        <f>VLOOKUP(A167,'Données projet'!$A$165:$I$185,9,0)</f>
        <v>8.8960000000000043</v>
      </c>
      <c r="DN167" s="12">
        <f t="array" ref="DN167">INDEX(DM:DM,MIN(IF(ISNUMBER(DM167:DM363),ROW(DM167:DM363),"")))</f>
        <v>8.8960000000000043</v>
      </c>
      <c r="DO167" s="12">
        <f>IF('Données projet'!$A$166&gt;35,DO166+DN167-DW166,IF(A167&lt;'Données projet'!$A$166,$DL$205^A167,IF(A167='Données projet'!$A$166,'Données projet'!$B$166,DO166+DN167-DW166)))</f>
        <v>580.31999999999982</v>
      </c>
      <c r="DP167" s="17">
        <f>DO167*VLOOKUP('Données projet'!$B$14,Paramètres!$A$1:$I$89,3,0)*VLOOKUP('Données projet'!$B$14,Paramètres!$A$1:$I$89,5,0)</f>
        <v>552.23251199999982</v>
      </c>
      <c r="DQ167" s="13">
        <f t="shared" si="176"/>
        <v>122.03686399854581</v>
      </c>
      <c r="DR167" s="20">
        <f t="shared" si="177"/>
        <v>1174.3524965308004</v>
      </c>
      <c r="DS167" s="59">
        <f t="shared" si="125"/>
        <v>1462.488428260981</v>
      </c>
      <c r="DT167" s="59">
        <f ca="1">AVERAGE(OFFSET($DS$3,0,0,'Données projet'!$E$14+1,1))-AVERAGE(OFFSET($H$3,0,0,'Données projet'!$E$14+1,1))</f>
        <v>697.21496579331188</v>
      </c>
      <c r="DU167" s="59">
        <f t="shared" si="152"/>
        <v>215.64914236948769</v>
      </c>
      <c r="DV167" s="15">
        <f>IF(ISNA(VLOOKUP(A167,'Données projet'!$A$165:$I$185,3,0)),0,VLOOKUP(A167,'Données projet'!$A$165:$I$185,3,0))</f>
        <v>14</v>
      </c>
      <c r="DW167" s="15">
        <f>IF(ISNA(VLOOKUP(A167,'Données projet'!$A$165:$I$185,4,0)),0,VLOOKUP(A167,'Données projet'!$A$165:$I$185,4,0))</f>
        <v>59.58</v>
      </c>
      <c r="DX167" s="16">
        <f>IF(ISNA(VLOOKUP(A167,'Données projet'!$A$165:$I$185,5,0)),0%,VLOOKUP(A167,'Données projet'!$A$165:$I$185,5,0)*VLOOKUP('Données projet'!$B$14,Paramètres!$A$1:$I$89,7,0))</f>
        <v>0.43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132.12481392060175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132.12481392060175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6">
        <f t="shared" si="110"/>
        <v>183.33333333333334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189.76714074331781</v>
      </c>
      <c r="T168" s="59">
        <f t="shared" si="142"/>
        <v>458.38901659119472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479.28884639999978</v>
      </c>
      <c r="AK168" s="13">
        <f t="shared" si="164"/>
        <v>107.67821785986543</v>
      </c>
      <c r="AL168" s="20">
        <f t="shared" si="165"/>
        <v>1022.3009702525984</v>
      </c>
      <c r="AM168" s="59">
        <f t="shared" si="113"/>
        <v>1310.5270652809445</v>
      </c>
      <c r="AN168" s="59">
        <f ca="1">AVERAGE(OFFSET($AM$3,0,0,'Données projet'!$E$10+1,1))-AVERAGE(OFFSET($H$3,0,0,'Données projet'!$E$10+1,1))</f>
        <v>667.48048469355444</v>
      </c>
      <c r="AO168" s="59">
        <f t="shared" si="144"/>
        <v>207.98235252598172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123.16340591233239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123.16340591233239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266.99999999999983</v>
      </c>
      <c r="BE168" s="13">
        <f>BD168*VLOOKUP('Données projet'!$B$11,Paramètres!$A$1:$I$89,3,0)*VLOOKUP('Données projet'!$B$11,Paramètres!$A$1:$I$89,5,0)</f>
        <v>195.76439999999985</v>
      </c>
      <c r="BF168" s="13">
        <f t="shared" si="167"/>
        <v>48.812154563023455</v>
      </c>
      <c r="BG168" s="20">
        <f t="shared" si="168"/>
        <v>425.9708325305989</v>
      </c>
      <c r="BH168" s="59">
        <f t="shared" si="116"/>
        <v>714.19692755894505</v>
      </c>
      <c r="BI168" s="59">
        <f ca="1">AVERAGE(OFFSET($BH$3,0,0,'Données projet'!$E$11+1,1))-AVERAGE(OFFSET($H$3,0,0,'Données projet'!$E$11+1,1))</f>
        <v>302.36110224755532</v>
      </c>
      <c r="BJ168" s="59">
        <f t="shared" si="146"/>
        <v>292.08583531469412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6.0256625951366942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6.0256625951366942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213.00000000000003</v>
      </c>
      <c r="BZ168" s="13">
        <f>BY168*VLOOKUP('Données projet'!$B$12,Paramètres!$A$1:$I$89,3,0)*VLOOKUP('Données projet'!$B$12,Paramètres!$A$1:$I$89,5,0)</f>
        <v>186.07680000000005</v>
      </c>
      <c r="CA168" s="13">
        <f t="shared" si="170"/>
        <v>46.671538591528673</v>
      </c>
      <c r="CB168" s="20">
        <f t="shared" si="171"/>
        <v>405.37002304691242</v>
      </c>
      <c r="CC168" s="59">
        <f t="shared" si="119"/>
        <v>693.59611807525857</v>
      </c>
      <c r="CD168" s="59">
        <f ca="1">AVERAGE(OFFSET($CC$3,0,0,'Données projet'!$E$12+1,1))-AVERAGE(OFFSET($H$3,0,0,'Données projet'!$E$12+1,1))</f>
        <v>285.8437404763045</v>
      </c>
      <c r="CE168" s="59">
        <f t="shared" si="148"/>
        <v>276.01618888357268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6.8366018724543203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6.8366018724543203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8.977999999999998</v>
      </c>
      <c r="CT168" s="12">
        <f>IF('Données projet'!$A$140&gt;35,CT167+CS168-DB167,IF(A168&lt;'Données projet'!$A$140,$CQ$205^A168,IF(A168='Données projet'!$A$140,'Données projet'!$B$140,CT167+CS168-DB167)))</f>
        <v>529.71799999999973</v>
      </c>
      <c r="CU168" s="17">
        <f>CT168*VLOOKUP('Données projet'!$B$13,Paramètres!$A$1:$I$89,3,0)*VLOOKUP('Données projet'!$B$13,Paramètres!$A$1:$I$89,5,0)</f>
        <v>570.18845519999968</v>
      </c>
      <c r="CV168" s="13">
        <f t="shared" si="173"/>
        <v>125.5364781349034</v>
      </c>
      <c r="CW168" s="20">
        <f t="shared" si="174"/>
        <v>1211.7209255582895</v>
      </c>
      <c r="CX168" s="59">
        <f t="shared" si="122"/>
        <v>1499.9470205866357</v>
      </c>
      <c r="CY168" s="59">
        <f ca="1">AVERAGE(OFFSET($CX$3,0,0,'Données projet'!$E$13+1,1))-AVERAGE(OFFSET($H$3,0,0,'Données projet'!$E$13+1,1))</f>
        <v>776.36907931144958</v>
      </c>
      <c r="CZ168" s="59">
        <f t="shared" si="150"/>
        <v>236.05254599184528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146.5219828957058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146.5219828957058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8.977999999999998</v>
      </c>
      <c r="DO168" s="12">
        <f>IF('Données projet'!$A$166&gt;35,DO167+DN168-DW167,IF(A168&lt;'Données projet'!$A$166,$DL$205^A168,IF(A168='Données projet'!$A$166,'Données projet'!$B$166,DO167+DN168-DW167)))</f>
        <v>529.71799999999973</v>
      </c>
      <c r="DP168" s="17">
        <f>DO168*VLOOKUP('Données projet'!$B$14,Paramètres!$A$1:$I$89,3,0)*VLOOKUP('Données projet'!$B$14,Paramètres!$A$1:$I$89,5,0)</f>
        <v>504.07964879999975</v>
      </c>
      <c r="DQ168" s="13">
        <f t="shared" si="176"/>
        <v>112.58494660961439</v>
      </c>
      <c r="DR168" s="20">
        <f t="shared" si="177"/>
        <v>1074.0241703384111</v>
      </c>
      <c r="DS168" s="59">
        <f t="shared" si="125"/>
        <v>1362.2502653667573</v>
      </c>
      <c r="DT168" s="59">
        <f ca="1">AVERAGE(OFFSET($DS$3,0,0,'Données projet'!$E$14+1,1))-AVERAGE(OFFSET($H$3,0,0,'Données projet'!$E$14+1,1))</f>
        <v>697.21496579331188</v>
      </c>
      <c r="DU168" s="59">
        <f t="shared" si="152"/>
        <v>215.64914236948769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129.53392690779782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129.53392690779782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6">
        <f t="shared" si="110"/>
        <v>183.33333333333334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189.76714074331781</v>
      </c>
      <c r="T169" s="59">
        <f t="shared" si="142"/>
        <v>458.38901659119472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487.41214079999969</v>
      </c>
      <c r="AK169" s="13">
        <f t="shared" si="164"/>
        <v>109.28920663007598</v>
      </c>
      <c r="AL169" s="20">
        <f t="shared" si="165"/>
        <v>1039.2548467740485</v>
      </c>
      <c r="AM169" s="59">
        <f t="shared" si="113"/>
        <v>1327.569540968912</v>
      </c>
      <c r="AN169" s="59">
        <f ca="1">AVERAGE(OFFSET($AM$3,0,0,'Données projet'!$E$10+1,1))-AVERAGE(OFFSET($H$3,0,0,'Données projet'!$E$10+1,1))</f>
        <v>667.48048469355444</v>
      </c>
      <c r="AO169" s="59">
        <f t="shared" si="144"/>
        <v>207.98235252598172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120.74824664465146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120.74824664465146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266.99999999999983</v>
      </c>
      <c r="BE169" s="13">
        <f>BD169*VLOOKUP('Données projet'!$B$11,Paramètres!$A$1:$I$89,3,0)*VLOOKUP('Données projet'!$B$11,Paramètres!$A$1:$I$89,5,0)</f>
        <v>195.76439999999985</v>
      </c>
      <c r="BF169" s="13">
        <f t="shared" si="167"/>
        <v>48.812154563023455</v>
      </c>
      <c r="BG169" s="20">
        <f t="shared" si="168"/>
        <v>425.9708325305989</v>
      </c>
      <c r="BH169" s="59">
        <f t="shared" si="116"/>
        <v>714.28552672546232</v>
      </c>
      <c r="BI169" s="59">
        <f ca="1">AVERAGE(OFFSET($BH$3,0,0,'Données projet'!$E$11+1,1))-AVERAGE(OFFSET($H$3,0,0,'Données projet'!$E$11+1,1))</f>
        <v>302.36110224755532</v>
      </c>
      <c r="BJ169" s="59">
        <f t="shared" si="146"/>
        <v>292.08583531469412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5.9075030269373414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5.9075030269373414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213.00000000000003</v>
      </c>
      <c r="BZ169" s="13">
        <f>BY169*VLOOKUP('Données projet'!$B$12,Paramètres!$A$1:$I$89,3,0)*VLOOKUP('Données projet'!$B$12,Paramètres!$A$1:$I$89,5,0)</f>
        <v>186.07680000000005</v>
      </c>
      <c r="CA169" s="13">
        <f t="shared" si="170"/>
        <v>46.671538591528673</v>
      </c>
      <c r="CB169" s="20">
        <f t="shared" si="171"/>
        <v>405.37002304691242</v>
      </c>
      <c r="CC169" s="59">
        <f t="shared" si="119"/>
        <v>693.68471724177584</v>
      </c>
      <c r="CD169" s="59">
        <f ca="1">AVERAGE(OFFSET($CC$3,0,0,'Données projet'!$E$12+1,1))-AVERAGE(OFFSET($H$3,0,0,'Données projet'!$E$12+1,1))</f>
        <v>285.8437404763045</v>
      </c>
      <c r="CE169" s="59">
        <f t="shared" si="148"/>
        <v>276.01618888357268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6.7025402796508882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6.7025402796508882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8.977999999999998</v>
      </c>
      <c r="CT169" s="12">
        <f>IF('Données projet'!$A$140&gt;35,CT168+CS169-DB168,IF(A169&lt;'Données projet'!$A$140,$CQ$205^A169,IF(A169='Données projet'!$A$140,'Données projet'!$B$140,CT168+CS169-DB168)))</f>
        <v>538.69599999999969</v>
      </c>
      <c r="CU169" s="17">
        <f>CT169*VLOOKUP('Données projet'!$B$13,Paramètres!$A$1:$I$89,3,0)*VLOOKUP('Données projet'!$B$13,Paramètres!$A$1:$I$89,5,0)</f>
        <v>579.85237439999969</v>
      </c>
      <c r="CV169" s="13">
        <f t="shared" si="173"/>
        <v>127.41464681698841</v>
      </c>
      <c r="CW169" s="20">
        <f t="shared" si="174"/>
        <v>1231.823395286254</v>
      </c>
      <c r="CX169" s="59">
        <f t="shared" si="122"/>
        <v>1520.1380894811175</v>
      </c>
      <c r="CY169" s="59">
        <f ca="1">AVERAGE(OFFSET($CX$3,0,0,'Données projet'!$E$13+1,1))-AVERAGE(OFFSET($H$3,0,0,'Données projet'!$E$13+1,1))</f>
        <v>776.36907931144958</v>
      </c>
      <c r="CZ169" s="59">
        <f t="shared" si="150"/>
        <v>236.05254599184528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143.64877618070608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143.64877618070608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8.977999999999998</v>
      </c>
      <c r="DO169" s="12">
        <f>IF('Données projet'!$A$166&gt;35,DO168+DN169-DW168,IF(A169&lt;'Données projet'!$A$166,$DL$205^A169,IF(A169='Données projet'!$A$166,'Données projet'!$B$166,DO168+DN169-DW168)))</f>
        <v>538.69599999999969</v>
      </c>
      <c r="DP169" s="17">
        <f>DO169*VLOOKUP('Données projet'!$B$14,Paramètres!$A$1:$I$89,3,0)*VLOOKUP('Données projet'!$B$14,Paramètres!$A$1:$I$89,5,0)</f>
        <v>512.62311359999978</v>
      </c>
      <c r="DQ169" s="13">
        <f t="shared" si="176"/>
        <v>114.26934563002628</v>
      </c>
      <c r="DR169" s="20">
        <f t="shared" si="177"/>
        <v>1091.8376998256288</v>
      </c>
      <c r="DS169" s="59">
        <f t="shared" si="125"/>
        <v>1380.1523940204922</v>
      </c>
      <c r="DT169" s="59">
        <f ca="1">AVERAGE(OFFSET($DS$3,0,0,'Données projet'!$E$14+1,1))-AVERAGE(OFFSET($H$3,0,0,'Données projet'!$E$14+1,1))</f>
        <v>697.21496579331188</v>
      </c>
      <c r="DU169" s="59">
        <f t="shared" si="152"/>
        <v>215.64914236948769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126.99384560902993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126.99384560902993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6">
        <f t="shared" si="110"/>
        <v>183.33333333333334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189.76714074331781</v>
      </c>
      <c r="T170" s="59">
        <f t="shared" si="142"/>
        <v>458.38901659119472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495.53543519999965</v>
      </c>
      <c r="AK170" s="13">
        <f t="shared" si="164"/>
        <v>110.89707305149885</v>
      </c>
      <c r="AL170" s="20">
        <f t="shared" si="165"/>
        <v>1056.2032852046932</v>
      </c>
      <c r="AM170" s="59">
        <f t="shared" si="113"/>
        <v>1344.6050415686127</v>
      </c>
      <c r="AN170" s="59">
        <f ca="1">AVERAGE(OFFSET($AM$3,0,0,'Données projet'!$E$10+1,1))-AVERAGE(OFFSET($H$3,0,0,'Données projet'!$E$10+1,1))</f>
        <v>667.48048469355444</v>
      </c>
      <c r="AO170" s="59">
        <f t="shared" si="144"/>
        <v>207.98235252598172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118.38044717710805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118.38044717710805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266.99999999999983</v>
      </c>
      <c r="BE170" s="13">
        <f>BD170*VLOOKUP('Données projet'!$B$11,Paramètres!$A$1:$I$89,3,0)*VLOOKUP('Données projet'!$B$11,Paramètres!$A$1:$I$89,5,0)</f>
        <v>195.76439999999985</v>
      </c>
      <c r="BF170" s="13">
        <f t="shared" si="167"/>
        <v>48.812154563023455</v>
      </c>
      <c r="BG170" s="20">
        <f t="shared" si="168"/>
        <v>425.9708325305989</v>
      </c>
      <c r="BH170" s="59">
        <f t="shared" si="116"/>
        <v>714.37258889451846</v>
      </c>
      <c r="BI170" s="59">
        <f ca="1">AVERAGE(OFFSET($BH$3,0,0,'Données projet'!$E$11+1,1))-AVERAGE(OFFSET($H$3,0,0,'Données projet'!$E$11+1,1))</f>
        <v>302.36110224755532</v>
      </c>
      <c r="BJ170" s="59">
        <f t="shared" si="146"/>
        <v>292.08583531469412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5.7916604958001576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5.7916604958001576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213.00000000000003</v>
      </c>
      <c r="BZ170" s="13">
        <f>BY170*VLOOKUP('Données projet'!$B$12,Paramètres!$A$1:$I$89,3,0)*VLOOKUP('Données projet'!$B$12,Paramètres!$A$1:$I$89,5,0)</f>
        <v>186.07680000000005</v>
      </c>
      <c r="CA170" s="13">
        <f t="shared" si="170"/>
        <v>46.671538591528673</v>
      </c>
      <c r="CB170" s="20">
        <f t="shared" si="171"/>
        <v>405.37002304691242</v>
      </c>
      <c r="CC170" s="59">
        <f t="shared" si="119"/>
        <v>693.7717794108321</v>
      </c>
      <c r="CD170" s="59">
        <f ca="1">AVERAGE(OFFSET($CC$3,0,0,'Données projet'!$E$12+1,1))-AVERAGE(OFFSET($H$3,0,0,'Données projet'!$E$12+1,1))</f>
        <v>285.8437404763045</v>
      </c>
      <c r="CE170" s="59">
        <f t="shared" si="148"/>
        <v>276.01618888357268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6.5711075529128342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6.5711075529128342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8.977999999999998</v>
      </c>
      <c r="CT170" s="12">
        <f>IF('Données projet'!$A$140&gt;35,CT169+CS170-DB169,IF(A170&lt;'Données projet'!$A$140,$CQ$205^A170,IF(A170='Données projet'!$A$140,'Données projet'!$B$140,CT169+CS170-DB169)))</f>
        <v>547.67399999999964</v>
      </c>
      <c r="CU170" s="17">
        <f>CT170*VLOOKUP('Données projet'!$B$13,Paramètres!$A$1:$I$89,3,0)*VLOOKUP('Données projet'!$B$13,Paramètres!$A$1:$I$89,5,0)</f>
        <v>589.51629359999959</v>
      </c>
      <c r="CV170" s="13">
        <f t="shared" si="173"/>
        <v>129.28917531373122</v>
      </c>
      <c r="CW170" s="20">
        <f t="shared" si="174"/>
        <v>1251.9195250247478</v>
      </c>
      <c r="CX170" s="59">
        <f t="shared" si="122"/>
        <v>1540.3212813886676</v>
      </c>
      <c r="CY170" s="59">
        <f ca="1">AVERAGE(OFFSET($CX$3,0,0,'Données projet'!$E$13+1,1))-AVERAGE(OFFSET($H$3,0,0,'Données projet'!$E$13+1,1))</f>
        <v>776.36907931144958</v>
      </c>
      <c r="CZ170" s="59">
        <f t="shared" si="150"/>
        <v>236.05254599184528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140.83191129690442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140.83191129690442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8.977999999999998</v>
      </c>
      <c r="DO170" s="12">
        <f>IF('Données projet'!$A$166&gt;35,DO169+DN170-DW169,IF(A170&lt;'Données projet'!$A$166,$DL$205^A170,IF(A170='Données projet'!$A$166,'Données projet'!$B$166,DO169+DN170-DW169)))</f>
        <v>547.67399999999964</v>
      </c>
      <c r="DP170" s="17">
        <f>DO170*VLOOKUP('Données projet'!$B$14,Paramètres!$A$1:$I$89,3,0)*VLOOKUP('Données projet'!$B$14,Paramètres!$A$1:$I$89,5,0)</f>
        <v>521.16657839999971</v>
      </c>
      <c r="DQ170" s="13">
        <f t="shared" si="176"/>
        <v>115.95048002107703</v>
      </c>
      <c r="DR170" s="20">
        <f t="shared" si="177"/>
        <v>1109.6455434167087</v>
      </c>
      <c r="DS170" s="59">
        <f t="shared" si="125"/>
        <v>1398.0472997806282</v>
      </c>
      <c r="DT170" s="59">
        <f ca="1">AVERAGE(OFFSET($DS$3,0,0,'Données projet'!$E$14+1,1))-AVERAGE(OFFSET($H$3,0,0,'Données projet'!$E$14+1,1))</f>
        <v>697.21496579331188</v>
      </c>
      <c r="DU170" s="59">
        <f t="shared" si="152"/>
        <v>215.64914236948769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124.50357375523427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124.50357375523427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6">
        <f t="shared" si="110"/>
        <v>183.33333333333334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189.76714074331781</v>
      </c>
      <c r="T171" s="59">
        <f t="shared" si="142"/>
        <v>458.38901659119472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503.65872959999956</v>
      </c>
      <c r="AK171" s="13">
        <f t="shared" si="164"/>
        <v>112.50187421723477</v>
      </c>
      <c r="AL171" s="20">
        <f t="shared" si="165"/>
        <v>1073.1463849816832</v>
      </c>
      <c r="AM171" s="59">
        <f t="shared" si="113"/>
        <v>1361.6336931806677</v>
      </c>
      <c r="AN171" s="59">
        <f ca="1">AVERAGE(OFFSET($AM$3,0,0,'Données projet'!$E$10+1,1))-AVERAGE(OFFSET($H$3,0,0,'Données projet'!$E$10+1,1))</f>
        <v>667.48048469355444</v>
      </c>
      <c r="AO171" s="59">
        <f t="shared" si="144"/>
        <v>207.98235252598172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116.0590788129081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116.0590788129081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266.99999999999983</v>
      </c>
      <c r="BE171" s="13">
        <f>BD171*VLOOKUP('Données projet'!$B$11,Paramètres!$A$1:$I$89,3,0)*VLOOKUP('Données projet'!$B$11,Paramètres!$A$1:$I$89,5,0)</f>
        <v>195.76439999999985</v>
      </c>
      <c r="BF171" s="13">
        <f t="shared" si="167"/>
        <v>48.812154563023455</v>
      </c>
      <c r="BG171" s="20">
        <f t="shared" si="168"/>
        <v>425.9708325305989</v>
      </c>
      <c r="BH171" s="59">
        <f t="shared" si="116"/>
        <v>714.45814072958342</v>
      </c>
      <c r="BI171" s="59">
        <f ca="1">AVERAGE(OFFSET($BH$3,0,0,'Données projet'!$E$11+1,1))-AVERAGE(OFFSET($H$3,0,0,'Données projet'!$E$11+1,1))</f>
        <v>302.36110224755532</v>
      </c>
      <c r="BJ171" s="59">
        <f t="shared" si="146"/>
        <v>292.08583531469412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5.6780895660416073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5.6780895660416073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213.00000000000003</v>
      </c>
      <c r="BZ171" s="13">
        <f>BY171*VLOOKUP('Données projet'!$B$12,Paramètres!$A$1:$I$89,3,0)*VLOOKUP('Données projet'!$B$12,Paramètres!$A$1:$I$89,5,0)</f>
        <v>186.07680000000005</v>
      </c>
      <c r="CA171" s="13">
        <f t="shared" si="170"/>
        <v>46.671538591528673</v>
      </c>
      <c r="CB171" s="20">
        <f t="shared" si="171"/>
        <v>405.37002304691242</v>
      </c>
      <c r="CC171" s="59">
        <f t="shared" si="119"/>
        <v>693.85733124589694</v>
      </c>
      <c r="CD171" s="59">
        <f ca="1">AVERAGE(OFFSET($CC$3,0,0,'Données projet'!$E$12+1,1))-AVERAGE(OFFSET($H$3,0,0,'Données projet'!$E$12+1,1))</f>
        <v>285.8437404763045</v>
      </c>
      <c r="CE171" s="59">
        <f t="shared" si="148"/>
        <v>276.01618888357268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6.4422521417800658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6.4422521417800658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8.977999999999998</v>
      </c>
      <c r="CT171" s="12">
        <f>IF('Données projet'!$A$140&gt;35,CT170+CS171-DB170,IF(A171&lt;'Données projet'!$A$140,$CQ$205^A171,IF(A171='Données projet'!$A$140,'Données projet'!$B$140,CT170+CS171-DB170)))</f>
        <v>556.65199999999959</v>
      </c>
      <c r="CU171" s="17">
        <f>CT171*VLOOKUP('Données projet'!$B$13,Paramètres!$A$1:$I$89,3,0)*VLOOKUP('Données projet'!$B$13,Paramètres!$A$1:$I$89,5,0)</f>
        <v>599.18021279999959</v>
      </c>
      <c r="CV171" s="13">
        <f t="shared" si="173"/>
        <v>131.16013018703214</v>
      </c>
      <c r="CW171" s="20">
        <f t="shared" si="174"/>
        <v>1272.0094307024135</v>
      </c>
      <c r="CX171" s="59">
        <f t="shared" si="122"/>
        <v>1560.496738901398</v>
      </c>
      <c r="CY171" s="59">
        <f ca="1">AVERAGE(OFFSET($CX$3,0,0,'Données projet'!$E$13+1,1))-AVERAGE(OFFSET($H$3,0,0,'Données projet'!$E$13+1,1))</f>
        <v>776.36907931144958</v>
      </c>
      <c r="CZ171" s="59">
        <f t="shared" si="150"/>
        <v>236.05254599184528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138.07028341535619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138.07028341535619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8.977999999999998</v>
      </c>
      <c r="DO171" s="12">
        <f>IF('Données projet'!$A$166&gt;35,DO170+DN171-DW170,IF(A171&lt;'Données projet'!$A$166,$DL$205^A171,IF(A171='Données projet'!$A$166,'Données projet'!$B$166,DO170+DN171-DW170)))</f>
        <v>556.65199999999959</v>
      </c>
      <c r="DP171" s="17">
        <f>DO171*VLOOKUP('Données projet'!$B$14,Paramètres!$A$1:$I$89,3,0)*VLOOKUP('Données projet'!$B$14,Paramètres!$A$1:$I$89,5,0)</f>
        <v>529.71004319999963</v>
      </c>
      <c r="DQ171" s="13">
        <f t="shared" si="176"/>
        <v>117.6284094775115</v>
      </c>
      <c r="DR171" s="20">
        <f t="shared" si="177"/>
        <v>1127.4478050799985</v>
      </c>
      <c r="DS171" s="59">
        <f t="shared" si="125"/>
        <v>1415.935113278983</v>
      </c>
      <c r="DT171" s="59">
        <f ca="1">AVERAGE(OFFSET($DS$3,0,0,'Données projet'!$E$14+1,1))-AVERAGE(OFFSET($H$3,0,0,'Données projet'!$E$14+1,1))</f>
        <v>697.21496579331188</v>
      </c>
      <c r="DU171" s="59">
        <f t="shared" si="152"/>
        <v>215.64914236948769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122.06213461357569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122.06213461357569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6">
        <f t="shared" si="110"/>
        <v>183.33333333333334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189.76714074331781</v>
      </c>
      <c r="T172" s="59">
        <f t="shared" si="142"/>
        <v>458.38901659119472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511.78202399999958</v>
      </c>
      <c r="AK172" s="13">
        <f t="shared" si="164"/>
        <v>114.10366527311611</v>
      </c>
      <c r="AL172" s="20">
        <f t="shared" si="165"/>
        <v>1090.0842421506763</v>
      </c>
      <c r="AM172" s="59">
        <f t="shared" si="113"/>
        <v>1378.6556180516527</v>
      </c>
      <c r="AN172" s="59">
        <f ca="1">AVERAGE(OFFSET($AM$3,0,0,'Données projet'!$E$10+1,1))-AVERAGE(OFFSET($H$3,0,0,'Données projet'!$E$10+1,1))</f>
        <v>667.48048469355444</v>
      </c>
      <c r="AO172" s="59">
        <f t="shared" si="144"/>
        <v>207.98235252598172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113.78323106643521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113.78323106643521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266.99999999999983</v>
      </c>
      <c r="BE172" s="13">
        <f>BD172*VLOOKUP('Données projet'!$B$11,Paramètres!$A$1:$I$89,3,0)*VLOOKUP('Données projet'!$B$11,Paramètres!$A$1:$I$89,5,0)</f>
        <v>195.76439999999985</v>
      </c>
      <c r="BF172" s="13">
        <f t="shared" si="167"/>
        <v>48.812154563023455</v>
      </c>
      <c r="BG172" s="20">
        <f t="shared" si="168"/>
        <v>425.9708325305989</v>
      </c>
      <c r="BH172" s="59">
        <f t="shared" si="116"/>
        <v>714.54220843157532</v>
      </c>
      <c r="BI172" s="59">
        <f ca="1">AVERAGE(OFFSET($BH$3,0,0,'Données projet'!$E$11+1,1))-AVERAGE(OFFSET($H$3,0,0,'Données projet'!$E$11+1,1))</f>
        <v>302.36110224755532</v>
      </c>
      <c r="BJ172" s="59">
        <f t="shared" si="146"/>
        <v>292.08583531469412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5.5667456929441945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5.5667456929441945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213.00000000000003</v>
      </c>
      <c r="BZ172" s="13">
        <f>BY172*VLOOKUP('Données projet'!$B$12,Paramètres!$A$1:$I$89,3,0)*VLOOKUP('Données projet'!$B$12,Paramètres!$A$1:$I$89,5,0)</f>
        <v>186.07680000000005</v>
      </c>
      <c r="CA172" s="13">
        <f t="shared" si="170"/>
        <v>46.671538591528673</v>
      </c>
      <c r="CB172" s="20">
        <f t="shared" si="171"/>
        <v>405.37002304691242</v>
      </c>
      <c r="CC172" s="59">
        <f t="shared" si="119"/>
        <v>693.94139894788884</v>
      </c>
      <c r="CD172" s="59">
        <f ca="1">AVERAGE(OFFSET($CC$3,0,0,'Données projet'!$E$12+1,1))-AVERAGE(OFFSET($H$3,0,0,'Données projet'!$E$12+1,1))</f>
        <v>285.8437404763045</v>
      </c>
      <c r="CE172" s="59">
        <f t="shared" si="148"/>
        <v>276.01618888357268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6.3159235066655706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6.3159235066655706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8.977999999999998</v>
      </c>
      <c r="CT172" s="12">
        <f>IF('Données projet'!$A$140&gt;35,CT171+CS172-DB171,IF(A172&lt;'Données projet'!$A$140,$CQ$205^A172,IF(A172='Données projet'!$A$140,'Données projet'!$B$140,CT171+CS172-DB171)))</f>
        <v>565.62999999999954</v>
      </c>
      <c r="CU172" s="17">
        <f>CT172*VLOOKUP('Données projet'!$B$13,Paramètres!$A$1:$I$89,3,0)*VLOOKUP('Données projet'!$B$13,Paramètres!$A$1:$I$89,5,0)</f>
        <v>608.84413199999949</v>
      </c>
      <c r="CV172" s="13">
        <f t="shared" si="173"/>
        <v>133.02757572857169</v>
      </c>
      <c r="CW172" s="20">
        <f t="shared" si="174"/>
        <v>1292.0932242939282</v>
      </c>
      <c r="CX172" s="59">
        <f t="shared" si="122"/>
        <v>1580.6646001949046</v>
      </c>
      <c r="CY172" s="59">
        <f ca="1">AVERAGE(OFFSET($CX$3,0,0,'Données projet'!$E$13+1,1))-AVERAGE(OFFSET($H$3,0,0,'Données projet'!$E$13+1,1))</f>
        <v>776.36907931144958</v>
      </c>
      <c r="CZ172" s="59">
        <f t="shared" si="150"/>
        <v>236.05254599184528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135.36280937213843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135.36280937213843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8.977999999999998</v>
      </c>
      <c r="DO172" s="12">
        <f>IF('Données projet'!$A$166&gt;35,DO171+DN172-DW171,IF(A172&lt;'Données projet'!$A$166,$DL$205^A172,IF(A172='Données projet'!$A$166,'Données projet'!$B$166,DO171+DN172-DW171)))</f>
        <v>565.62999999999954</v>
      </c>
      <c r="DP172" s="17">
        <f>DO172*VLOOKUP('Données projet'!$B$14,Paramètres!$A$1:$I$89,3,0)*VLOOKUP('Données projet'!$B$14,Paramètres!$A$1:$I$89,5,0)</f>
        <v>538.25350799999956</v>
      </c>
      <c r="DQ172" s="13">
        <f t="shared" si="176"/>
        <v>119.30319165807148</v>
      </c>
      <c r="DR172" s="20">
        <f t="shared" si="177"/>
        <v>1145.2445852378071</v>
      </c>
      <c r="DS172" s="59">
        <f t="shared" si="125"/>
        <v>1433.8159611387835</v>
      </c>
      <c r="DT172" s="59">
        <f ca="1">AVERAGE(OFFSET($DS$3,0,0,'Données projet'!$E$14+1,1))-AVERAGE(OFFSET($H$3,0,0,'Données projet'!$E$14+1,1))</f>
        <v>697.21496579331188</v>
      </c>
      <c r="DU172" s="59">
        <f t="shared" si="152"/>
        <v>215.64914236948769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119.6685706043542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119.6685706043542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6">
        <f t="shared" si="110"/>
        <v>183.33333333333334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189.76714074331781</v>
      </c>
      <c r="T173" s="59">
        <f t="shared" si="142"/>
        <v>458.38901659119472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519.90531839999949</v>
      </c>
      <c r="AK173" s="13">
        <f t="shared" si="164"/>
        <v>115.70249951395583</v>
      </c>
      <c r="AL173" s="20">
        <f t="shared" si="165"/>
        <v>1107.0169495334719</v>
      </c>
      <c r="AM173" s="59">
        <f t="shared" si="113"/>
        <v>1395.6709347497579</v>
      </c>
      <c r="AN173" s="59">
        <f ca="1">AVERAGE(OFFSET($AM$3,0,0,'Données projet'!$E$10+1,1))-AVERAGE(OFFSET($H$3,0,0,'Données projet'!$E$10+1,1))</f>
        <v>667.48048469355444</v>
      </c>
      <c r="AO173" s="59">
        <f t="shared" si="144"/>
        <v>207.98235252598172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111.55201130614059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111.55201130614059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266.99999999999983</v>
      </c>
      <c r="BE173" s="13">
        <f>BD173*VLOOKUP('Données projet'!$B$11,Paramètres!$A$1:$I$89,3,0)*VLOOKUP('Données projet'!$B$11,Paramètres!$A$1:$I$89,5,0)</f>
        <v>195.76439999999985</v>
      </c>
      <c r="BF173" s="13">
        <f t="shared" si="167"/>
        <v>48.812154563023455</v>
      </c>
      <c r="BG173" s="20">
        <f t="shared" si="168"/>
        <v>425.9708325305989</v>
      </c>
      <c r="BH173" s="59">
        <f t="shared" si="116"/>
        <v>714.62481774688479</v>
      </c>
      <c r="BI173" s="59">
        <f ca="1">AVERAGE(OFFSET($BH$3,0,0,'Données projet'!$E$11+1,1))-AVERAGE(OFFSET($H$3,0,0,'Données projet'!$E$11+1,1))</f>
        <v>302.36110224755532</v>
      </c>
      <c r="BJ173" s="59">
        <f t="shared" si="146"/>
        <v>292.08583531469412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5.4575852052851657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5.4575852052851657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213.00000000000003</v>
      </c>
      <c r="BZ173" s="13">
        <f>BY173*VLOOKUP('Données projet'!$B$12,Paramètres!$A$1:$I$89,3,0)*VLOOKUP('Données projet'!$B$12,Paramètres!$A$1:$I$89,5,0)</f>
        <v>186.07680000000005</v>
      </c>
      <c r="CA173" s="13">
        <f t="shared" si="170"/>
        <v>46.671538591528673</v>
      </c>
      <c r="CB173" s="20">
        <f t="shared" si="171"/>
        <v>405.37002304691242</v>
      </c>
      <c r="CC173" s="59">
        <f t="shared" si="119"/>
        <v>694.02400826319831</v>
      </c>
      <c r="CD173" s="59">
        <f ca="1">AVERAGE(OFFSET($CC$3,0,0,'Données projet'!$E$12+1,1))-AVERAGE(OFFSET($H$3,0,0,'Données projet'!$E$12+1,1))</f>
        <v>285.8437404763045</v>
      </c>
      <c r="CE173" s="59">
        <f t="shared" si="148"/>
        <v>276.01618888357268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6.1920720990328117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6.1920720990328117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8.977999999999998</v>
      </c>
      <c r="CT173" s="12">
        <f>IF('Données projet'!$A$140&gt;35,CT172+CS173-DB172,IF(A173&lt;'Données projet'!$A$140,$CQ$205^A173,IF(A173='Données projet'!$A$140,'Données projet'!$B$140,CT172+CS173-DB172)))</f>
        <v>574.60799999999949</v>
      </c>
      <c r="CU173" s="17">
        <f>CT173*VLOOKUP('Données projet'!$B$13,Paramètres!$A$1:$I$89,3,0)*VLOOKUP('Données projet'!$B$13,Paramètres!$A$1:$I$89,5,0)</f>
        <v>618.5080511999995</v>
      </c>
      <c r="CV173" s="13">
        <f t="shared" si="173"/>
        <v>134.89157407202239</v>
      </c>
      <c r="CW173" s="20">
        <f t="shared" si="174"/>
        <v>1312.171014015438</v>
      </c>
      <c r="CX173" s="59">
        <f t="shared" si="122"/>
        <v>1600.824999231724</v>
      </c>
      <c r="CY173" s="59">
        <f ca="1">AVERAGE(OFFSET($CX$3,0,0,'Données projet'!$E$13+1,1))-AVERAGE(OFFSET($H$3,0,0,'Données projet'!$E$13+1,1))</f>
        <v>776.36907931144958</v>
      </c>
      <c r="CZ173" s="59">
        <f t="shared" si="150"/>
        <v>236.05254599184528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132.70842724351206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132.70842724351206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8.977999999999998</v>
      </c>
      <c r="DO173" s="12">
        <f>IF('Données projet'!$A$166&gt;35,DO172+DN173-DW172,IF(A173&lt;'Données projet'!$A$166,$DL$205^A173,IF(A173='Données projet'!$A$166,'Données projet'!$B$166,DO172+DN173-DW172)))</f>
        <v>574.60799999999949</v>
      </c>
      <c r="DP173" s="17">
        <f>DO173*VLOOKUP('Données projet'!$B$14,Paramètres!$A$1:$I$89,3,0)*VLOOKUP('Données projet'!$B$14,Paramètres!$A$1:$I$89,5,0)</f>
        <v>546.79697279999959</v>
      </c>
      <c r="DQ173" s="13">
        <f t="shared" si="176"/>
        <v>120.97488228613159</v>
      </c>
      <c r="DR173" s="20">
        <f t="shared" si="177"/>
        <v>1163.0359809416784</v>
      </c>
      <c r="DS173" s="59">
        <f t="shared" si="125"/>
        <v>1451.6899661579644</v>
      </c>
      <c r="DT173" s="59">
        <f ca="1">AVERAGE(OFFSET($DS$3,0,0,'Données projet'!$E$14+1,1))-AVERAGE(OFFSET($H$3,0,0,'Données projet'!$E$14+1,1))</f>
        <v>697.21496579331188</v>
      </c>
      <c r="DU173" s="59">
        <f t="shared" si="152"/>
        <v>215.64914236948769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117.32194292542366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117.32194292542366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6">
        <f t="shared" si="110"/>
        <v>183.33333333333334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189.76714074331781</v>
      </c>
      <c r="T174" s="59">
        <f t="shared" si="142"/>
        <v>458.38901659119472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528.02861279999945</v>
      </c>
      <c r="AK174" s="13">
        <f t="shared" si="164"/>
        <v>117.29842847361064</v>
      </c>
      <c r="AL174" s="20">
        <f t="shared" si="165"/>
        <v>1123.9445968848709</v>
      </c>
      <c r="AM174" s="59">
        <f t="shared" si="113"/>
        <v>1412.6797583295324</v>
      </c>
      <c r="AN174" s="59">
        <f ca="1">AVERAGE(OFFSET($AM$3,0,0,'Données projet'!$E$10+1,1))-AVERAGE(OFFSET($H$3,0,0,'Données projet'!$E$10+1,1))</f>
        <v>667.48048469355444</v>
      </c>
      <c r="AO174" s="59">
        <f t="shared" si="144"/>
        <v>207.98235252598172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109.36454440443568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109.36454440443568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266.99999999999983</v>
      </c>
      <c r="BE174" s="13">
        <f>BD174*VLOOKUP('Données projet'!$B$11,Paramètres!$A$1:$I$89,3,0)*VLOOKUP('Données projet'!$B$11,Paramètres!$A$1:$I$89,5,0)</f>
        <v>195.76439999999985</v>
      </c>
      <c r="BF174" s="13">
        <f t="shared" si="167"/>
        <v>48.812154563023455</v>
      </c>
      <c r="BG174" s="20">
        <f t="shared" si="168"/>
        <v>425.9708325305989</v>
      </c>
      <c r="BH174" s="59">
        <f t="shared" si="116"/>
        <v>714.70599397526041</v>
      </c>
      <c r="BI174" s="59">
        <f ca="1">AVERAGE(OFFSET($BH$3,0,0,'Données projet'!$E$11+1,1))-AVERAGE(OFFSET($H$3,0,0,'Données projet'!$E$11+1,1))</f>
        <v>302.36110224755532</v>
      </c>
      <c r="BJ174" s="59">
        <f t="shared" si="146"/>
        <v>292.08583531469412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5.3505652882078074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5.3505652882078074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213.00000000000003</v>
      </c>
      <c r="BZ174" s="13">
        <f>BY174*VLOOKUP('Données projet'!$B$12,Paramètres!$A$1:$I$89,3,0)*VLOOKUP('Données projet'!$B$12,Paramètres!$A$1:$I$89,5,0)</f>
        <v>186.07680000000005</v>
      </c>
      <c r="CA174" s="13">
        <f t="shared" si="170"/>
        <v>46.671538591528673</v>
      </c>
      <c r="CB174" s="20">
        <f t="shared" si="171"/>
        <v>405.37002304691242</v>
      </c>
      <c r="CC174" s="59">
        <f t="shared" si="119"/>
        <v>694.10518449157394</v>
      </c>
      <c r="CD174" s="59">
        <f ca="1">AVERAGE(OFFSET($CC$3,0,0,'Données projet'!$E$12+1,1))-AVERAGE(OFFSET($H$3,0,0,'Données projet'!$E$12+1,1))</f>
        <v>285.8437404763045</v>
      </c>
      <c r="CE174" s="59">
        <f t="shared" si="148"/>
        <v>276.01618888357268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6.0706493419618317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6.0706493419618317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8.977999999999998</v>
      </c>
      <c r="CT174" s="12">
        <f>IF('Données projet'!$A$140&gt;35,CT173+CS174-DB173,IF(A174&lt;'Données projet'!$A$140,$CQ$205^A174,IF(A174='Données projet'!$A$140,'Données projet'!$B$140,CT173+CS174-DB173)))</f>
        <v>583.58599999999944</v>
      </c>
      <c r="CU174" s="17">
        <f>CT174*VLOOKUP('Données projet'!$B$13,Paramètres!$A$1:$I$89,3,0)*VLOOKUP('Données projet'!$B$13,Paramètres!$A$1:$I$89,5,0)</f>
        <v>628.1719703999994</v>
      </c>
      <c r="CV174" s="13">
        <f t="shared" si="173"/>
        <v>136.75218529804863</v>
      </c>
      <c r="CW174" s="20">
        <f t="shared" si="174"/>
        <v>1332.2429045074334</v>
      </c>
      <c r="CX174" s="59">
        <f t="shared" si="122"/>
        <v>1620.978065952095</v>
      </c>
      <c r="CY174" s="59">
        <f ca="1">AVERAGE(OFFSET($CX$3,0,0,'Données projet'!$E$13+1,1))-AVERAGE(OFFSET($H$3,0,0,'Données projet'!$E$13+1,1))</f>
        <v>776.36907931144958</v>
      </c>
      <c r="CZ174" s="59">
        <f t="shared" si="150"/>
        <v>236.05254599184528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130.10609592941483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130.10609592941483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8.977999999999998</v>
      </c>
      <c r="DO174" s="12">
        <f>IF('Données projet'!$A$166&gt;35,DO173+DN174-DW173,IF(A174&lt;'Données projet'!$A$166,$DL$205^A174,IF(A174='Données projet'!$A$166,'Données projet'!$B$166,DO173+DN174-DW173)))</f>
        <v>583.58599999999944</v>
      </c>
      <c r="DP174" s="17">
        <f>DO174*VLOOKUP('Données projet'!$B$14,Paramètres!$A$1:$I$89,3,0)*VLOOKUP('Données projet'!$B$14,Paramètres!$A$1:$I$89,5,0)</f>
        <v>555.34043759999952</v>
      </c>
      <c r="DQ174" s="13">
        <f t="shared" si="176"/>
        <v>122.64353524386648</v>
      </c>
      <c r="DR174" s="20">
        <f t="shared" si="177"/>
        <v>1180.8220860363999</v>
      </c>
      <c r="DS174" s="59">
        <f t="shared" si="125"/>
        <v>1469.5572474810615</v>
      </c>
      <c r="DT174" s="59">
        <f ca="1">AVERAGE(OFFSET($DS$3,0,0,'Données projet'!$E$14+1,1))-AVERAGE(OFFSET($H$3,0,0,'Données projet'!$E$14+1,1))</f>
        <v>697.21496579331188</v>
      </c>
      <c r="DU174" s="59">
        <f t="shared" si="152"/>
        <v>215.64914236948769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115.02133118397539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115.02133118397539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6">
        <f t="shared" si="110"/>
        <v>183.33333333333334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189.76714074331781</v>
      </c>
      <c r="T175" s="59">
        <f t="shared" si="142"/>
        <v>458.38901659119472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536.15190719999953</v>
      </c>
      <c r="AK175" s="13">
        <f t="shared" si="164"/>
        <v>118.89150200934502</v>
      </c>
      <c r="AL175" s="20">
        <f t="shared" si="165"/>
        <v>1140.8672710396083</v>
      </c>
      <c r="AM175" s="59">
        <f t="shared" si="113"/>
        <v>1429.682200486566</v>
      </c>
      <c r="AN175" s="59">
        <f ca="1">AVERAGE(OFFSET($AM$3,0,0,'Données projet'!$E$10+1,1))-AVERAGE(OFFSET($H$3,0,0,'Données projet'!$E$10+1,1))</f>
        <v>667.48048469355444</v>
      </c>
      <c r="AO175" s="59">
        <f t="shared" si="144"/>
        <v>207.98235252598172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107.21997239445012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107.21997239445012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266.99999999999983</v>
      </c>
      <c r="BE175" s="13">
        <f>BD175*VLOOKUP('Données projet'!$B$11,Paramètres!$A$1:$I$89,3,0)*VLOOKUP('Données projet'!$B$11,Paramètres!$A$1:$I$89,5,0)</f>
        <v>195.76439999999985</v>
      </c>
      <c r="BF175" s="13">
        <f t="shared" si="167"/>
        <v>48.812154563023455</v>
      </c>
      <c r="BG175" s="20">
        <f t="shared" si="168"/>
        <v>425.9708325305989</v>
      </c>
      <c r="BH175" s="59">
        <f t="shared" si="116"/>
        <v>714.7857619775566</v>
      </c>
      <c r="BI175" s="59">
        <f ca="1">AVERAGE(OFFSET($BH$3,0,0,'Données projet'!$E$11+1,1))-AVERAGE(OFFSET($H$3,0,0,'Données projet'!$E$11+1,1))</f>
        <v>302.36110224755532</v>
      </c>
      <c r="BJ175" s="59">
        <f t="shared" si="146"/>
        <v>292.08583531469412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5.2456439664286316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5.2456439664286316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213.00000000000003</v>
      </c>
      <c r="BZ175" s="13">
        <f>BY175*VLOOKUP('Données projet'!$B$12,Paramètres!$A$1:$I$89,3,0)*VLOOKUP('Données projet'!$B$12,Paramètres!$A$1:$I$89,5,0)</f>
        <v>186.07680000000005</v>
      </c>
      <c r="CA175" s="13">
        <f t="shared" si="170"/>
        <v>46.671538591528673</v>
      </c>
      <c r="CB175" s="20">
        <f t="shared" si="171"/>
        <v>405.37002304691242</v>
      </c>
      <c r="CC175" s="59">
        <f t="shared" si="119"/>
        <v>694.18495249387001</v>
      </c>
      <c r="CD175" s="59">
        <f ca="1">AVERAGE(OFFSET($CC$3,0,0,'Données projet'!$E$12+1,1))-AVERAGE(OFFSET($H$3,0,0,'Données projet'!$E$12+1,1))</f>
        <v>285.8437404763045</v>
      </c>
      <c r="CE175" s="59">
        <f t="shared" si="148"/>
        <v>276.01618888357268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5.9516076110964446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5.9516076110964446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8.977999999999998</v>
      </c>
      <c r="CT175" s="12">
        <f>IF('Données projet'!$A$140&gt;35,CT174+CS175-DB174,IF(A175&lt;'Données projet'!$A$140,$CQ$205^A175,IF(A175='Données projet'!$A$140,'Données projet'!$B$140,CT174+CS175-DB174)))</f>
        <v>592.5639999999994</v>
      </c>
      <c r="CU175" s="17">
        <f>CT175*VLOOKUP('Données projet'!$B$13,Paramètres!$A$1:$I$89,3,0)*VLOOKUP('Données projet'!$B$13,Paramètres!$A$1:$I$89,5,0)</f>
        <v>637.83588959999929</v>
      </c>
      <c r="CV175" s="13">
        <f t="shared" si="173"/>
        <v>138.60946753266242</v>
      </c>
      <c r="CW175" s="20">
        <f t="shared" si="174"/>
        <v>1352.3089970060523</v>
      </c>
      <c r="CX175" s="59">
        <f t="shared" si="122"/>
        <v>1641.12392645301</v>
      </c>
      <c r="CY175" s="59">
        <f ca="1">AVERAGE(OFFSET($CX$3,0,0,'Données projet'!$E$13+1,1))-AVERAGE(OFFSET($H$3,0,0,'Données projet'!$E$13+1,1))</f>
        <v>776.36907931144958</v>
      </c>
      <c r="CZ175" s="59">
        <f t="shared" si="150"/>
        <v>236.05254599184528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127.55479474512168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127.55479474512168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8.977999999999998</v>
      </c>
      <c r="DO175" s="12">
        <f>IF('Données projet'!$A$166&gt;35,DO174+DN175-DW174,IF(A175&lt;'Données projet'!$A$166,$DL$205^A175,IF(A175='Données projet'!$A$166,'Données projet'!$B$166,DO174+DN175-DW174)))</f>
        <v>592.5639999999994</v>
      </c>
      <c r="DP175" s="17">
        <f>DO175*VLOOKUP('Données projet'!$B$14,Paramètres!$A$1:$I$89,3,0)*VLOOKUP('Données projet'!$B$14,Paramètres!$A$1:$I$89,5,0)</f>
        <v>563.88390239999944</v>
      </c>
      <c r="DQ175" s="13">
        <f t="shared" si="176"/>
        <v>124.30920266045823</v>
      </c>
      <c r="DR175" s="20">
        <f t="shared" si="177"/>
        <v>1198.6029913136304</v>
      </c>
      <c r="DS175" s="59">
        <f t="shared" si="125"/>
        <v>1487.417920760588</v>
      </c>
      <c r="DT175" s="59">
        <f ca="1">AVERAGE(OFFSET($DS$3,0,0,'Données projet'!$E$14+1,1))-AVERAGE(OFFSET($H$3,0,0,'Données projet'!$E$14+1,1))</f>
        <v>697.21496579331188</v>
      </c>
      <c r="DU175" s="59">
        <f t="shared" si="152"/>
        <v>215.64914236948769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112.76583303554231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112.76583303554231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6">
        <f t="shared" si="110"/>
        <v>183.33333333333334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189.76714074331781</v>
      </c>
      <c r="T176" s="59">
        <f t="shared" si="142"/>
        <v>458.38901659119472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544.27520159999938</v>
      </c>
      <c r="AK176" s="13">
        <f t="shared" si="164"/>
        <v>120.48176838093659</v>
      </c>
      <c r="AL176" s="20">
        <f t="shared" si="165"/>
        <v>1157.7850560501302</v>
      </c>
      <c r="AM176" s="59">
        <f t="shared" si="113"/>
        <v>1446.6783697028786</v>
      </c>
      <c r="AN176" s="59">
        <f ca="1">AVERAGE(OFFSET($AM$3,0,0,'Données projet'!$E$10+1,1))-AVERAGE(OFFSET($H$3,0,0,'Données projet'!$E$10+1,1))</f>
        <v>667.48048469355444</v>
      </c>
      <c r="AO176" s="59">
        <f t="shared" si="144"/>
        <v>207.98235252598172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105.11745413352062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105.11745413352062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266.99999999999983</v>
      </c>
      <c r="BE176" s="13">
        <f>BD176*VLOOKUP('Données projet'!$B$11,Paramètres!$A$1:$I$89,3,0)*VLOOKUP('Données projet'!$B$11,Paramètres!$A$1:$I$89,5,0)</f>
        <v>195.76439999999985</v>
      </c>
      <c r="BF176" s="13">
        <f t="shared" si="167"/>
        <v>48.812154563023455</v>
      </c>
      <c r="BG176" s="20">
        <f t="shared" si="168"/>
        <v>425.9708325305989</v>
      </c>
      <c r="BH176" s="59">
        <f t="shared" si="116"/>
        <v>714.86414618334743</v>
      </c>
      <c r="BI176" s="59">
        <f ca="1">AVERAGE(OFFSET($BH$3,0,0,'Données projet'!$E$11+1,1))-AVERAGE(OFFSET($H$3,0,0,'Données projet'!$E$11+1,1))</f>
        <v>302.36110224755532</v>
      </c>
      <c r="BJ176" s="59">
        <f t="shared" si="146"/>
        <v>292.08583531469412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5.1427800877738585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5.1427800877738585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213.00000000000003</v>
      </c>
      <c r="BZ176" s="13">
        <f>BY176*VLOOKUP('Données projet'!$B$12,Paramètres!$A$1:$I$89,3,0)*VLOOKUP('Données projet'!$B$12,Paramètres!$A$1:$I$89,5,0)</f>
        <v>186.07680000000005</v>
      </c>
      <c r="CA176" s="13">
        <f t="shared" si="170"/>
        <v>46.671538591528673</v>
      </c>
      <c r="CB176" s="20">
        <f t="shared" si="171"/>
        <v>405.37002304691242</v>
      </c>
      <c r="CC176" s="59">
        <f t="shared" si="119"/>
        <v>694.26333669966084</v>
      </c>
      <c r="CD176" s="59">
        <f ca="1">AVERAGE(OFFSET($CC$3,0,0,'Données projet'!$E$12+1,1))-AVERAGE(OFFSET($H$3,0,0,'Données projet'!$E$12+1,1))</f>
        <v>285.8437404763045</v>
      </c>
      <c r="CE176" s="59">
        <f t="shared" si="148"/>
        <v>276.01618888357268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5.8349002159650416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5.8349002159650416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8.977999999999998</v>
      </c>
      <c r="CT176" s="12">
        <f>IF('Données projet'!$A$140&gt;35,CT175+CS176-DB175,IF(A176&lt;'Données projet'!$A$140,$CQ$205^A176,IF(A176='Données projet'!$A$140,'Données projet'!$B$140,CT175+CS176-DB175)))</f>
        <v>601.54199999999935</v>
      </c>
      <c r="CU176" s="17">
        <f>CT176*VLOOKUP('Données projet'!$B$13,Paramètres!$A$1:$I$89,3,0)*VLOOKUP('Données projet'!$B$13,Paramètres!$A$1:$I$89,5,0)</f>
        <v>647.4998087999993</v>
      </c>
      <c r="CV176" s="13">
        <f t="shared" si="173"/>
        <v>140.46347703944863</v>
      </c>
      <c r="CW176" s="20">
        <f t="shared" si="174"/>
        <v>1372.3693895037052</v>
      </c>
      <c r="CX176" s="59">
        <f t="shared" si="122"/>
        <v>1661.2627031564537</v>
      </c>
      <c r="CY176" s="59">
        <f ca="1">AVERAGE(OFFSET($CX$3,0,0,'Données projet'!$E$13+1,1))-AVERAGE(OFFSET($H$3,0,0,'Données projet'!$E$13+1,1))</f>
        <v>776.36907931144958</v>
      </c>
      <c r="CZ176" s="59">
        <f t="shared" si="150"/>
        <v>236.05254599184528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125.05352302091245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125.05352302091245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8.977999999999998</v>
      </c>
      <c r="DO176" s="12">
        <f>IF('Données projet'!$A$166&gt;35,DO175+DN176-DW175,IF(A176&lt;'Données projet'!$A$166,$DL$205^A176,IF(A176='Données projet'!$A$166,'Données projet'!$B$166,DO175+DN176-DW175)))</f>
        <v>601.54199999999935</v>
      </c>
      <c r="DP176" s="17">
        <f>DO176*VLOOKUP('Données projet'!$B$14,Paramètres!$A$1:$I$89,3,0)*VLOOKUP('Données projet'!$B$14,Paramètres!$A$1:$I$89,5,0)</f>
        <v>572.42736719999937</v>
      </c>
      <c r="DQ176" s="13">
        <f t="shared" si="176"/>
        <v>125.97193499480747</v>
      </c>
      <c r="DR176" s="20">
        <f t="shared" si="177"/>
        <v>1216.3787846559553</v>
      </c>
      <c r="DS176" s="59">
        <f t="shared" si="125"/>
        <v>1505.2720983087038</v>
      </c>
      <c r="DT176" s="59">
        <f ca="1">AVERAGE(OFFSET($DS$3,0,0,'Données projet'!$E$14+1,1))-AVERAGE(OFFSET($H$3,0,0,'Données projet'!$E$14+1,1))</f>
        <v>697.21496579331188</v>
      </c>
      <c r="DU176" s="59">
        <f t="shared" si="152"/>
        <v>215.64914236948769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110.55456383008199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110.55456383008199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6">
        <f t="shared" si="110"/>
        <v>183.33333333333334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189.76714074331781</v>
      </c>
      <c r="T177" s="59">
        <f t="shared" si="142"/>
        <v>458.38901659119472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552.39849599999934</v>
      </c>
      <c r="AK177" s="13">
        <f t="shared" si="164"/>
        <v>122.06927432492564</v>
      </c>
      <c r="AL177" s="20">
        <f t="shared" si="165"/>
        <v>1174.6980333159111</v>
      </c>
      <c r="AM177" s="59">
        <f t="shared" si="113"/>
        <v>1463.6683713837208</v>
      </c>
      <c r="AN177" s="59">
        <f ca="1">AVERAGE(OFFSET($AM$3,0,0,'Données projet'!$E$10+1,1))-AVERAGE(OFFSET($H$3,0,0,'Données projet'!$E$10+1,1))</f>
        <v>667.48048469355444</v>
      </c>
      <c r="AO177" s="59">
        <f t="shared" si="144"/>
        <v>207.98235252598172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195.42846873055828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195.42846873055828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266.99999999999983</v>
      </c>
      <c r="BE177" s="13">
        <f>BD177*VLOOKUP('Données projet'!$B$11,Paramètres!$A$1:$I$89,3,0)*VLOOKUP('Données projet'!$B$11,Paramètres!$A$1:$I$89,5,0)</f>
        <v>195.76439999999985</v>
      </c>
      <c r="BF177" s="13">
        <f t="shared" si="167"/>
        <v>48.812154563023455</v>
      </c>
      <c r="BG177" s="20">
        <f t="shared" si="168"/>
        <v>425.9708325305989</v>
      </c>
      <c r="BH177" s="59">
        <f t="shared" si="116"/>
        <v>714.94117059840869</v>
      </c>
      <c r="BI177" s="59">
        <f ca="1">AVERAGE(OFFSET($BH$3,0,0,'Données projet'!$E$11+1,1))-AVERAGE(OFFSET($H$3,0,0,'Données projet'!$E$11+1,1))</f>
        <v>302.36110224755532</v>
      </c>
      <c r="BJ177" s="59">
        <f t="shared" si="146"/>
        <v>292.08583531469412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5.0419333070387351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5.0419333070387351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213.00000000000003</v>
      </c>
      <c r="BZ177" s="13">
        <f>BY177*VLOOKUP('Données projet'!$B$12,Paramètres!$A$1:$I$89,3,0)*VLOOKUP('Données projet'!$B$12,Paramètres!$A$1:$I$89,5,0)</f>
        <v>186.07680000000005</v>
      </c>
      <c r="CA177" s="13">
        <f t="shared" si="170"/>
        <v>46.671538591528673</v>
      </c>
      <c r="CB177" s="20">
        <f t="shared" si="171"/>
        <v>405.37002304691242</v>
      </c>
      <c r="CC177" s="59">
        <f t="shared" si="119"/>
        <v>694.3403611147221</v>
      </c>
      <c r="CD177" s="59">
        <f ca="1">AVERAGE(OFFSET($CC$3,0,0,'Données projet'!$E$12+1,1))-AVERAGE(OFFSET($H$3,0,0,'Données projet'!$E$12+1,1))</f>
        <v>285.8437404763045</v>
      </c>
      <c r="CE177" s="59">
        <f t="shared" si="148"/>
        <v>276.01618888357268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5.7204813816676827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5.7204813816676827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>
        <f>VLOOKUP(A177,'Données projet'!$A$139:$I$159,2,0)</f>
        <v>610.52</v>
      </c>
      <c r="CR177" s="12">
        <f>VLOOKUP(A177,'Données projet'!$A$139:$I$159,9,0)</f>
        <v>8.977999999999998</v>
      </c>
      <c r="CS177" s="12">
        <f t="array" ref="CS177">INDEX(CR:CR,MIN(IF(ISNUMBER(CR177:CR373),ROW(CR177:CR373),"")))</f>
        <v>8.977999999999998</v>
      </c>
      <c r="CT177" s="12">
        <f>IF('Données projet'!$A$140&gt;35,CT176+CS177-DB176,IF(A177&lt;'Données projet'!$A$140,$CQ$205^A177,IF(A177='Données projet'!$A$140,'Données projet'!$B$140,CT176+CS177-DB176)))</f>
        <v>610.5199999999993</v>
      </c>
      <c r="CU177" s="17">
        <f>CT177*VLOOKUP('Données projet'!$B$13,Paramètres!$A$1:$I$89,3,0)*VLOOKUP('Données projet'!$B$13,Paramètres!$A$1:$I$89,5,0)</f>
        <v>657.1637279999992</v>
      </c>
      <c r="CV177" s="13">
        <f t="shared" si="173"/>
        <v>142.31426830612764</v>
      </c>
      <c r="CW177" s="20">
        <f t="shared" si="174"/>
        <v>1392.4241768998374</v>
      </c>
      <c r="CX177" s="59">
        <f t="shared" si="122"/>
        <v>1681.3945149676472</v>
      </c>
      <c r="CY177" s="59">
        <f ca="1">AVERAGE(OFFSET($CX$3,0,0,'Données projet'!$E$13+1,1))-AVERAGE(OFFSET($H$3,0,0,'Données projet'!$E$13+1,1))</f>
        <v>776.36907931144958</v>
      </c>
      <c r="CZ177" s="59">
        <f t="shared" si="150"/>
        <v>236.05254599184528</v>
      </c>
      <c r="DA177" s="15">
        <f>IF(ISNA(VLOOKUP(A177,'Données projet'!$A$139:$I$159,3,0)),0,VLOOKUP(A177,'Données projet'!$A$139:$I$159,3,0))</f>
        <v>15</v>
      </c>
      <c r="DB177" s="15">
        <f>IF(ISNA(VLOOKUP(A177,'Données projet'!$A$139:$I$159,4,0)),0,VLOOKUP(A177,'Données projet'!$A$139:$I$159,4,0))</f>
        <v>214.77</v>
      </c>
      <c r="DC177" s="16">
        <f>IF(ISNA(VLOOKUP(A177,'Données projet'!$A$139:$I$159,5,0)),0%,VLOOKUP(A177,'Données projet'!$A$139:$I$159,5,0)*VLOOKUP('Données projet'!$B$13,Paramètres!$A$1:$I$89,7,0))</f>
        <v>0.43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232.49248866221586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232.49248866221586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>
        <f>VLOOKUP(A177,'Données projet'!$A$165:$I$185,2,0)</f>
        <v>610.52</v>
      </c>
      <c r="DM177" s="12">
        <f>VLOOKUP(A177,'Données projet'!$A$165:$I$185,9,0)</f>
        <v>8.977999999999998</v>
      </c>
      <c r="DN177" s="12">
        <f t="array" ref="DN177">INDEX(DM:DM,MIN(IF(ISNUMBER(DM177:DM373),ROW(DM177:DM373),"")))</f>
        <v>8.977999999999998</v>
      </c>
      <c r="DO177" s="12">
        <f>IF('Données projet'!$A$166&gt;35,DO176+DN177-DW176,IF(A177&lt;'Données projet'!$A$166,$DL$205^A177,IF(A177='Données projet'!$A$166,'Données projet'!$B$166,DO176+DN177-DW176)))</f>
        <v>610.5199999999993</v>
      </c>
      <c r="DP177" s="17">
        <f>DO177*VLOOKUP('Données projet'!$B$14,Paramètres!$A$1:$I$89,3,0)*VLOOKUP('Données projet'!$B$14,Paramètres!$A$1:$I$89,5,0)</f>
        <v>580.9708319999994</v>
      </c>
      <c r="DQ177" s="13">
        <f t="shared" si="176"/>
        <v>127.63178111316594</v>
      </c>
      <c r="DR177" s="20">
        <f t="shared" si="177"/>
        <v>1234.1495511720962</v>
      </c>
      <c r="DS177" s="59">
        <f t="shared" si="125"/>
        <v>1523.1198892399059</v>
      </c>
      <c r="DT177" s="59">
        <f ca="1">AVERAGE(OFFSET($DS$3,0,0,'Données projet'!$E$14+1,1))-AVERAGE(OFFSET($H$3,0,0,'Données projet'!$E$14+1,1))</f>
        <v>697.21496579331188</v>
      </c>
      <c r="DU177" s="59">
        <f t="shared" si="152"/>
        <v>215.64914236948769</v>
      </c>
      <c r="DV177" s="15">
        <f>IF(ISNA(VLOOKUP(A177,'Données projet'!$A$165:$I$185,3,0)),0,VLOOKUP(A177,'Données projet'!$A$165:$I$185,3,0))</f>
        <v>15</v>
      </c>
      <c r="DW177" s="15">
        <f>IF(ISNA(VLOOKUP(A177,'Données projet'!$A$165:$I$185,4,0)),0,VLOOKUP(A177,'Données projet'!$A$165:$I$185,4,0))</f>
        <v>214.77</v>
      </c>
      <c r="DX177" s="16">
        <f>IF(ISNA(VLOOKUP(A177,'Données projet'!$A$165:$I$185,5,0)),0%,VLOOKUP(A177,'Données projet'!$A$165:$I$185,5,0)*VLOOKUP('Données projet'!$B$14,Paramètres!$A$1:$I$89,7,0))</f>
        <v>0.43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205.53683780282853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205.53683780282853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6">
        <f t="shared" si="110"/>
        <v>183.33333333333334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189.76714074331781</v>
      </c>
      <c r="T178" s="59">
        <f t="shared" si="142"/>
        <v>458.38901659119472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356.0207039999994</v>
      </c>
      <c r="AK178" s="13">
        <f t="shared" si="164"/>
        <v>82.801003433501791</v>
      </c>
      <c r="AL178" s="20">
        <f t="shared" si="165"/>
        <v>764.28114044668121</v>
      </c>
      <c r="AM178" s="59">
        <f t="shared" si="113"/>
        <v>1053.3271667281515</v>
      </c>
      <c r="AN178" s="59">
        <f ca="1">AVERAGE(OFFSET($AM$3,0,0,'Données projet'!$E$10+1,1))-AVERAGE(OFFSET($H$3,0,0,'Données projet'!$E$10+1,1))</f>
        <v>667.48048469355444</v>
      </c>
      <c r="AO178" s="59">
        <f t="shared" si="144"/>
        <v>207.98235252598172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191.59623565834798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191.59623565834798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266.99999999999983</v>
      </c>
      <c r="BE178" s="13">
        <f>BD178*VLOOKUP('Données projet'!$B$11,Paramètres!$A$1:$I$89,3,0)*VLOOKUP('Données projet'!$B$11,Paramètres!$A$1:$I$89,5,0)</f>
        <v>195.76439999999985</v>
      </c>
      <c r="BF178" s="13">
        <f t="shared" si="167"/>
        <v>48.812154563023455</v>
      </c>
      <c r="BG178" s="20">
        <f t="shared" si="168"/>
        <v>425.9708325305989</v>
      </c>
      <c r="BH178" s="59">
        <f t="shared" si="116"/>
        <v>715.01685881206936</v>
      </c>
      <c r="BI178" s="59">
        <f ca="1">AVERAGE(OFFSET($BH$3,0,0,'Données projet'!$E$11+1,1))-AVERAGE(OFFSET($H$3,0,0,'Données projet'!$E$11+1,1))</f>
        <v>302.36110224755532</v>
      </c>
      <c r="BJ178" s="59">
        <f t="shared" si="146"/>
        <v>292.08583531469412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4.9430640701633646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4.9430640701633646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213.00000000000003</v>
      </c>
      <c r="BZ178" s="13">
        <f>BY178*VLOOKUP('Données projet'!$B$12,Paramètres!$A$1:$I$89,3,0)*VLOOKUP('Données projet'!$B$12,Paramètres!$A$1:$I$89,5,0)</f>
        <v>186.07680000000005</v>
      </c>
      <c r="CA178" s="13">
        <f t="shared" si="170"/>
        <v>46.671538591528673</v>
      </c>
      <c r="CB178" s="20">
        <f t="shared" si="171"/>
        <v>405.37002304691242</v>
      </c>
      <c r="CC178" s="59">
        <f t="shared" si="119"/>
        <v>694.41604932838277</v>
      </c>
      <c r="CD178" s="59">
        <f ca="1">AVERAGE(OFFSET($CC$3,0,0,'Données projet'!$E$12+1,1))-AVERAGE(OFFSET($H$3,0,0,'Données projet'!$E$12+1,1))</f>
        <v>285.8437404763045</v>
      </c>
      <c r="CE178" s="59">
        <f t="shared" si="148"/>
        <v>276.01618888357268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5.6083062309222971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5.6083062309222971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-2.2700000000000009</v>
      </c>
      <c r="CT178" s="12">
        <f>IF('Données projet'!$A$140&gt;35,CT177+CS178-DB177,IF(A178&lt;'Données projet'!$A$140,$CQ$205^A178,IF(A178='Données projet'!$A$140,'Données projet'!$B$140,CT177+CS178-DB177)))</f>
        <v>393.47999999999934</v>
      </c>
      <c r="CU178" s="17">
        <f>CT178*VLOOKUP('Données projet'!$B$13,Paramètres!$A$1:$I$89,3,0)*VLOOKUP('Données projet'!$B$13,Paramètres!$A$1:$I$89,5,0)</f>
        <v>423.54187199999927</v>
      </c>
      <c r="CV178" s="13">
        <f t="shared" si="173"/>
        <v>96.53341746986878</v>
      </c>
      <c r="CW178" s="20">
        <f t="shared" si="174"/>
        <v>905.79779582668687</v>
      </c>
      <c r="CX178" s="59">
        <f t="shared" si="122"/>
        <v>1194.8438221081574</v>
      </c>
      <c r="CY178" s="59">
        <f ca="1">AVERAGE(OFFSET($CX$3,0,0,'Données projet'!$E$13+1,1))-AVERAGE(OFFSET($H$3,0,0,'Données projet'!$E$13+1,1))</f>
        <v>776.36907931144958</v>
      </c>
      <c r="CZ178" s="59">
        <f t="shared" si="150"/>
        <v>236.05254599184528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227.93345276596568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227.93345276596568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-2.2700000000000009</v>
      </c>
      <c r="DO178" s="12">
        <f>IF('Données projet'!$A$166&gt;35,DO177+DN178-DW177,IF(A178&lt;'Données projet'!$A$166,$DL$205^A178,IF(A178='Données projet'!$A$166,'Données projet'!$B$166,DO177+DN178-DW177)))</f>
        <v>393.47999999999934</v>
      </c>
      <c r="DP178" s="17">
        <f>DO178*VLOOKUP('Données projet'!$B$14,Paramètres!$A$1:$I$89,3,0)*VLOOKUP('Données projet'!$B$14,Paramètres!$A$1:$I$89,5,0)</f>
        <v>374.43556799999936</v>
      </c>
      <c r="DQ178" s="13">
        <f t="shared" si="176"/>
        <v>86.574116251768999</v>
      </c>
      <c r="DR178" s="20">
        <f t="shared" si="177"/>
        <v>802.92520007182975</v>
      </c>
      <c r="DS178" s="59">
        <f t="shared" si="125"/>
        <v>1091.9712263533002</v>
      </c>
      <c r="DT178" s="59">
        <f ca="1">AVERAGE(OFFSET($DS$3,0,0,'Données projet'!$E$14+1,1))-AVERAGE(OFFSET($H$3,0,0,'Données projet'!$E$14+1,1))</f>
        <v>697.21496579331188</v>
      </c>
      <c r="DU178" s="59">
        <f t="shared" si="152"/>
        <v>215.64914236948769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201.50638577860735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201.50638577860735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6">
        <f t="shared" si="110"/>
        <v>183.33333333333334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189.76714074331781</v>
      </c>
      <c r="T179" s="59">
        <f t="shared" si="142"/>
        <v>458.38901659119472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353.96680799999939</v>
      </c>
      <c r="AK179" s="13">
        <f t="shared" si="164"/>
        <v>82.378781676406732</v>
      </c>
      <c r="AL179" s="20">
        <f t="shared" si="165"/>
        <v>759.96856868640737</v>
      </c>
      <c r="AM179" s="59">
        <f t="shared" si="113"/>
        <v>1049.088970160245</v>
      </c>
      <c r="AN179" s="59">
        <f ca="1">AVERAGE(OFFSET($AM$3,0,0,'Données projet'!$E$10+1,1))-AVERAGE(OFFSET($H$3,0,0,'Données projet'!$E$10+1,1))</f>
        <v>667.48048469355444</v>
      </c>
      <c r="AO179" s="59">
        <f t="shared" si="144"/>
        <v>207.98235252598172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187.83915033925234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187.83915033925234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266.99999999999983</v>
      </c>
      <c r="BE179" s="13">
        <f>BD179*VLOOKUP('Données projet'!$B$11,Paramètres!$A$1:$I$89,3,0)*VLOOKUP('Données projet'!$B$11,Paramètres!$A$1:$I$89,5,0)</f>
        <v>195.76439999999985</v>
      </c>
      <c r="BF179" s="13">
        <f t="shared" si="167"/>
        <v>48.812154563023455</v>
      </c>
      <c r="BG179" s="20">
        <f t="shared" si="168"/>
        <v>425.9708325305989</v>
      </c>
      <c r="BH179" s="59">
        <f t="shared" si="116"/>
        <v>715.0912340044365</v>
      </c>
      <c r="BI179" s="59">
        <f ca="1">AVERAGE(OFFSET($BH$3,0,0,'Données projet'!$E$11+1,1))-AVERAGE(OFFSET($H$3,0,0,'Données projet'!$E$11+1,1))</f>
        <v>302.36110224755532</v>
      </c>
      <c r="BJ179" s="59">
        <f t="shared" si="146"/>
        <v>292.08583531469412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4.8461335987188399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4.8461335987188399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213.00000000000003</v>
      </c>
      <c r="BZ179" s="13">
        <f>BY179*VLOOKUP('Données projet'!$B$12,Paramètres!$A$1:$I$89,3,0)*VLOOKUP('Données projet'!$B$12,Paramètres!$A$1:$I$89,5,0)</f>
        <v>186.07680000000005</v>
      </c>
      <c r="CA179" s="13">
        <f t="shared" si="170"/>
        <v>46.671538591528673</v>
      </c>
      <c r="CB179" s="20">
        <f t="shared" si="171"/>
        <v>405.37002304691242</v>
      </c>
      <c r="CC179" s="59">
        <f t="shared" si="119"/>
        <v>694.49042452075003</v>
      </c>
      <c r="CD179" s="59">
        <f ca="1">AVERAGE(OFFSET($CC$3,0,0,'Données projet'!$E$12+1,1))-AVERAGE(OFFSET($H$3,0,0,'Données projet'!$E$12+1,1))</f>
        <v>285.8437404763045</v>
      </c>
      <c r="CE179" s="59">
        <f t="shared" si="148"/>
        <v>276.01618888357268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5.4983307664629431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5.4983307664629431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-2.2700000000000009</v>
      </c>
      <c r="CT179" s="12">
        <f>IF('Données projet'!$A$140&gt;35,CT178+CS179-DB178,IF(A179&lt;'Données projet'!$A$140,$CQ$205^A179,IF(A179='Données projet'!$A$140,'Données projet'!$B$140,CT178+CS179-DB178)))</f>
        <v>391.20999999999935</v>
      </c>
      <c r="CU179" s="17">
        <f>CT179*VLOOKUP('Données projet'!$B$13,Paramètres!$A$1:$I$89,3,0)*VLOOKUP('Données projet'!$B$13,Paramètres!$A$1:$I$89,5,0)</f>
        <v>421.09844399999923</v>
      </c>
      <c r="CV179" s="13">
        <f t="shared" si="173"/>
        <v>96.041170909411903</v>
      </c>
      <c r="CW179" s="20">
        <f t="shared" si="174"/>
        <v>900.68482930055779</v>
      </c>
      <c r="CX179" s="59">
        <f t="shared" si="122"/>
        <v>1189.8052307743953</v>
      </c>
      <c r="CY179" s="59">
        <f ca="1">AVERAGE(OFFSET($CX$3,0,0,'Données projet'!$E$13+1,1))-AVERAGE(OFFSET($H$3,0,0,'Données projet'!$E$13+1,1))</f>
        <v>776.36907931144958</v>
      </c>
      <c r="CZ179" s="59">
        <f t="shared" si="150"/>
        <v>236.05254599184528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223.46381678290365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223.46381678290365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-2.2700000000000009</v>
      </c>
      <c r="DO179" s="12">
        <f>IF('Données projet'!$A$166&gt;35,DO178+DN179-DW178,IF(A179&lt;'Données projet'!$A$166,$DL$205^A179,IF(A179='Données projet'!$A$166,'Données projet'!$B$166,DO178+DN179-DW178)))</f>
        <v>391.20999999999935</v>
      </c>
      <c r="DP179" s="17">
        <f>DO179*VLOOKUP('Données projet'!$B$14,Paramètres!$A$1:$I$89,3,0)*VLOOKUP('Données projet'!$B$14,Paramètres!$A$1:$I$89,5,0)</f>
        <v>372.27543599999939</v>
      </c>
      <c r="DQ179" s="13">
        <f t="shared" si="176"/>
        <v>86.132654506536269</v>
      </c>
      <c r="DR179" s="20">
        <f t="shared" si="177"/>
        <v>798.39409096554948</v>
      </c>
      <c r="DS179" s="59">
        <f t="shared" si="125"/>
        <v>1087.5144924393871</v>
      </c>
      <c r="DT179" s="59">
        <f ca="1">AVERAGE(OFFSET($DS$3,0,0,'Données projet'!$E$14+1,1))-AVERAGE(OFFSET($H$3,0,0,'Données projet'!$E$14+1,1))</f>
        <v>697.21496579331188</v>
      </c>
      <c r="DU179" s="59">
        <f t="shared" si="152"/>
        <v>215.64914236948769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197.55496846024815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197.55496846024815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6">
        <f t="shared" si="110"/>
        <v>183.33333333333334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189.76714074331781</v>
      </c>
      <c r="T180" s="59">
        <f t="shared" si="142"/>
        <v>458.38901659119472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351.91291199999944</v>
      </c>
      <c r="AK180" s="13">
        <f t="shared" si="164"/>
        <v>81.956274647572045</v>
      </c>
      <c r="AL180" s="20">
        <f t="shared" si="165"/>
        <v>755.65550007785362</v>
      </c>
      <c r="AM180" s="59">
        <f t="shared" si="113"/>
        <v>1044.8489865007489</v>
      </c>
      <c r="AN180" s="59">
        <f ca="1">AVERAGE(OFFSET($AM$3,0,0,'Données projet'!$E$10+1,1))-AVERAGE(OFFSET($H$3,0,0,'Données projet'!$E$10+1,1))</f>
        <v>667.48048469355444</v>
      </c>
      <c r="AO180" s="59">
        <f t="shared" si="144"/>
        <v>207.98235252598172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233.6988116203394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233.6988116203394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266.99999999999983</v>
      </c>
      <c r="BE180" s="13">
        <f>BD180*VLOOKUP('Données projet'!$B$11,Paramètres!$A$1:$I$89,3,0)*VLOOKUP('Données projet'!$B$11,Paramètres!$A$1:$I$89,5,0)</f>
        <v>195.76439999999985</v>
      </c>
      <c r="BF180" s="13">
        <f t="shared" si="167"/>
        <v>48.812154563023455</v>
      </c>
      <c r="BG180" s="20">
        <f t="shared" si="168"/>
        <v>425.9708325305989</v>
      </c>
      <c r="BH180" s="59">
        <f t="shared" si="116"/>
        <v>715.1643189534941</v>
      </c>
      <c r="BI180" s="59">
        <f ca="1">AVERAGE(OFFSET($BH$3,0,0,'Données projet'!$E$11+1,1))-AVERAGE(OFFSET($H$3,0,0,'Données projet'!$E$11+1,1))</f>
        <v>302.36110224755532</v>
      </c>
      <c r="BJ180" s="59">
        <f t="shared" si="146"/>
        <v>292.08583531469412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4.7511038746975931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4.7511038746975931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213.00000000000003</v>
      </c>
      <c r="BZ180" s="13">
        <f>BY180*VLOOKUP('Données projet'!$B$12,Paramètres!$A$1:$I$89,3,0)*VLOOKUP('Données projet'!$B$12,Paramètres!$A$1:$I$89,5,0)</f>
        <v>186.07680000000005</v>
      </c>
      <c r="CA180" s="13">
        <f t="shared" si="170"/>
        <v>46.671538591528673</v>
      </c>
      <c r="CB180" s="20">
        <f t="shared" si="171"/>
        <v>405.37002304691242</v>
      </c>
      <c r="CC180" s="59">
        <f t="shared" si="119"/>
        <v>694.56350946980774</v>
      </c>
      <c r="CD180" s="59">
        <f ca="1">AVERAGE(OFFSET($CC$3,0,0,'Données projet'!$E$12+1,1))-AVERAGE(OFFSET($H$3,0,0,'Données projet'!$E$12+1,1))</f>
        <v>285.8437404763045</v>
      </c>
      <c r="CE180" s="59">
        <f t="shared" si="148"/>
        <v>276.01618888357268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5.3905118537832264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5.3905118537832264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>
        <f>VLOOKUP(A180,'Données projet'!$A$139:$I$159,2,0)</f>
        <v>388.94</v>
      </c>
      <c r="CR180" s="12">
        <f>VLOOKUP(A180,'Données projet'!$A$139:$I$159,9,0)</f>
        <v>-2.2700000000000009</v>
      </c>
      <c r="CS180" s="12">
        <f t="array" ref="CS180">INDEX(CR:CR,MIN(IF(ISNUMBER(CR180:CR376),ROW(CR180:CR376),"")))</f>
        <v>-2.2700000000000009</v>
      </c>
      <c r="CT180" s="12">
        <f>IF('Données projet'!$A$140&gt;35,CT179+CS180-DB179,IF(A180&lt;'Données projet'!$A$140,$CQ$205^A180,IF(A180='Données projet'!$A$140,'Données projet'!$B$140,CT179+CS180-DB179)))</f>
        <v>388.93999999999937</v>
      </c>
      <c r="CU180" s="17">
        <f>CT180*VLOOKUP('Données projet'!$B$13,Paramètres!$A$1:$I$89,3,0)*VLOOKUP('Données projet'!$B$13,Paramètres!$A$1:$I$89,5,0)</f>
        <v>418.65501599999931</v>
      </c>
      <c r="CV180" s="13">
        <f t="shared" si="173"/>
        <v>95.548591765353478</v>
      </c>
      <c r="CW180" s="20">
        <f t="shared" si="174"/>
        <v>895.571283524656</v>
      </c>
      <c r="CX180" s="59">
        <f t="shared" si="122"/>
        <v>1184.7647699475513</v>
      </c>
      <c r="CY180" s="59">
        <f ca="1">AVERAGE(OFFSET($CX$3,0,0,'Données projet'!$E$13+1,1))-AVERAGE(OFFSET($H$3,0,0,'Données projet'!$E$13+1,1))</f>
        <v>776.36907931144958</v>
      </c>
      <c r="CZ180" s="59">
        <f t="shared" si="150"/>
        <v>236.05254599184528</v>
      </c>
      <c r="DA180" s="15">
        <f>IF(ISNA(VLOOKUP(A180,'Données projet'!$A$139:$I$159,3,0)),0,VLOOKUP(A180,'Données projet'!$A$139:$I$159,3,0))</f>
        <v>16</v>
      </c>
      <c r="DB180" s="15">
        <f>IF(ISNA(VLOOKUP(A180,'Données projet'!$A$139:$I$159,4,0)),0,VLOOKUP(A180,'Données projet'!$A$139:$I$159,4,0))</f>
        <v>115.19</v>
      </c>
      <c r="DC180" s="16">
        <f>IF(ISNA(VLOOKUP(A180,'Données projet'!$A$139:$I$159,5,0)),0%,VLOOKUP(A180,'Données projet'!$A$139:$I$159,5,0)*VLOOKUP('Données projet'!$B$13,Paramètres!$A$1:$I$89,7,0))</f>
        <v>0.43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278.02100003109342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278.02100003109342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>
        <f>VLOOKUP(A180,'Données projet'!$A$165:$I$185,2,0)</f>
        <v>388.94</v>
      </c>
      <c r="DM180" s="12">
        <f>VLOOKUP(A180,'Données projet'!$A$165:$I$185,9,0)</f>
        <v>-2.2700000000000009</v>
      </c>
      <c r="DN180" s="12">
        <f t="array" ref="DN180">INDEX(DM:DM,MIN(IF(ISNUMBER(DM180:DM376),ROW(DM180:DM376),"")))</f>
        <v>-2.2700000000000009</v>
      </c>
      <c r="DO180" s="12">
        <f>IF('Données projet'!$A$166&gt;35,DO179+DN180-DW179,IF(A180&lt;'Données projet'!$A$166,$DL$205^A180,IF(A180='Données projet'!$A$166,'Données projet'!$B$166,DO179+DN180-DW179)))</f>
        <v>388.93999999999937</v>
      </c>
      <c r="DP180" s="17">
        <f>DO180*VLOOKUP('Données projet'!$B$14,Paramètres!$A$1:$I$89,3,0)*VLOOKUP('Données projet'!$B$14,Paramètres!$A$1:$I$89,5,0)</f>
        <v>370.11530399999941</v>
      </c>
      <c r="DQ180" s="13">
        <f t="shared" si="176"/>
        <v>85.69089449017487</v>
      </c>
      <c r="DR180" s="20">
        <f t="shared" si="177"/>
        <v>793.86246237038677</v>
      </c>
      <c r="DS180" s="59">
        <f t="shared" si="125"/>
        <v>1083.0559487932819</v>
      </c>
      <c r="DT180" s="59">
        <f ca="1">AVERAGE(OFFSET($DS$3,0,0,'Données projet'!$E$14+1,1))-AVERAGE(OFFSET($H$3,0,0,'Données projet'!$E$14+1,1))</f>
        <v>697.21496579331188</v>
      </c>
      <c r="DU180" s="59">
        <f t="shared" si="152"/>
        <v>215.64914236948769</v>
      </c>
      <c r="DV180" s="15">
        <f>IF(ISNA(VLOOKUP(A180,'Données projet'!$A$165:$I$185,3,0)),0,VLOOKUP(A180,'Données projet'!$A$165:$I$185,3,0))</f>
        <v>16</v>
      </c>
      <c r="DW180" s="15">
        <f>IF(ISNA(VLOOKUP(A180,'Données projet'!$A$165:$I$185,4,0)),0,VLOOKUP(A180,'Données projet'!$A$165:$I$185,4,0))</f>
        <v>115.19</v>
      </c>
      <c r="DX180" s="16">
        <f>IF(ISNA(VLOOKUP(A180,'Données projet'!$A$165:$I$185,5,0)),0%,VLOOKUP(A180,'Données projet'!$A$165:$I$185,5,0)*VLOOKUP('Données projet'!$B$14,Paramètres!$A$1:$I$89,7,0))</f>
        <v>0.43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245.78668118690868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245.78668118690868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6">
        <f t="shared" si="110"/>
        <v>183.33333333333334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189.76714074331781</v>
      </c>
      <c r="T181" s="59">
        <f t="shared" si="142"/>
        <v>458.38901659119472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247.02849599999942</v>
      </c>
      <c r="AK181" s="13">
        <f t="shared" si="164"/>
        <v>59.949195861748692</v>
      </c>
      <c r="AL181" s="20">
        <f t="shared" si="165"/>
        <v>534.6528133258779</v>
      </c>
      <c r="AM181" s="59">
        <f t="shared" si="113"/>
        <v>823.91811683735807</v>
      </c>
      <c r="AN181" s="59">
        <f ca="1">AVERAGE(OFFSET($AM$3,0,0,'Données projet'!$E$10+1,1))-AVERAGE(OFFSET($H$3,0,0,'Données projet'!$E$10+1,1))</f>
        <v>667.48048469355444</v>
      </c>
      <c r="AO181" s="59">
        <f t="shared" si="144"/>
        <v>207.98235252598172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229.11612046666477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229.11612046666477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266.99999999999983</v>
      </c>
      <c r="BE181" s="13">
        <f>BD181*VLOOKUP('Données projet'!$B$11,Paramètres!$A$1:$I$89,3,0)*VLOOKUP('Données projet'!$B$11,Paramètres!$A$1:$I$89,5,0)</f>
        <v>195.76439999999985</v>
      </c>
      <c r="BF181" s="13">
        <f t="shared" si="167"/>
        <v>48.812154563023455</v>
      </c>
      <c r="BG181" s="20">
        <f t="shared" si="168"/>
        <v>425.9708325305989</v>
      </c>
      <c r="BH181" s="59">
        <f t="shared" si="116"/>
        <v>715.23613604207912</v>
      </c>
      <c r="BI181" s="59">
        <f ca="1">AVERAGE(OFFSET($BH$3,0,0,'Données projet'!$E$11+1,1))-AVERAGE(OFFSET($H$3,0,0,'Données projet'!$E$11+1,1))</f>
        <v>302.36110224755532</v>
      </c>
      <c r="BJ181" s="59">
        <f t="shared" si="146"/>
        <v>292.08583531469412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4.6579376256019946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4.6579376256019946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213.00000000000003</v>
      </c>
      <c r="BZ181" s="13">
        <f>BY181*VLOOKUP('Données projet'!$B$12,Paramètres!$A$1:$I$89,3,0)*VLOOKUP('Données projet'!$B$12,Paramètres!$A$1:$I$89,5,0)</f>
        <v>186.07680000000005</v>
      </c>
      <c r="CA181" s="13">
        <f t="shared" si="170"/>
        <v>46.671538591528673</v>
      </c>
      <c r="CB181" s="20">
        <f t="shared" si="171"/>
        <v>405.37002304691242</v>
      </c>
      <c r="CC181" s="59">
        <f t="shared" si="119"/>
        <v>694.63532655839253</v>
      </c>
      <c r="CD181" s="59">
        <f ca="1">AVERAGE(OFFSET($CC$3,0,0,'Données projet'!$E$12+1,1))-AVERAGE(OFFSET($H$3,0,0,'Données projet'!$E$12+1,1))</f>
        <v>285.8437404763045</v>
      </c>
      <c r="CE181" s="59">
        <f t="shared" si="148"/>
        <v>276.01618888357268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5.284807204218116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5.284807204218116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-0.72999999999999921</v>
      </c>
      <c r="CT181" s="12">
        <f>IF('Données projet'!$A$140&gt;35,CT180+CS181-DB180,IF(A181&lt;'Données projet'!$A$140,$CQ$205^A181,IF(A181='Données projet'!$A$140,'Données projet'!$B$140,CT180+CS181-DB180)))</f>
        <v>273.01999999999936</v>
      </c>
      <c r="CU181" s="17">
        <f>CT181*VLOOKUP('Données projet'!$B$13,Paramètres!$A$1:$I$89,3,0)*VLOOKUP('Données projet'!$B$13,Paramètres!$A$1:$I$89,5,0)</f>
        <v>293.87872799999928</v>
      </c>
      <c r="CV181" s="13">
        <f t="shared" si="173"/>
        <v>69.89167414804075</v>
      </c>
      <c r="CW181" s="20">
        <f t="shared" si="174"/>
        <v>633.56678374116962</v>
      </c>
      <c r="CX181" s="59">
        <f t="shared" si="122"/>
        <v>922.83208725264979</v>
      </c>
      <c r="CY181" s="59">
        <f ca="1">AVERAGE(OFFSET($CX$3,0,0,'Données projet'!$E$13+1,1))-AVERAGE(OFFSET($H$3,0,0,'Données projet'!$E$13+1,1))</f>
        <v>776.36907931144958</v>
      </c>
      <c r="CZ181" s="59">
        <f t="shared" si="150"/>
        <v>236.05254599184528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272.56917779654947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272.56917779654947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-0.72999999999999921</v>
      </c>
      <c r="DO181" s="12">
        <f>IF('Données projet'!$A$166&gt;35,DO180+DN181-DW180,IF(A181&lt;'Données projet'!$A$166,$DL$205^A181,IF(A181='Données projet'!$A$166,'Données projet'!$B$166,DO180+DN181-DW180)))</f>
        <v>273.01999999999936</v>
      </c>
      <c r="DP181" s="17">
        <f>DO181*VLOOKUP('Données projet'!$B$14,Paramètres!$A$1:$I$89,3,0)*VLOOKUP('Données projet'!$B$14,Paramètres!$A$1:$I$89,5,0)</f>
        <v>259.80583199999938</v>
      </c>
      <c r="DQ181" s="13">
        <f t="shared" si="176"/>
        <v>62.680987385657332</v>
      </c>
      <c r="DR181" s="20">
        <f t="shared" si="177"/>
        <v>561.66454376335207</v>
      </c>
      <c r="DS181" s="59">
        <f t="shared" si="125"/>
        <v>850.92984727483224</v>
      </c>
      <c r="DT181" s="59">
        <f ca="1">AVERAGE(OFFSET($DS$3,0,0,'Données projet'!$E$14+1,1))-AVERAGE(OFFSET($H$3,0,0,'Données projet'!$E$14+1,1))</f>
        <v>697.21496579331188</v>
      </c>
      <c r="DU181" s="59">
        <f t="shared" si="152"/>
        <v>215.64914236948769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240.96695428390603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240.96695428390603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6">
        <f t="shared" si="110"/>
        <v>183.33333333333334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189.76714074331781</v>
      </c>
      <c r="T182" s="59">
        <f t="shared" si="142"/>
        <v>458.38901659119472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246.36799199999939</v>
      </c>
      <c r="AK182" s="13">
        <f t="shared" si="164"/>
        <v>59.807539816896266</v>
      </c>
      <c r="AL182" s="20">
        <f t="shared" si="165"/>
        <v>533.25571791442655</v>
      </c>
      <c r="AM182" s="59">
        <f t="shared" si="113"/>
        <v>822.59159264856362</v>
      </c>
      <c r="AN182" s="59">
        <f ca="1">AVERAGE(OFFSET($AM$3,0,0,'Données projet'!$E$10+1,1))-AVERAGE(OFFSET($H$3,0,0,'Données projet'!$E$10+1,1))</f>
        <v>667.48048469355444</v>
      </c>
      <c r="AO182" s="59">
        <f t="shared" si="144"/>
        <v>207.98235252598172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224.62329309134807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224.62329309134807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266.99999999999983</v>
      </c>
      <c r="BE182" s="13">
        <f>BD182*VLOOKUP('Données projet'!$B$11,Paramètres!$A$1:$I$89,3,0)*VLOOKUP('Données projet'!$B$11,Paramètres!$A$1:$I$89,5,0)</f>
        <v>195.76439999999985</v>
      </c>
      <c r="BF182" s="13">
        <f t="shared" si="167"/>
        <v>48.812154563023455</v>
      </c>
      <c r="BG182" s="20">
        <f t="shared" si="168"/>
        <v>425.9708325305989</v>
      </c>
      <c r="BH182" s="59">
        <f t="shared" si="116"/>
        <v>715.30670726473602</v>
      </c>
      <c r="BI182" s="59">
        <f ca="1">AVERAGE(OFFSET($BH$3,0,0,'Données projet'!$E$11+1,1))-AVERAGE(OFFSET($H$3,0,0,'Données projet'!$E$11+1,1))</f>
        <v>302.36110224755532</v>
      </c>
      <c r="BJ182" s="59">
        <f t="shared" si="146"/>
        <v>292.08583531469412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4.56659830982536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4.56659830982536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213.00000000000003</v>
      </c>
      <c r="BZ182" s="13">
        <f>BY182*VLOOKUP('Données projet'!$B$12,Paramètres!$A$1:$I$89,3,0)*VLOOKUP('Données projet'!$B$12,Paramètres!$A$1:$I$89,5,0)</f>
        <v>186.07680000000005</v>
      </c>
      <c r="CA182" s="13">
        <f t="shared" si="170"/>
        <v>46.671538591528673</v>
      </c>
      <c r="CB182" s="20">
        <f t="shared" si="171"/>
        <v>405.37002304691242</v>
      </c>
      <c r="CC182" s="59">
        <f t="shared" si="119"/>
        <v>694.70589778104954</v>
      </c>
      <c r="CD182" s="59">
        <f ca="1">AVERAGE(OFFSET($CC$3,0,0,'Données projet'!$E$12+1,1))-AVERAGE(OFFSET($H$3,0,0,'Données projet'!$E$12+1,1))</f>
        <v>285.8437404763045</v>
      </c>
      <c r="CE182" s="59">
        <f t="shared" si="148"/>
        <v>276.01618888357268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5.1811753583575078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5.1811753583575078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-0.72999999999999921</v>
      </c>
      <c r="CT182" s="12">
        <f>IF('Données projet'!$A$140&gt;35,CT181+CS182-DB181,IF(A182&lt;'Données projet'!$A$140,$CQ$205^A182,IF(A182='Données projet'!$A$140,'Données projet'!$B$140,CT181+CS182-DB181)))</f>
        <v>272.28999999999934</v>
      </c>
      <c r="CU182" s="17">
        <f>CT182*VLOOKUP('Données projet'!$B$13,Paramètres!$A$1:$I$89,3,0)*VLOOKUP('Données projet'!$B$13,Paramètres!$A$1:$I$89,5,0)</f>
        <v>293.09295599999928</v>
      </c>
      <c r="CV182" s="13">
        <f t="shared" si="173"/>
        <v>69.726524674630667</v>
      </c>
      <c r="CW182" s="20">
        <f t="shared" si="174"/>
        <v>631.9105955083138</v>
      </c>
      <c r="CX182" s="59">
        <f t="shared" si="122"/>
        <v>921.24647024245087</v>
      </c>
      <c r="CY182" s="59">
        <f ca="1">AVERAGE(OFFSET($CX$3,0,0,'Données projet'!$E$13+1,1))-AVERAGE(OFFSET($H$3,0,0,'Données projet'!$E$13+1,1))</f>
        <v>776.36907931144958</v>
      </c>
      <c r="CZ182" s="59">
        <f t="shared" si="150"/>
        <v>236.05254599184528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267.22426247074168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267.22426247074168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-0.72999999999999921</v>
      </c>
      <c r="DO182" s="12">
        <f>IF('Données projet'!$A$166&gt;35,DO181+DN182-DW181,IF(A182&lt;'Données projet'!$A$166,$DL$205^A182,IF(A182='Données projet'!$A$166,'Données projet'!$B$166,DO181+DN182-DW181)))</f>
        <v>272.28999999999934</v>
      </c>
      <c r="DP182" s="17">
        <f>DO182*VLOOKUP('Données projet'!$B$14,Paramètres!$A$1:$I$89,3,0)*VLOOKUP('Données projet'!$B$14,Paramètres!$A$1:$I$89,5,0)</f>
        <v>259.11116399999935</v>
      </c>
      <c r="DQ182" s="13">
        <f t="shared" si="176"/>
        <v>62.532876295377314</v>
      </c>
      <c r="DR182" s="20">
        <f t="shared" si="177"/>
        <v>560.19670351444768</v>
      </c>
      <c r="DS182" s="59">
        <f t="shared" si="125"/>
        <v>849.53257824858474</v>
      </c>
      <c r="DT182" s="59">
        <f ca="1">AVERAGE(OFFSET($DS$3,0,0,'Données projet'!$E$14+1,1))-AVERAGE(OFFSET($H$3,0,0,'Données projet'!$E$14+1,1))</f>
        <v>697.21496579331188</v>
      </c>
      <c r="DU182" s="59">
        <f t="shared" si="152"/>
        <v>215.64914236948769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236.24173928572813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236.24173928572813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6">
        <f t="shared" si="110"/>
        <v>183.33333333333334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189.76714074331781</v>
      </c>
      <c r="T183" s="59">
        <f t="shared" si="142"/>
        <v>458.38901659119472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245.70748799999936</v>
      </c>
      <c r="AK183" s="13">
        <f t="shared" si="164"/>
        <v>59.665839559288955</v>
      </c>
      <c r="AL183" s="20">
        <f t="shared" si="165"/>
        <v>531.85854549909379</v>
      </c>
      <c r="AM183" s="59">
        <f t="shared" si="113"/>
        <v>821.26376720294843</v>
      </c>
      <c r="AN183" s="59">
        <f ca="1">AVERAGE(OFFSET($AM$3,0,0,'Données projet'!$E$10+1,1))-AVERAGE(OFFSET($H$3,0,0,'Données projet'!$E$10+1,1))</f>
        <v>667.48048469355444</v>
      </c>
      <c r="AO183" s="59">
        <f t="shared" si="144"/>
        <v>207.98235252598172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253.64584044066271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253.64584044066271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266.99999999999983</v>
      </c>
      <c r="BE183" s="13">
        <f>BD183*VLOOKUP('Données projet'!$B$11,Paramètres!$A$1:$I$89,3,0)*VLOOKUP('Données projet'!$B$11,Paramètres!$A$1:$I$89,5,0)</f>
        <v>195.76439999999985</v>
      </c>
      <c r="BF183" s="13">
        <f t="shared" si="167"/>
        <v>48.812154563023455</v>
      </c>
      <c r="BG183" s="20">
        <f t="shared" si="168"/>
        <v>425.9708325305989</v>
      </c>
      <c r="BH183" s="59">
        <f t="shared" si="116"/>
        <v>715.37605423445348</v>
      </c>
      <c r="BI183" s="59">
        <f ca="1">AVERAGE(OFFSET($BH$3,0,0,'Données projet'!$E$11+1,1))-AVERAGE(OFFSET($H$3,0,0,'Données projet'!$E$11+1,1))</f>
        <v>302.36110224755532</v>
      </c>
      <c r="BJ183" s="59">
        <f t="shared" si="146"/>
        <v>292.08583531469412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4.4770501023196232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4.4770501023196232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213.00000000000003</v>
      </c>
      <c r="BZ183" s="13">
        <f>BY183*VLOOKUP('Données projet'!$B$12,Paramètres!$A$1:$I$89,3,0)*VLOOKUP('Données projet'!$B$12,Paramètres!$A$1:$I$89,5,0)</f>
        <v>186.07680000000005</v>
      </c>
      <c r="CA183" s="13">
        <f t="shared" si="170"/>
        <v>46.671538591528673</v>
      </c>
      <c r="CB183" s="20">
        <f t="shared" si="171"/>
        <v>405.37002304691242</v>
      </c>
      <c r="CC183" s="59">
        <f t="shared" si="119"/>
        <v>694.77524475076711</v>
      </c>
      <c r="CD183" s="59">
        <f ca="1">AVERAGE(OFFSET($CC$3,0,0,'Données projet'!$E$12+1,1))-AVERAGE(OFFSET($H$3,0,0,'Données projet'!$E$12+1,1))</f>
        <v>285.8437404763045</v>
      </c>
      <c r="CE183" s="59">
        <f t="shared" si="148"/>
        <v>276.01618888357268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5.0795756697850409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5.0795756697850409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271.56</v>
      </c>
      <c r="CR183" s="12">
        <f>VLOOKUP(A183,'Données projet'!$A$139:$I$159,9,0)</f>
        <v>-0.72999999999999921</v>
      </c>
      <c r="CS183" s="12">
        <f t="array" ref="CS183">INDEX(CR:CR,MIN(IF(ISNUMBER(CR183:CR379),ROW(CR183:CR379),"")))</f>
        <v>-0.72999999999999921</v>
      </c>
      <c r="CT183" s="12">
        <f>IF('Données projet'!$A$140&gt;35,CT182+CS183-DB182,IF(A183&lt;'Données projet'!$A$140,$CQ$205^A183,IF(A183='Données projet'!$A$140,'Données projet'!$B$140,CT182+CS183-DB182)))</f>
        <v>271.55999999999932</v>
      </c>
      <c r="CU183" s="17">
        <f>CT183*VLOOKUP('Données projet'!$B$13,Paramètres!$A$1:$I$89,3,0)*VLOOKUP('Données projet'!$B$13,Paramètres!$A$1:$I$89,5,0)</f>
        <v>292.30718399999927</v>
      </c>
      <c r="CV183" s="13">
        <f t="shared" si="173"/>
        <v>69.561323655851041</v>
      </c>
      <c r="CW183" s="20">
        <f t="shared" si="174"/>
        <v>630.25431750060591</v>
      </c>
      <c r="CX183" s="59">
        <f t="shared" si="122"/>
        <v>919.65953920446054</v>
      </c>
      <c r="CY183" s="59">
        <f ca="1">AVERAGE(OFFSET($CX$3,0,0,'Données projet'!$E$13+1,1))-AVERAGE(OFFSET($H$3,0,0,'Données projet'!$E$13+1,1))</f>
        <v>776.36907931144958</v>
      </c>
      <c r="CZ183" s="59">
        <f t="shared" si="150"/>
        <v>236.05254599184528</v>
      </c>
      <c r="DA183" s="15">
        <f>IF(ISNA(VLOOKUP(A183,'Données projet'!$A$139:$I$159,3,0)),0,VLOOKUP(A183,'Données projet'!$A$139:$I$159,3,0))</f>
        <v>17</v>
      </c>
      <c r="DB183" s="15">
        <f>IF(ISNA(VLOOKUP(A183,'Données projet'!$A$139:$I$159,4,0)),0,VLOOKUP(A183,'Données projet'!$A$139:$I$159,4,0))</f>
        <v>77.72</v>
      </c>
      <c r="DC183" s="16">
        <f>IF(ISNA(VLOOKUP(A183,'Données projet'!$A$139:$I$159,5,0)),0%,VLOOKUP(A183,'Données projet'!$A$139:$I$159,5,0)*VLOOKUP('Données projet'!$B$13,Paramètres!$A$1:$I$89,7,0))</f>
        <v>0.43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301.75108604147806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301.75108604147806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>
        <f>VLOOKUP(A183,'Données projet'!$A$165:$I$185,2,0)</f>
        <v>271.56</v>
      </c>
      <c r="DM183" s="12">
        <f>VLOOKUP(A183,'Données projet'!$A$165:$I$185,9,0)</f>
        <v>-0.72999999999999921</v>
      </c>
      <c r="DN183" s="12">
        <f t="array" ref="DN183">INDEX(DM:DM,MIN(IF(ISNUMBER(DM183:DM379),ROW(DM183:DM379),"")))</f>
        <v>-0.72999999999999921</v>
      </c>
      <c r="DO183" s="12">
        <f>IF('Données projet'!$A$166&gt;35,DO182+DN183-DW182,IF(A183&lt;'Données projet'!$A$166,$DL$205^A183,IF(A183='Données projet'!$A$166,'Données projet'!$B$166,DO182+DN183-DW182)))</f>
        <v>271.55999999999932</v>
      </c>
      <c r="DP183" s="17">
        <f>DO183*VLOOKUP('Données projet'!$B$14,Paramètres!$A$1:$I$89,3,0)*VLOOKUP('Données projet'!$B$14,Paramètres!$A$1:$I$89,5,0)</f>
        <v>258.41649599999937</v>
      </c>
      <c r="DQ183" s="13">
        <f t="shared" si="176"/>
        <v>62.384718977635956</v>
      </c>
      <c r="DR183" s="20">
        <f t="shared" si="177"/>
        <v>558.72878275271478</v>
      </c>
      <c r="DS183" s="59">
        <f t="shared" si="125"/>
        <v>848.13400445656941</v>
      </c>
      <c r="DT183" s="59">
        <f ca="1">AVERAGE(OFFSET($DS$3,0,0,'Données projet'!$E$14+1,1))-AVERAGE(OFFSET($H$3,0,0,'Données projet'!$E$14+1,1))</f>
        <v>697.21496579331188</v>
      </c>
      <c r="DU183" s="59">
        <f t="shared" si="152"/>
        <v>215.64914236948769</v>
      </c>
      <c r="DV183" s="15">
        <f>IF(ISNA(VLOOKUP(A183,'Données projet'!$A$165:$I$185,3,0)),0,VLOOKUP(A183,'Données projet'!$A$165:$I$185,3,0))</f>
        <v>17</v>
      </c>
      <c r="DW183" s="15">
        <f>IF(ISNA(VLOOKUP(A183,'Données projet'!$A$165:$I$185,4,0)),0,VLOOKUP(A183,'Données projet'!$A$165:$I$185,4,0))</f>
        <v>77.72</v>
      </c>
      <c r="DX183" s="16">
        <f>IF(ISNA(VLOOKUP(A183,'Données projet'!$A$165:$I$185,5,0)),0%,VLOOKUP(A183,'Données projet'!$A$165:$I$185,5,0)*VLOOKUP('Données projet'!$B$14,Paramètres!$A$1:$I$89,7,0))</f>
        <v>0.43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266.76545287724872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266.76545287724872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6">
        <f t="shared" si="110"/>
        <v>183.33333333333334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189.76714074331781</v>
      </c>
      <c r="T184" s="59">
        <f t="shared" si="142"/>
        <v>458.38901659119472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174.67163999999934</v>
      </c>
      <c r="AK184" s="13">
        <f t="shared" si="164"/>
        <v>44.134659021409632</v>
      </c>
      <c r="AL184" s="20">
        <f t="shared" si="165"/>
        <v>381.0876374622872</v>
      </c>
      <c r="AM184" s="59">
        <f t="shared" si="113"/>
        <v>670.56100312097124</v>
      </c>
      <c r="AN184" s="59">
        <f ca="1">AVERAGE(OFFSET($AM$3,0,0,'Données projet'!$E$10+1,1))-AVERAGE(OFFSET($H$3,0,0,'Données projet'!$E$10+1,1))</f>
        <v>667.48048469355444</v>
      </c>
      <c r="AO184" s="59">
        <f t="shared" si="144"/>
        <v>207.98235252598172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248.67200021830777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248.67200021830777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266.99999999999983</v>
      </c>
      <c r="BE184" s="13">
        <f>BD184*VLOOKUP('Données projet'!$B$11,Paramètres!$A$1:$I$89,3,0)*VLOOKUP('Données projet'!$B$11,Paramètres!$A$1:$I$89,5,0)</f>
        <v>195.76439999999985</v>
      </c>
      <c r="BF184" s="13">
        <f t="shared" si="167"/>
        <v>48.812154563023455</v>
      </c>
      <c r="BG184" s="20">
        <f t="shared" si="168"/>
        <v>425.9708325305989</v>
      </c>
      <c r="BH184" s="59">
        <f t="shared" si="116"/>
        <v>715.44419818928304</v>
      </c>
      <c r="BI184" s="59">
        <f ca="1">AVERAGE(OFFSET($BH$3,0,0,'Données projet'!$E$11+1,1))-AVERAGE(OFFSET($H$3,0,0,'Données projet'!$E$11+1,1))</f>
        <v>302.36110224755532</v>
      </c>
      <c r="BJ184" s="59">
        <f t="shared" si="146"/>
        <v>292.08583531469412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4.3892578805440605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4.3892578805440605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213.00000000000003</v>
      </c>
      <c r="BZ184" s="13">
        <f>BY184*VLOOKUP('Données projet'!$B$12,Paramètres!$A$1:$I$89,3,0)*VLOOKUP('Données projet'!$B$12,Paramètres!$A$1:$I$89,5,0)</f>
        <v>186.07680000000005</v>
      </c>
      <c r="CA184" s="13">
        <f t="shared" si="170"/>
        <v>46.671538591528673</v>
      </c>
      <c r="CB184" s="20">
        <f t="shared" si="171"/>
        <v>405.37002304691242</v>
      </c>
      <c r="CC184" s="59">
        <f t="shared" si="119"/>
        <v>694.84338870559645</v>
      </c>
      <c r="CD184" s="59">
        <f ca="1">AVERAGE(OFFSET($CC$3,0,0,'Données projet'!$E$12+1,1))-AVERAGE(OFFSET($H$3,0,0,'Données projet'!$E$12+1,1))</f>
        <v>285.8437404763045</v>
      </c>
      <c r="CE184" s="59">
        <f t="shared" si="148"/>
        <v>276.01618888357268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4.9799682891357895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4.9799682891357895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-0.79000000000000148</v>
      </c>
      <c r="CT184" s="12">
        <f>IF('Données projet'!$A$140&gt;35,CT183+CS184-DB183,IF(A184&lt;'Données projet'!$A$140,$CQ$205^A184,IF(A184='Données projet'!$A$140,'Données projet'!$B$140,CT183+CS184-DB183)))</f>
        <v>193.0499999999993</v>
      </c>
      <c r="CU184" s="17">
        <f>CT184*VLOOKUP('Données projet'!$B$13,Paramètres!$A$1:$I$89,3,0)*VLOOKUP('Données projet'!$B$13,Paramètres!$A$1:$I$89,5,0)</f>
        <v>207.79901999999925</v>
      </c>
      <c r="CV184" s="13">
        <f t="shared" si="173"/>
        <v>51.454321657172457</v>
      </c>
      <c r="CW184" s="20">
        <f t="shared" si="174"/>
        <v>451.53290338624066</v>
      </c>
      <c r="CX184" s="59">
        <f t="shared" si="122"/>
        <v>741.00626904492469</v>
      </c>
      <c r="CY184" s="59">
        <f ca="1">AVERAGE(OFFSET($CX$3,0,0,'Données projet'!$E$13+1,1))-AVERAGE(OFFSET($H$3,0,0,'Données projet'!$E$13+1,1))</f>
        <v>776.36907931144958</v>
      </c>
      <c r="CZ184" s="59">
        <f t="shared" si="150"/>
        <v>236.05254599184528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295.83393129419375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295.83393129419375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-0.79000000000000148</v>
      </c>
      <c r="DO184" s="12">
        <f>IF('Données projet'!$A$166&gt;35,DO183+DN184-DW183,IF(A184&lt;'Données projet'!$A$166,$DL$205^A184,IF(A184='Données projet'!$A$166,'Données projet'!$B$166,DO183+DN184-DW183)))</f>
        <v>193.0499999999993</v>
      </c>
      <c r="DP184" s="17">
        <f>DO184*VLOOKUP('Données projet'!$B$14,Paramètres!$A$1:$I$89,3,0)*VLOOKUP('Données projet'!$B$14,Paramètres!$A$1:$I$89,5,0)</f>
        <v>183.70637999999934</v>
      </c>
      <c r="DQ184" s="13">
        <f t="shared" si="176"/>
        <v>46.145806722261682</v>
      </c>
      <c r="DR184" s="20">
        <f t="shared" si="177"/>
        <v>400.32589187460462</v>
      </c>
      <c r="DS184" s="59">
        <f t="shared" si="125"/>
        <v>689.79925753328871</v>
      </c>
      <c r="DT184" s="59">
        <f ca="1">AVERAGE(OFFSET($DS$3,0,0,'Données projet'!$E$14+1,1))-AVERAGE(OFFSET($H$3,0,0,'Données projet'!$E$14+1,1))</f>
        <v>697.21496579331188</v>
      </c>
      <c r="DU184" s="59">
        <f t="shared" si="152"/>
        <v>215.64914236948769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261.53434505718576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261.53434505718576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6">
        <f t="shared" si="110"/>
        <v>183.33333333333334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189.76714074331781</v>
      </c>
      <c r="T185" s="59">
        <f t="shared" si="142"/>
        <v>458.38901659119472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173.95684799999935</v>
      </c>
      <c r="AK185" s="13">
        <f t="shared" si="164"/>
        <v>43.975035698276209</v>
      </c>
      <c r="AL185" s="20">
        <f t="shared" si="165"/>
        <v>379.56469744116322</v>
      </c>
      <c r="AM185" s="59">
        <f t="shared" si="113"/>
        <v>669.10502490940758</v>
      </c>
      <c r="AN185" s="59">
        <f ca="1">AVERAGE(OFFSET($AM$3,0,0,'Données projet'!$E$10+1,1))-AVERAGE(OFFSET($H$3,0,0,'Données projet'!$E$10+1,1))</f>
        <v>667.48048469355444</v>
      </c>
      <c r="AO185" s="59">
        <f t="shared" si="144"/>
        <v>207.98235252598172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243.79569396897023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243.79569396897023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266.99999999999983</v>
      </c>
      <c r="BE185" s="13">
        <f>BD185*VLOOKUP('Données projet'!$B$11,Paramètres!$A$1:$I$89,3,0)*VLOOKUP('Données projet'!$B$11,Paramètres!$A$1:$I$89,5,0)</f>
        <v>195.76439999999985</v>
      </c>
      <c r="BF185" s="13">
        <f t="shared" si="167"/>
        <v>48.812154563023455</v>
      </c>
      <c r="BG185" s="20">
        <f t="shared" si="168"/>
        <v>425.9708325305989</v>
      </c>
      <c r="BH185" s="59">
        <f t="shared" si="116"/>
        <v>715.51115999884337</v>
      </c>
      <c r="BI185" s="59">
        <f ca="1">AVERAGE(OFFSET($BH$3,0,0,'Données projet'!$E$11+1,1))-AVERAGE(OFFSET($H$3,0,0,'Données projet'!$E$11+1,1))</f>
        <v>302.36110224755532</v>
      </c>
      <c r="BJ185" s="59">
        <f t="shared" si="146"/>
        <v>292.08583531469412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4.3031872106895488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4.3031872106895488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213.00000000000003</v>
      </c>
      <c r="BZ185" s="13">
        <f>BY185*VLOOKUP('Données projet'!$B$12,Paramètres!$A$1:$I$89,3,0)*VLOOKUP('Données projet'!$B$12,Paramètres!$A$1:$I$89,5,0)</f>
        <v>186.07680000000005</v>
      </c>
      <c r="CA185" s="13">
        <f t="shared" si="170"/>
        <v>46.671538591528673</v>
      </c>
      <c r="CB185" s="20">
        <f t="shared" si="171"/>
        <v>405.37002304691242</v>
      </c>
      <c r="CC185" s="59">
        <f t="shared" si="119"/>
        <v>694.91035051515678</v>
      </c>
      <c r="CD185" s="59">
        <f ca="1">AVERAGE(OFFSET($CC$3,0,0,'Données projet'!$E$12+1,1))-AVERAGE(OFFSET($H$3,0,0,'Données projet'!$E$12+1,1))</f>
        <v>285.8437404763045</v>
      </c>
      <c r="CE185" s="59">
        <f t="shared" si="148"/>
        <v>276.01618888357268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4.8823141484665671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4.8823141484665671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-0.79000000000000148</v>
      </c>
      <c r="CT185" s="12">
        <f>IF('Données projet'!$A$140&gt;35,CT184+CS185-DB184,IF(A185&lt;'Données projet'!$A$140,$CQ$205^A185,IF(A185='Données projet'!$A$140,'Données projet'!$B$140,CT184+CS185-DB184)))</f>
        <v>192.25999999999931</v>
      </c>
      <c r="CU185" s="17">
        <f>CT185*VLOOKUP('Données projet'!$B$13,Paramètres!$A$1:$I$89,3,0)*VLOOKUP('Données projet'!$B$13,Paramètres!$A$1:$I$89,5,0)</f>
        <v>206.94866399999927</v>
      </c>
      <c r="CV185" s="13">
        <f t="shared" si="173"/>
        <v>51.268225061104779</v>
      </c>
      <c r="CW185" s="20">
        <f t="shared" si="174"/>
        <v>449.72774844808959</v>
      </c>
      <c r="CX185" s="59">
        <f t="shared" si="122"/>
        <v>739.26807591633406</v>
      </c>
      <c r="CY185" s="59">
        <f ca="1">AVERAGE(OFFSET($CX$3,0,0,'Données projet'!$E$13+1,1))-AVERAGE(OFFSET($H$3,0,0,'Données projet'!$E$13+1,1))</f>
        <v>776.36907931144958</v>
      </c>
      <c r="CZ185" s="59">
        <f t="shared" si="150"/>
        <v>236.05254599184528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290.03280834239564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290.03280834239564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-0.79000000000000148</v>
      </c>
      <c r="DO185" s="12">
        <f>IF('Données projet'!$A$166&gt;35,DO184+DN185-DW184,IF(A185&lt;'Données projet'!$A$166,$DL$205^A185,IF(A185='Données projet'!$A$166,'Données projet'!$B$166,DO184+DN185-DW184)))</f>
        <v>192.25999999999931</v>
      </c>
      <c r="DP185" s="17">
        <f>DO185*VLOOKUP('Données projet'!$B$14,Paramètres!$A$1:$I$89,3,0)*VLOOKUP('Données projet'!$B$14,Paramètres!$A$1:$I$89,5,0)</f>
        <v>182.95461599999933</v>
      </c>
      <c r="DQ185" s="13">
        <f t="shared" si="176"/>
        <v>45.978909612801665</v>
      </c>
      <c r="DR185" s="20">
        <f t="shared" si="177"/>
        <v>398.72589044229511</v>
      </c>
      <c r="DS185" s="59">
        <f t="shared" si="125"/>
        <v>688.26621791053958</v>
      </c>
      <c r="DT185" s="59">
        <f ca="1">AVERAGE(OFFSET($DS$3,0,0,'Données projet'!$E$14+1,1))-AVERAGE(OFFSET($H$3,0,0,'Données projet'!$E$14+1,1))</f>
        <v>697.21496579331188</v>
      </c>
      <c r="DU185" s="59">
        <f t="shared" si="152"/>
        <v>215.64914236948769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256.4058160708135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256.4058160708135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6">
        <f t="shared" si="110"/>
        <v>183.33333333333334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189.76714074331781</v>
      </c>
      <c r="T186" s="59">
        <f t="shared" si="142"/>
        <v>458.38901659119472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173.24205599999939</v>
      </c>
      <c r="AK186" s="13">
        <f t="shared" si="164"/>
        <v>43.815336010444845</v>
      </c>
      <c r="AL186" s="20">
        <f t="shared" si="165"/>
        <v>378.04162441819039</v>
      </c>
      <c r="AM186" s="59">
        <f t="shared" si="113"/>
        <v>667.64775205830335</v>
      </c>
      <c r="AN186" s="59">
        <f ca="1">AVERAGE(OFFSET($AM$3,0,0,'Données projet'!$E$10+1,1))-AVERAGE(OFFSET($H$3,0,0,'Données projet'!$E$10+1,1))</f>
        <v>667.48048469355444</v>
      </c>
      <c r="AO186" s="59">
        <f t="shared" si="144"/>
        <v>207.98235252598172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312.02856913251412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312.02856913251412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266.99999999999983</v>
      </c>
      <c r="BE186" s="13">
        <f>BD186*VLOOKUP('Données projet'!$B$11,Paramètres!$A$1:$I$89,3,0)*VLOOKUP('Données projet'!$B$11,Paramètres!$A$1:$I$89,5,0)</f>
        <v>195.76439999999985</v>
      </c>
      <c r="BF186" s="13">
        <f t="shared" si="167"/>
        <v>48.812154563023455</v>
      </c>
      <c r="BG186" s="20">
        <f t="shared" si="168"/>
        <v>425.9708325305989</v>
      </c>
      <c r="BH186" s="59">
        <f t="shared" si="116"/>
        <v>715.5769601707118</v>
      </c>
      <c r="BI186" s="59">
        <f ca="1">AVERAGE(OFFSET($BH$3,0,0,'Données projet'!$E$11+1,1))-AVERAGE(OFFSET($H$3,0,0,'Données projet'!$E$11+1,1))</f>
        <v>302.36110224755532</v>
      </c>
      <c r="BJ186" s="59">
        <f t="shared" si="146"/>
        <v>292.08583531469412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4.2188043341729591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4.2188043341729591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213.00000000000003</v>
      </c>
      <c r="BZ186" s="13">
        <f>BY186*VLOOKUP('Données projet'!$B$12,Paramètres!$A$1:$I$89,3,0)*VLOOKUP('Données projet'!$B$12,Paramètres!$A$1:$I$89,5,0)</f>
        <v>186.07680000000005</v>
      </c>
      <c r="CA186" s="13">
        <f t="shared" si="170"/>
        <v>46.671538591528673</v>
      </c>
      <c r="CB186" s="20">
        <f t="shared" si="171"/>
        <v>405.37002304691242</v>
      </c>
      <c r="CC186" s="59">
        <f t="shared" si="119"/>
        <v>694.97615068702544</v>
      </c>
      <c r="CD186" s="59">
        <f ca="1">AVERAGE(OFFSET($CC$3,0,0,'Données projet'!$E$12+1,1))-AVERAGE(OFFSET($H$3,0,0,'Données projet'!$E$12+1,1))</f>
        <v>285.8437404763045</v>
      </c>
      <c r="CE186" s="59">
        <f t="shared" si="148"/>
        <v>276.01618888357268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4.7865749459327231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4.7865749459327231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>
        <f>VLOOKUP(A186,'Données projet'!$A$139:$I$159,2,0)</f>
        <v>191.47</v>
      </c>
      <c r="CR186" s="12">
        <f>VLOOKUP(A186,'Données projet'!$A$139:$I$159,9,0)</f>
        <v>-0.79000000000000148</v>
      </c>
      <c r="CS186" s="12">
        <f t="array" ref="CS186">INDEX(CR:CR,MIN(IF(ISNUMBER(CR186:CR382),ROW(CR186:CR382),"")))</f>
        <v>-0.79000000000000148</v>
      </c>
      <c r="CT186" s="12">
        <f>IF('Données projet'!$A$140&gt;35,CT185+CS186-DB185,IF(A186&lt;'Données projet'!$A$140,$CQ$205^A186,IF(A186='Données projet'!$A$140,'Données projet'!$B$140,CT185+CS186-DB185)))</f>
        <v>191.46999999999932</v>
      </c>
      <c r="CU186" s="17">
        <f>CT186*VLOOKUP('Données projet'!$B$13,Paramètres!$A$1:$I$89,3,0)*VLOOKUP('Données projet'!$B$13,Paramètres!$A$1:$I$89,5,0)</f>
        <v>206.09830799999926</v>
      </c>
      <c r="CV186" s="13">
        <f t="shared" si="173"/>
        <v>51.082039435376061</v>
      </c>
      <c r="CW186" s="20">
        <f t="shared" si="174"/>
        <v>447.92243844994533</v>
      </c>
      <c r="CX186" s="59">
        <f t="shared" si="122"/>
        <v>737.52856609005835</v>
      </c>
      <c r="CY186" s="59">
        <f ca="1">AVERAGE(OFFSET($CX$3,0,0,'Données projet'!$E$13+1,1))-AVERAGE(OFFSET($H$3,0,0,'Données projet'!$E$13+1,1))</f>
        <v>776.36907931144958</v>
      </c>
      <c r="CZ186" s="59">
        <f t="shared" si="150"/>
        <v>236.05254599184528</v>
      </c>
      <c r="DA186" s="15">
        <f>IF(ISNA(VLOOKUP(A186,'Données projet'!$A$139:$I$159,3,0)),0,VLOOKUP(A186,'Données projet'!$A$139:$I$159,3,0))</f>
        <v>18</v>
      </c>
      <c r="DB186" s="15">
        <f>IF(ISNA(VLOOKUP(A186,'Données projet'!$A$139:$I$159,4,0)),0,VLOOKUP(A186,'Données projet'!$A$139:$I$159,4,0))</f>
        <v>169.76</v>
      </c>
      <c r="DC186" s="16">
        <f>IF(ISNA(VLOOKUP(A186,'Données projet'!$A$139:$I$159,5,0)),0%,VLOOKUP(A186,'Données projet'!$A$139:$I$159,5,0)*VLOOKUP('Données projet'!$B$13,Paramètres!$A$1:$I$89,7,0))</f>
        <v>0.43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371.20640120937026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371.20640120937026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>
        <f>VLOOKUP(A186,'Données projet'!$A$165:$I$185,2,0)</f>
        <v>191.47</v>
      </c>
      <c r="DM186" s="12">
        <f>VLOOKUP(A186,'Données projet'!$A$165:$I$185,9,0)</f>
        <v>-0.79000000000000148</v>
      </c>
      <c r="DN186" s="12">
        <f t="array" ref="DN186">INDEX(DM:DM,MIN(IF(ISNUMBER(DM186:DM382),ROW(DM186:DM382),"")))</f>
        <v>-0.79000000000000148</v>
      </c>
      <c r="DO186" s="12">
        <f>IF('Données projet'!$A$166&gt;35,DO185+DN186-DW185,IF(A186&lt;'Données projet'!$A$166,$DL$205^A186,IF(A186='Données projet'!$A$166,'Données projet'!$B$166,DO185+DN186-DW185)))</f>
        <v>191.46999999999932</v>
      </c>
      <c r="DP186" s="17">
        <f>DO186*VLOOKUP('Données projet'!$B$14,Paramètres!$A$1:$I$89,3,0)*VLOOKUP('Données projet'!$B$14,Paramètres!$A$1:$I$89,5,0)</f>
        <v>182.20285199999935</v>
      </c>
      <c r="DQ186" s="13">
        <f t="shared" si="176"/>
        <v>45.811932658823196</v>
      </c>
      <c r="DR186" s="20">
        <f t="shared" si="177"/>
        <v>397.12574994744926</v>
      </c>
      <c r="DS186" s="59">
        <f t="shared" si="125"/>
        <v>686.73187758756217</v>
      </c>
      <c r="DT186" s="59">
        <f ca="1">AVERAGE(OFFSET($DS$3,0,0,'Données projet'!$E$14+1,1))-AVERAGE(OFFSET($H$3,0,0,'Données projet'!$E$14+1,1))</f>
        <v>697.21496579331188</v>
      </c>
      <c r="DU186" s="59">
        <f t="shared" si="152"/>
        <v>215.64914236948769</v>
      </c>
      <c r="DV186" s="15">
        <f>IF(ISNA(VLOOKUP(A186,'Données projet'!$A$165:$I$185,3,0)),0,VLOOKUP(A186,'Données projet'!$A$165:$I$185,3,0))</f>
        <v>18</v>
      </c>
      <c r="DW186" s="15">
        <f>IF(ISNA(VLOOKUP(A186,'Données projet'!$A$165:$I$185,4,0)),0,VLOOKUP(A186,'Données projet'!$A$165:$I$185,4,0))</f>
        <v>169.76</v>
      </c>
      <c r="DX186" s="16">
        <f>IF(ISNA(VLOOKUP(A186,'Données projet'!$A$165:$I$185,5,0)),0%,VLOOKUP(A186,'Données projet'!$A$165:$I$185,5,0)*VLOOKUP('Données projet'!$B$14,Paramètres!$A$1:$I$89,7,0))</f>
        <v>0.43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328.16797788074763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328.16797788074763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6">
        <f t="shared" si="110"/>
        <v>183.33333333333334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189.76714074331781</v>
      </c>
      <c r="T187" s="59">
        <f t="shared" si="142"/>
        <v>458.38901659119472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19.64320799999939</v>
      </c>
      <c r="AK187" s="13">
        <f t="shared" si="164"/>
        <v>6.4008043874806155</v>
      </c>
      <c r="AL187" s="20">
        <f t="shared" si="165"/>
        <v>45.359988241527674</v>
      </c>
      <c r="AM187" s="59">
        <f t="shared" si="113"/>
        <v>335.03077456763441</v>
      </c>
      <c r="AN187" s="59">
        <f ca="1">AVERAGE(OFFSET($AM$3,0,0,'Données projet'!$E$10+1,1))-AVERAGE(OFFSET($H$3,0,0,'Données projet'!$E$10+1,1))</f>
        <v>667.48048469355444</v>
      </c>
      <c r="AO187" s="59">
        <f t="shared" si="144"/>
        <v>207.98235252598172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305.9098792104603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305.9098792104603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266.99999999999983</v>
      </c>
      <c r="BE187" s="13">
        <f>BD187*VLOOKUP('Données projet'!$B$11,Paramètres!$A$1:$I$89,3,0)*VLOOKUP('Données projet'!$B$11,Paramètres!$A$1:$I$89,5,0)</f>
        <v>195.76439999999985</v>
      </c>
      <c r="BF187" s="13">
        <f t="shared" si="167"/>
        <v>48.812154563023455</v>
      </c>
      <c r="BG187" s="20">
        <f t="shared" si="168"/>
        <v>425.9708325305989</v>
      </c>
      <c r="BH187" s="59">
        <f t="shared" si="116"/>
        <v>715.64161885670569</v>
      </c>
      <c r="BI187" s="59">
        <f ca="1">AVERAGE(OFFSET($BH$3,0,0,'Données projet'!$E$11+1,1))-AVERAGE(OFFSET($H$3,0,0,'Données projet'!$E$11+1,1))</f>
        <v>302.36110224755532</v>
      </c>
      <c r="BJ187" s="59">
        <f t="shared" si="146"/>
        <v>292.08583531469412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4.1360761543963873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4.1360761543963873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213.00000000000003</v>
      </c>
      <c r="BZ187" s="13">
        <f>BY187*VLOOKUP('Données projet'!$B$12,Paramètres!$A$1:$I$89,3,0)*VLOOKUP('Données projet'!$B$12,Paramètres!$A$1:$I$89,5,0)</f>
        <v>186.07680000000005</v>
      </c>
      <c r="CA187" s="13">
        <f t="shared" si="170"/>
        <v>46.671538591528673</v>
      </c>
      <c r="CB187" s="20">
        <f t="shared" si="171"/>
        <v>405.37002304691242</v>
      </c>
      <c r="CC187" s="59">
        <f t="shared" si="119"/>
        <v>695.0408093730191</v>
      </c>
      <c r="CD187" s="59">
        <f ca="1">AVERAGE(OFFSET($CC$3,0,0,'Données projet'!$E$12+1,1))-AVERAGE(OFFSET($H$3,0,0,'Données projet'!$E$12+1,1))</f>
        <v>285.8437404763045</v>
      </c>
      <c r="CE187" s="59">
        <f t="shared" si="148"/>
        <v>276.01618888357268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4.6927131307654202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4.6927131307654202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21.709999999999326</v>
      </c>
      <c r="CU187" s="17">
        <f>CT187*VLOOKUP('Données projet'!$B$13,Paramètres!$A$1:$I$89,3,0)*VLOOKUP('Données projet'!$B$13,Paramètres!$A$1:$I$89,5,0)</f>
        <v>23.368643999999271</v>
      </c>
      <c r="CV187" s="13">
        <f t="shared" si="173"/>
        <v>7.4623675614736635</v>
      </c>
      <c r="CW187" s="20">
        <f t="shared" si="174"/>
        <v>53.69734513623203</v>
      </c>
      <c r="CX187" s="59">
        <f t="shared" si="122"/>
        <v>343.36813146233874</v>
      </c>
      <c r="CY187" s="59">
        <f ca="1">AVERAGE(OFFSET($CX$3,0,0,'Données projet'!$E$13+1,1))-AVERAGE(OFFSET($H$3,0,0,'Données projet'!$E$13+1,1))</f>
        <v>776.36907931144958</v>
      </c>
      <c r="CZ187" s="59">
        <f t="shared" si="150"/>
        <v>236.05254599184528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363.92727009520274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363.92727009520274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21.709999999999326</v>
      </c>
      <c r="DP187" s="17">
        <f>DO187*VLOOKUP('Données projet'!$B$14,Paramètres!$A$1:$I$89,3,0)*VLOOKUP('Données projet'!$B$14,Paramètres!$A$1:$I$89,5,0)</f>
        <v>20.659235999999357</v>
      </c>
      <c r="DQ187" s="13">
        <f t="shared" si="176"/>
        <v>6.6924790783679047</v>
      </c>
      <c r="DR187" s="20">
        <f t="shared" si="177"/>
        <v>47.637570428156316</v>
      </c>
      <c r="DS187" s="59">
        <f t="shared" si="125"/>
        <v>337.30835675426306</v>
      </c>
      <c r="DT187" s="59">
        <f ca="1">AVERAGE(OFFSET($DS$3,0,0,'Données projet'!$E$14+1,1))-AVERAGE(OFFSET($H$3,0,0,'Données projet'!$E$14+1,1))</f>
        <v>697.21496579331188</v>
      </c>
      <c r="DU187" s="59">
        <f t="shared" si="152"/>
        <v>215.64914236948769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321.73280399720824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321.73280399720824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6">
        <f t="shared" si="110"/>
        <v>183.33333333333334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189.76714074331781</v>
      </c>
      <c r="T188" s="59">
        <f t="shared" si="142"/>
        <v>458.38901659119472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19.64320799999939</v>
      </c>
      <c r="AK188" s="13">
        <f t="shared" si="164"/>
        <v>6.4008043874806155</v>
      </c>
      <c r="AL188" s="20">
        <f t="shared" si="165"/>
        <v>45.359988241527674</v>
      </c>
      <c r="AM188" s="59">
        <f t="shared" si="113"/>
        <v>335.09431156998141</v>
      </c>
      <c r="AN188" s="59">
        <f ca="1">AVERAGE(OFFSET($AM$3,0,0,'Données projet'!$E$10+1,1))-AVERAGE(OFFSET($H$3,0,0,'Données projet'!$E$10+1,1))</f>
        <v>667.48048469355444</v>
      </c>
      <c r="AO188" s="59">
        <f t="shared" si="144"/>
        <v>207.98235252598172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299.91117306574557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299.91117306574557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266.99999999999983</v>
      </c>
      <c r="BE188" s="13">
        <f>BD188*VLOOKUP('Données projet'!$B$11,Paramètres!$A$1:$I$89,3,0)*VLOOKUP('Données projet'!$B$11,Paramètres!$A$1:$I$89,5,0)</f>
        <v>195.76439999999985</v>
      </c>
      <c r="BF188" s="13">
        <f t="shared" si="167"/>
        <v>48.812154563023455</v>
      </c>
      <c r="BG188" s="20">
        <f t="shared" si="168"/>
        <v>425.9708325305989</v>
      </c>
      <c r="BH188" s="59">
        <f t="shared" si="116"/>
        <v>715.70515585905264</v>
      </c>
      <c r="BI188" s="59">
        <f ca="1">AVERAGE(OFFSET($BH$3,0,0,'Données projet'!$E$11+1,1))-AVERAGE(OFFSET($H$3,0,0,'Données projet'!$E$11+1,1))</f>
        <v>302.36110224755532</v>
      </c>
      <c r="BJ188" s="59">
        <f t="shared" si="146"/>
        <v>292.08583531469412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4.054970223766027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4.054970223766027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213.00000000000003</v>
      </c>
      <c r="BZ188" s="13">
        <f>BY188*VLOOKUP('Données projet'!$B$12,Paramètres!$A$1:$I$89,3,0)*VLOOKUP('Données projet'!$B$12,Paramètres!$A$1:$I$89,5,0)</f>
        <v>186.07680000000005</v>
      </c>
      <c r="CA188" s="13">
        <f t="shared" si="170"/>
        <v>46.671538591528673</v>
      </c>
      <c r="CB188" s="20">
        <f t="shared" si="171"/>
        <v>405.37002304691242</v>
      </c>
      <c r="CC188" s="59">
        <f t="shared" si="119"/>
        <v>695.10434637536616</v>
      </c>
      <c r="CD188" s="59">
        <f ca="1">AVERAGE(OFFSET($CC$3,0,0,'Données projet'!$E$12+1,1))-AVERAGE(OFFSET($H$3,0,0,'Données projet'!$E$12+1,1))</f>
        <v>285.8437404763045</v>
      </c>
      <c r="CE188" s="59">
        <f t="shared" si="148"/>
        <v>276.01618888357268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4.6006918885434942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4.6006918885434942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21.709999999999326</v>
      </c>
      <c r="CU188" s="17">
        <f>CT188*VLOOKUP('Données projet'!$B$13,Paramètres!$A$1:$I$89,3,0)*VLOOKUP('Données projet'!$B$13,Paramètres!$A$1:$I$89,5,0)</f>
        <v>23.368643999999271</v>
      </c>
      <c r="CV188" s="13">
        <f t="shared" si="173"/>
        <v>7.4623675614736635</v>
      </c>
      <c r="CW188" s="20">
        <f t="shared" si="174"/>
        <v>53.69734513623203</v>
      </c>
      <c r="CX188" s="59">
        <f t="shared" si="122"/>
        <v>343.4316684646858</v>
      </c>
      <c r="CY188" s="59">
        <f ca="1">AVERAGE(OFFSET($CX$3,0,0,'Données projet'!$E$13+1,1))-AVERAGE(OFFSET($H$3,0,0,'Données projet'!$E$13+1,1))</f>
        <v>776.36907931144958</v>
      </c>
      <c r="CZ188" s="59">
        <f t="shared" si="150"/>
        <v>236.05254599184528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356.7908783023525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356.7908783023525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21.709999999999326</v>
      </c>
      <c r="DP188" s="17">
        <f>DO188*VLOOKUP('Données projet'!$B$14,Paramètres!$A$1:$I$89,3,0)*VLOOKUP('Données projet'!$B$14,Paramètres!$A$1:$I$89,5,0)</f>
        <v>20.659235999999357</v>
      </c>
      <c r="DQ188" s="13">
        <f t="shared" si="176"/>
        <v>6.6924790783679047</v>
      </c>
      <c r="DR188" s="20">
        <f t="shared" si="177"/>
        <v>47.637570428156316</v>
      </c>
      <c r="DS188" s="59">
        <f t="shared" si="125"/>
        <v>337.37189375661006</v>
      </c>
      <c r="DT188" s="59">
        <f ca="1">AVERAGE(OFFSET($DS$3,0,0,'Données projet'!$E$14+1,1))-AVERAGE(OFFSET($H$3,0,0,'Données projet'!$E$14+1,1))</f>
        <v>697.21496579331188</v>
      </c>
      <c r="DU188" s="59">
        <f t="shared" si="152"/>
        <v>215.64914236948769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315.42381994845658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315.42381994845658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6">
        <f t="shared" si="110"/>
        <v>183.33333333333334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189.76714074331781</v>
      </c>
      <c r="T189" s="59">
        <f t="shared" si="142"/>
        <v>458.38901659119472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19.64320799999939</v>
      </c>
      <c r="AK189" s="13">
        <f t="shared" si="164"/>
        <v>6.4008043874806155</v>
      </c>
      <c r="AL189" s="20">
        <f t="shared" si="165"/>
        <v>45.359988241527674</v>
      </c>
      <c r="AM189" s="59">
        <f t="shared" si="113"/>
        <v>335.15674634738508</v>
      </c>
      <c r="AN189" s="59">
        <f ca="1">AVERAGE(OFFSET($AM$3,0,0,'Données projet'!$E$10+1,1))-AVERAGE(OFFSET($H$3,0,0,'Données projet'!$E$10+1,1))</f>
        <v>667.48048469355444</v>
      </c>
      <c r="AO189" s="59">
        <f t="shared" si="144"/>
        <v>207.98235252598172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294.03009788967927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294.03009788967927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266.99999999999983</v>
      </c>
      <c r="BE189" s="13">
        <f>BD189*VLOOKUP('Données projet'!$B$11,Paramètres!$A$1:$I$89,3,0)*VLOOKUP('Données projet'!$B$11,Paramètres!$A$1:$I$89,5,0)</f>
        <v>195.76439999999985</v>
      </c>
      <c r="BF189" s="13">
        <f t="shared" si="167"/>
        <v>48.812154563023455</v>
      </c>
      <c r="BG189" s="20">
        <f t="shared" si="168"/>
        <v>425.9708325305989</v>
      </c>
      <c r="BH189" s="59">
        <f t="shared" si="116"/>
        <v>715.76759063645636</v>
      </c>
      <c r="BI189" s="59">
        <f ca="1">AVERAGE(OFFSET($BH$3,0,0,'Données projet'!$E$11+1,1))-AVERAGE(OFFSET($H$3,0,0,'Données projet'!$E$11+1,1))</f>
        <v>302.36110224755532</v>
      </c>
      <c r="BJ189" s="59">
        <f t="shared" si="146"/>
        <v>292.08583531469412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3.9754547309655948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3.9754547309655948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213.00000000000003</v>
      </c>
      <c r="BZ189" s="13">
        <f>BY189*VLOOKUP('Données projet'!$B$12,Paramètres!$A$1:$I$89,3,0)*VLOOKUP('Données projet'!$B$12,Paramètres!$A$1:$I$89,5,0)</f>
        <v>186.07680000000005</v>
      </c>
      <c r="CA189" s="13">
        <f t="shared" si="170"/>
        <v>46.671538591528673</v>
      </c>
      <c r="CB189" s="20">
        <f t="shared" si="171"/>
        <v>405.37002304691242</v>
      </c>
      <c r="CC189" s="59">
        <f t="shared" si="119"/>
        <v>695.16678115276977</v>
      </c>
      <c r="CD189" s="59">
        <f ca="1">AVERAGE(OFFSET($CC$3,0,0,'Données projet'!$E$12+1,1))-AVERAGE(OFFSET($H$3,0,0,'Données projet'!$E$12+1,1))</f>
        <v>285.8437404763045</v>
      </c>
      <c r="CE189" s="59">
        <f t="shared" si="148"/>
        <v>276.01618888357268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4.5104751267541241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4.5104751267541241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21.709999999999326</v>
      </c>
      <c r="CU189" s="17">
        <f>CT189*VLOOKUP('Données projet'!$B$13,Paramètres!$A$1:$I$89,3,0)*VLOOKUP('Données projet'!$B$13,Paramètres!$A$1:$I$89,5,0)</f>
        <v>23.368643999999271</v>
      </c>
      <c r="CV189" s="13">
        <f t="shared" si="173"/>
        <v>7.4623675614736635</v>
      </c>
      <c r="CW189" s="20">
        <f t="shared" si="174"/>
        <v>53.69734513623203</v>
      </c>
      <c r="CX189" s="59">
        <f t="shared" si="122"/>
        <v>343.49410324208941</v>
      </c>
      <c r="CY189" s="59">
        <f ca="1">AVERAGE(OFFSET($CX$3,0,0,'Données projet'!$E$13+1,1))-AVERAGE(OFFSET($H$3,0,0,'Données projet'!$E$13+1,1))</f>
        <v>776.36907931144958</v>
      </c>
      <c r="CZ189" s="59">
        <f t="shared" si="150"/>
        <v>236.05254599184528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349.79442679979087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349.79442679979087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21.709999999999326</v>
      </c>
      <c r="DP189" s="17">
        <f>DO189*VLOOKUP('Données projet'!$B$14,Paramètres!$A$1:$I$89,3,0)*VLOOKUP('Données projet'!$B$14,Paramètres!$A$1:$I$89,5,0)</f>
        <v>20.659235999999357</v>
      </c>
      <c r="DQ189" s="13">
        <f t="shared" si="176"/>
        <v>6.6924790783679047</v>
      </c>
      <c r="DR189" s="20">
        <f t="shared" si="177"/>
        <v>47.637570428156316</v>
      </c>
      <c r="DS189" s="59">
        <f t="shared" si="125"/>
        <v>337.43432853401373</v>
      </c>
      <c r="DT189" s="59">
        <f ca="1">AVERAGE(OFFSET($DS$3,0,0,'Données projet'!$E$14+1,1))-AVERAGE(OFFSET($H$3,0,0,'Données projet'!$E$14+1,1))</f>
        <v>697.21496579331188</v>
      </c>
      <c r="DU189" s="59">
        <f t="shared" si="152"/>
        <v>215.64914236948769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309.23855122880065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309.23855122880065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6">
        <f t="shared" si="110"/>
        <v>183.33333333333334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189.76714074331781</v>
      </c>
      <c r="T190" s="59">
        <f t="shared" si="142"/>
        <v>458.38901659119472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19.64320799999939</v>
      </c>
      <c r="AK190" s="13">
        <f t="shared" si="164"/>
        <v>6.4008043874806155</v>
      </c>
      <c r="AL190" s="20">
        <f t="shared" si="165"/>
        <v>45.359988241527674</v>
      </c>
      <c r="AM190" s="59">
        <f t="shared" si="113"/>
        <v>335.21809802098409</v>
      </c>
      <c r="AN190" s="59">
        <f ca="1">AVERAGE(OFFSET($AM$3,0,0,'Données projet'!$E$10+1,1))-AVERAGE(OFFSET($H$3,0,0,'Données projet'!$E$10+1,1))</f>
        <v>667.48048469355444</v>
      </c>
      <c r="AO190" s="59">
        <f t="shared" si="144"/>
        <v>207.98235252598172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288.26434701071395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288.26434701071395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266.99999999999983</v>
      </c>
      <c r="BE190" s="13">
        <f>BD190*VLOOKUP('Données projet'!$B$11,Paramètres!$A$1:$I$89,3,0)*VLOOKUP('Données projet'!$B$11,Paramètres!$A$1:$I$89,5,0)</f>
        <v>195.76439999999985</v>
      </c>
      <c r="BF190" s="13">
        <f t="shared" si="167"/>
        <v>48.812154563023455</v>
      </c>
      <c r="BG190" s="20">
        <f t="shared" si="168"/>
        <v>425.9708325305989</v>
      </c>
      <c r="BH190" s="59">
        <f t="shared" si="116"/>
        <v>715.82894231005525</v>
      </c>
      <c r="BI190" s="59">
        <f ca="1">AVERAGE(OFFSET($BH$3,0,0,'Données projet'!$E$11+1,1))-AVERAGE(OFFSET($H$3,0,0,'Données projet'!$E$11+1,1))</f>
        <v>302.36110224755532</v>
      </c>
      <c r="BJ190" s="59">
        <f t="shared" si="146"/>
        <v>292.08583531469412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3.8974984884793176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3.8974984884793176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213.00000000000003</v>
      </c>
      <c r="BZ190" s="13">
        <f>BY190*VLOOKUP('Données projet'!$B$12,Paramètres!$A$1:$I$89,3,0)*VLOOKUP('Données projet'!$B$12,Paramètres!$A$1:$I$89,5,0)</f>
        <v>186.07680000000005</v>
      </c>
      <c r="CA190" s="13">
        <f t="shared" si="170"/>
        <v>46.671538591528673</v>
      </c>
      <c r="CB190" s="20">
        <f t="shared" si="171"/>
        <v>405.37002304691242</v>
      </c>
      <c r="CC190" s="59">
        <f t="shared" si="119"/>
        <v>695.22813282636889</v>
      </c>
      <c r="CD190" s="59">
        <f ca="1">AVERAGE(OFFSET($CC$3,0,0,'Données projet'!$E$12+1,1))-AVERAGE(OFFSET($H$3,0,0,'Données projet'!$E$12+1,1))</f>
        <v>285.8437404763045</v>
      </c>
      <c r="CE190" s="59">
        <f t="shared" si="148"/>
        <v>276.01618888357268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4.4220274606366523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4.4220274606366523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21.709999999999326</v>
      </c>
      <c r="CU190" s="17">
        <f>CT190*VLOOKUP('Données projet'!$B$13,Paramètres!$A$1:$I$89,3,0)*VLOOKUP('Données projet'!$B$13,Paramètres!$A$1:$I$89,5,0)</f>
        <v>23.368643999999271</v>
      </c>
      <c r="CV190" s="13">
        <f t="shared" si="173"/>
        <v>7.4623675614736635</v>
      </c>
      <c r="CW190" s="20">
        <f t="shared" si="174"/>
        <v>53.69734513623203</v>
      </c>
      <c r="CX190" s="59">
        <f t="shared" si="122"/>
        <v>343.55545491568841</v>
      </c>
      <c r="CY190" s="59">
        <f ca="1">AVERAGE(OFFSET($CX$3,0,0,'Données projet'!$E$13+1,1))-AVERAGE(OFFSET($H$3,0,0,'Données projet'!$E$13+1,1))</f>
        <v>776.36907931144958</v>
      </c>
      <c r="CZ190" s="59">
        <f t="shared" si="150"/>
        <v>236.05254599184528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342.9351714437804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342.9351714437804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21.709999999999326</v>
      </c>
      <c r="DP190" s="17">
        <f>DO190*VLOOKUP('Données projet'!$B$14,Paramètres!$A$1:$I$89,3,0)*VLOOKUP('Données projet'!$B$14,Paramètres!$A$1:$I$89,5,0)</f>
        <v>20.659235999999357</v>
      </c>
      <c r="DQ190" s="13">
        <f t="shared" si="176"/>
        <v>6.6924790783679047</v>
      </c>
      <c r="DR190" s="20">
        <f t="shared" si="177"/>
        <v>47.637570428156316</v>
      </c>
      <c r="DS190" s="59">
        <f t="shared" si="125"/>
        <v>337.49568020761274</v>
      </c>
      <c r="DT190" s="59">
        <f ca="1">AVERAGE(OFFSET($DS$3,0,0,'Données projet'!$E$14+1,1))-AVERAGE(OFFSET($H$3,0,0,'Données projet'!$E$14+1,1))</f>
        <v>697.21496579331188</v>
      </c>
      <c r="DU190" s="59">
        <f t="shared" si="152"/>
        <v>215.64914236948769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303.17457185609572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303.17457185609572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6">
        <f t="shared" si="110"/>
        <v>183.33333333333334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189.76714074331781</v>
      </c>
      <c r="T191" s="59">
        <f t="shared" si="142"/>
        <v>458.38901659119472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19.64320799999939</v>
      </c>
      <c r="AK191" s="13">
        <f t="shared" si="164"/>
        <v>6.4008043874806155</v>
      </c>
      <c r="AL191" s="20">
        <f t="shared" si="165"/>
        <v>45.359988241527674</v>
      </c>
      <c r="AM191" s="59">
        <f t="shared" si="113"/>
        <v>335.27838538020791</v>
      </c>
      <c r="AN191" s="59">
        <f ca="1">AVERAGE(OFFSET($AM$3,0,0,'Données projet'!$E$10+1,1))-AVERAGE(OFFSET($H$3,0,0,'Données projet'!$E$10+1,1))</f>
        <v>667.48048469355444</v>
      </c>
      <c r="AO191" s="59">
        <f t="shared" si="144"/>
        <v>207.98235252598172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282.61165898972433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282.61165898972433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266.99999999999983</v>
      </c>
      <c r="BE191" s="13">
        <f>BD191*VLOOKUP('Données projet'!$B$11,Paramètres!$A$1:$I$89,3,0)*VLOOKUP('Données projet'!$B$11,Paramètres!$A$1:$I$89,5,0)</f>
        <v>195.76439999999985</v>
      </c>
      <c r="BF191" s="13">
        <f t="shared" si="167"/>
        <v>48.812154563023455</v>
      </c>
      <c r="BG191" s="20">
        <f t="shared" si="168"/>
        <v>425.9708325305989</v>
      </c>
      <c r="BH191" s="59">
        <f t="shared" si="116"/>
        <v>715.88922966927908</v>
      </c>
      <c r="BI191" s="59">
        <f ca="1">AVERAGE(OFFSET($BH$3,0,0,'Données projet'!$E$11+1,1))-AVERAGE(OFFSET($H$3,0,0,'Données projet'!$E$11+1,1))</f>
        <v>302.36110224755532</v>
      </c>
      <c r="BJ191" s="59">
        <f t="shared" si="146"/>
        <v>292.08583531469412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3.8210709203595834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3.8210709203595834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213.00000000000003</v>
      </c>
      <c r="BZ191" s="13">
        <f>BY191*VLOOKUP('Données projet'!$B$12,Paramètres!$A$1:$I$89,3,0)*VLOOKUP('Données projet'!$B$12,Paramètres!$A$1:$I$89,5,0)</f>
        <v>186.07680000000005</v>
      </c>
      <c r="CA191" s="13">
        <f t="shared" si="170"/>
        <v>46.671538591528673</v>
      </c>
      <c r="CB191" s="20">
        <f t="shared" si="171"/>
        <v>405.37002304691242</v>
      </c>
      <c r="CC191" s="59">
        <f t="shared" si="119"/>
        <v>695.28842018559271</v>
      </c>
      <c r="CD191" s="59">
        <f ca="1">AVERAGE(OFFSET($CC$3,0,0,'Données projet'!$E$12+1,1))-AVERAGE(OFFSET($H$3,0,0,'Données projet'!$E$12+1,1))</f>
        <v>285.8437404763045</v>
      </c>
      <c r="CE191" s="59">
        <f t="shared" si="148"/>
        <v>276.01618888357268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4.335314199303995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4.335314199303995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21.709999999999326</v>
      </c>
      <c r="CU191" s="17">
        <f>CT191*VLOOKUP('Données projet'!$B$13,Paramètres!$A$1:$I$89,3,0)*VLOOKUP('Données projet'!$B$13,Paramètres!$A$1:$I$89,5,0)</f>
        <v>23.368643999999271</v>
      </c>
      <c r="CV191" s="13">
        <f t="shared" si="173"/>
        <v>7.4623675614736635</v>
      </c>
      <c r="CW191" s="20">
        <f t="shared" si="174"/>
        <v>53.69734513623203</v>
      </c>
      <c r="CX191" s="59">
        <f t="shared" si="122"/>
        <v>343.61574227491224</v>
      </c>
      <c r="CY191" s="59">
        <f ca="1">AVERAGE(OFFSET($CX$3,0,0,'Données projet'!$E$13+1,1))-AVERAGE(OFFSET($H$3,0,0,'Données projet'!$E$13+1,1))</f>
        <v>776.36907931144958</v>
      </c>
      <c r="CZ191" s="59">
        <f t="shared" si="150"/>
        <v>236.05254599184528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336.21042190156862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336.21042190156862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21.709999999999326</v>
      </c>
      <c r="DP191" s="17">
        <f>DO191*VLOOKUP('Données projet'!$B$14,Paramètres!$A$1:$I$89,3,0)*VLOOKUP('Données projet'!$B$14,Paramètres!$A$1:$I$89,5,0)</f>
        <v>20.659235999999357</v>
      </c>
      <c r="DQ191" s="13">
        <f t="shared" si="176"/>
        <v>6.6924790783679047</v>
      </c>
      <c r="DR191" s="20">
        <f t="shared" si="177"/>
        <v>47.637570428156316</v>
      </c>
      <c r="DS191" s="59">
        <f t="shared" si="125"/>
        <v>337.55596756683656</v>
      </c>
      <c r="DT191" s="59">
        <f ca="1">AVERAGE(OFFSET($DS$3,0,0,'Données projet'!$E$14+1,1))-AVERAGE(OFFSET($H$3,0,0,'Données projet'!$E$14+1,1))</f>
        <v>697.21496579331188</v>
      </c>
      <c r="DU191" s="59">
        <f t="shared" si="152"/>
        <v>215.64914236948769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297.22950342022739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297.22950342022739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6">
        <f t="shared" si="110"/>
        <v>183.33333333333334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189.76714074331781</v>
      </c>
      <c r="T192" s="59">
        <f t="shared" si="142"/>
        <v>458.38901659119472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19.64320799999939</v>
      </c>
      <c r="AK192" s="13">
        <f t="shared" si="164"/>
        <v>6.4008043874806155</v>
      </c>
      <c r="AL192" s="20">
        <f t="shared" si="165"/>
        <v>45.359988241527674</v>
      </c>
      <c r="AM192" s="59">
        <f t="shared" si="113"/>
        <v>335.33762688853153</v>
      </c>
      <c r="AN192" s="59">
        <f ca="1">AVERAGE(OFFSET($AM$3,0,0,'Données projet'!$E$10+1,1))-AVERAGE(OFFSET($H$3,0,0,'Données projet'!$E$10+1,1))</f>
        <v>667.48048469355444</v>
      </c>
      <c r="AO192" s="59">
        <f t="shared" si="144"/>
        <v>207.98235252598172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277.0698167330271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277.0698167330271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266.99999999999983</v>
      </c>
      <c r="BE192" s="13">
        <f>BD192*VLOOKUP('Données projet'!$B$11,Paramètres!$A$1:$I$89,3,0)*VLOOKUP('Données projet'!$B$11,Paramètres!$A$1:$I$89,5,0)</f>
        <v>195.76439999999985</v>
      </c>
      <c r="BF192" s="13">
        <f t="shared" si="167"/>
        <v>48.812154563023455</v>
      </c>
      <c r="BG192" s="20">
        <f t="shared" si="168"/>
        <v>425.9708325305989</v>
      </c>
      <c r="BH192" s="59">
        <f t="shared" si="116"/>
        <v>715.94847117760276</v>
      </c>
      <c r="BI192" s="59">
        <f ca="1">AVERAGE(OFFSET($BH$3,0,0,'Données projet'!$E$11+1,1))-AVERAGE(OFFSET($H$3,0,0,'Données projet'!$E$11+1,1))</f>
        <v>302.36110224755532</v>
      </c>
      <c r="BJ192" s="59">
        <f t="shared" si="146"/>
        <v>292.08583531469412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3.7461420502344636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3.7461420502344636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213.00000000000003</v>
      </c>
      <c r="BZ192" s="13">
        <f>BY192*VLOOKUP('Données projet'!$B$12,Paramètres!$A$1:$I$89,3,0)*VLOOKUP('Données projet'!$B$12,Paramètres!$A$1:$I$89,5,0)</f>
        <v>186.07680000000005</v>
      </c>
      <c r="CA192" s="13">
        <f t="shared" si="170"/>
        <v>46.671538591528673</v>
      </c>
      <c r="CB192" s="20">
        <f t="shared" si="171"/>
        <v>405.37002304691242</v>
      </c>
      <c r="CC192" s="59">
        <f t="shared" si="119"/>
        <v>695.34766169391628</v>
      </c>
      <c r="CD192" s="59">
        <f ca="1">AVERAGE(OFFSET($CC$3,0,0,'Données projet'!$E$12+1,1))-AVERAGE(OFFSET($H$3,0,0,'Données projet'!$E$12+1,1))</f>
        <v>285.8437404763045</v>
      </c>
      <c r="CE192" s="59">
        <f t="shared" si="148"/>
        <v>276.01618888357268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4.2503013321362042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4.2503013321362042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21.709999999999326</v>
      </c>
      <c r="CU192" s="17">
        <f>CT192*VLOOKUP('Données projet'!$B$13,Paramètres!$A$1:$I$89,3,0)*VLOOKUP('Données projet'!$B$13,Paramètres!$A$1:$I$89,5,0)</f>
        <v>23.368643999999271</v>
      </c>
      <c r="CV192" s="13">
        <f t="shared" si="173"/>
        <v>7.4623675614736635</v>
      </c>
      <c r="CW192" s="20">
        <f t="shared" si="174"/>
        <v>53.69734513623203</v>
      </c>
      <c r="CX192" s="59">
        <f t="shared" si="122"/>
        <v>343.67498378323592</v>
      </c>
      <c r="CY192" s="59">
        <f ca="1">AVERAGE(OFFSET($CX$3,0,0,'Données projet'!$E$13+1,1))-AVERAGE(OFFSET($H$3,0,0,'Données projet'!$E$13+1,1))</f>
        <v>776.36907931144958</v>
      </c>
      <c r="CZ192" s="59">
        <f t="shared" si="150"/>
        <v>236.05254599184528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329.61754059618744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329.61754059618744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21.709999999999326</v>
      </c>
      <c r="DP192" s="17">
        <f>DO192*VLOOKUP('Données projet'!$B$14,Paramètres!$A$1:$I$89,3,0)*VLOOKUP('Données projet'!$B$14,Paramètres!$A$1:$I$89,5,0)</f>
        <v>20.659235999999357</v>
      </c>
      <c r="DQ192" s="13">
        <f t="shared" si="176"/>
        <v>6.6924790783679047</v>
      </c>
      <c r="DR192" s="20">
        <f t="shared" si="177"/>
        <v>47.637570428156316</v>
      </c>
      <c r="DS192" s="59">
        <f t="shared" si="125"/>
        <v>337.61520907516018</v>
      </c>
      <c r="DT192" s="59">
        <f ca="1">AVERAGE(OFFSET($DS$3,0,0,'Données projet'!$E$14+1,1))-AVERAGE(OFFSET($H$3,0,0,'Données projet'!$E$14+1,1))</f>
        <v>697.21496579331188</v>
      </c>
      <c r="DU192" s="59">
        <f t="shared" si="152"/>
        <v>215.64914236948769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291.40101415025271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291.40101415025271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6">
        <f t="shared" si="110"/>
        <v>183.33333333333334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189.76714074331781</v>
      </c>
      <c r="T193" s="59">
        <f t="shared" si="142"/>
        <v>458.38901659119472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19.64320799999939</v>
      </c>
      <c r="AK193" s="13">
        <f t="shared" si="164"/>
        <v>6.4008043874806155</v>
      </c>
      <c r="AL193" s="20">
        <f t="shared" si="165"/>
        <v>45.359988241527674</v>
      </c>
      <c r="AM193" s="59">
        <f t="shared" si="113"/>
        <v>335.39584068912995</v>
      </c>
      <c r="AN193" s="59">
        <f ca="1">AVERAGE(OFFSET($AM$3,0,0,'Données projet'!$E$10+1,1))-AVERAGE(OFFSET($H$3,0,0,'Données projet'!$E$10+1,1))</f>
        <v>667.48048469355444</v>
      </c>
      <c r="AO193" s="59">
        <f t="shared" si="144"/>
        <v>207.98235252598172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271.63664662279371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271.63664662279371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266.99999999999983</v>
      </c>
      <c r="BE193" s="13">
        <f>BD193*VLOOKUP('Données projet'!$B$11,Paramètres!$A$1:$I$89,3,0)*VLOOKUP('Données projet'!$B$11,Paramètres!$A$1:$I$89,5,0)</f>
        <v>195.76439999999985</v>
      </c>
      <c r="BF193" s="13">
        <f t="shared" si="167"/>
        <v>48.812154563023455</v>
      </c>
      <c r="BG193" s="20">
        <f t="shared" si="168"/>
        <v>425.9708325305989</v>
      </c>
      <c r="BH193" s="59">
        <f t="shared" si="116"/>
        <v>716.00668497820118</v>
      </c>
      <c r="BI193" s="59">
        <f ca="1">AVERAGE(OFFSET($BH$3,0,0,'Données projet'!$E$11+1,1))-AVERAGE(OFFSET($H$3,0,0,'Données projet'!$E$11+1,1))</f>
        <v>302.36110224755532</v>
      </c>
      <c r="BJ193" s="59">
        <f t="shared" si="146"/>
        <v>292.08583531469412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3.6726824895503993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3.6726824895503993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213.00000000000003</v>
      </c>
      <c r="BZ193" s="13">
        <f>BY193*VLOOKUP('Données projet'!$B$12,Paramètres!$A$1:$I$89,3,0)*VLOOKUP('Données projet'!$B$12,Paramètres!$A$1:$I$89,5,0)</f>
        <v>186.07680000000005</v>
      </c>
      <c r="CA193" s="13">
        <f t="shared" si="170"/>
        <v>46.671538591528673</v>
      </c>
      <c r="CB193" s="20">
        <f t="shared" si="171"/>
        <v>405.37002304691242</v>
      </c>
      <c r="CC193" s="59">
        <f t="shared" si="119"/>
        <v>695.4058754945147</v>
      </c>
      <c r="CD193" s="59">
        <f ca="1">AVERAGE(OFFSET($CC$3,0,0,'Données projet'!$E$12+1,1))-AVERAGE(OFFSET($H$3,0,0,'Données projet'!$E$12+1,1))</f>
        <v>285.8437404763045</v>
      </c>
      <c r="CE193" s="59">
        <f t="shared" si="148"/>
        <v>276.01618888357268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4.1669555154408444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4.1669555154408444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21.709999999999326</v>
      </c>
      <c r="CU193" s="17">
        <f>CT193*VLOOKUP('Données projet'!$B$13,Paramètres!$A$1:$I$89,3,0)*VLOOKUP('Données projet'!$B$13,Paramètres!$A$1:$I$89,5,0)</f>
        <v>23.368643999999271</v>
      </c>
      <c r="CV193" s="13">
        <f t="shared" si="173"/>
        <v>7.4623675614736635</v>
      </c>
      <c r="CW193" s="20">
        <f t="shared" si="174"/>
        <v>53.69734513623203</v>
      </c>
      <c r="CX193" s="59">
        <f t="shared" si="122"/>
        <v>343.73319758383434</v>
      </c>
      <c r="CY193" s="59">
        <f ca="1">AVERAGE(OFFSET($CX$3,0,0,'Données projet'!$E$13+1,1))-AVERAGE(OFFSET($H$3,0,0,'Données projet'!$E$13+1,1))</f>
        <v>776.36907931144958</v>
      </c>
      <c r="CZ193" s="59">
        <f t="shared" si="150"/>
        <v>236.05254599184528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323.15394167194427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323.15394167194427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21.709999999999326</v>
      </c>
      <c r="DP193" s="17">
        <f>DO193*VLOOKUP('Données projet'!$B$14,Paramètres!$A$1:$I$89,3,0)*VLOOKUP('Données projet'!$B$14,Paramètres!$A$1:$I$89,5,0)</f>
        <v>20.659235999999357</v>
      </c>
      <c r="DQ193" s="13">
        <f t="shared" si="176"/>
        <v>6.6924790783679047</v>
      </c>
      <c r="DR193" s="20">
        <f t="shared" si="177"/>
        <v>47.637570428156316</v>
      </c>
      <c r="DS193" s="59">
        <f t="shared" si="125"/>
        <v>337.6734228757586</v>
      </c>
      <c r="DT193" s="59">
        <f ca="1">AVERAGE(OFFSET($DS$3,0,0,'Données projet'!$E$14+1,1))-AVERAGE(OFFSET($H$3,0,0,'Données projet'!$E$14+1,1))</f>
        <v>697.21496579331188</v>
      </c>
      <c r="DU193" s="59">
        <f t="shared" si="152"/>
        <v>215.64914236948769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285.68681799983483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285.68681799983483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6">
        <f t="shared" si="110"/>
        <v>183.33333333333334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189.76714074331781</v>
      </c>
      <c r="T194" s="59">
        <f t="shared" si="142"/>
        <v>458.38901659119472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19.64320799999939</v>
      </c>
      <c r="AK194" s="13">
        <f t="shared" si="164"/>
        <v>6.4008043874806155</v>
      </c>
      <c r="AL194" s="20">
        <f t="shared" si="165"/>
        <v>45.359988241527674</v>
      </c>
      <c r="AM194" s="59">
        <f t="shared" si="113"/>
        <v>335.45304461043452</v>
      </c>
      <c r="AN194" s="59">
        <f ca="1">AVERAGE(OFFSET($AM$3,0,0,'Données projet'!$E$10+1,1))-AVERAGE(OFFSET($H$3,0,0,'Données projet'!$E$10+1,1))</f>
        <v>667.48048469355444</v>
      </c>
      <c r="AO194" s="59">
        <f t="shared" si="144"/>
        <v>207.98235252598172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266.31001766451544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266.31001766451544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266.99999999999983</v>
      </c>
      <c r="BE194" s="13">
        <f>BD194*VLOOKUP('Données projet'!$B$11,Paramètres!$A$1:$I$89,3,0)*VLOOKUP('Données projet'!$B$11,Paramètres!$A$1:$I$89,5,0)</f>
        <v>195.76439999999985</v>
      </c>
      <c r="BF194" s="13">
        <f t="shared" si="167"/>
        <v>48.812154563023455</v>
      </c>
      <c r="BG194" s="20">
        <f t="shared" si="168"/>
        <v>425.9708325305989</v>
      </c>
      <c r="BH194" s="59">
        <f t="shared" si="116"/>
        <v>716.06388889950574</v>
      </c>
      <c r="BI194" s="59">
        <f ca="1">AVERAGE(OFFSET($BH$3,0,0,'Données projet'!$E$11+1,1))-AVERAGE(OFFSET($H$3,0,0,'Données projet'!$E$11+1,1))</f>
        <v>302.36110224755532</v>
      </c>
      <c r="BJ194" s="59">
        <f t="shared" si="146"/>
        <v>292.08583531469412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3.6006634260454415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3.6006634260454415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213.00000000000003</v>
      </c>
      <c r="BZ194" s="13">
        <f>BY194*VLOOKUP('Données projet'!$B$12,Paramètres!$A$1:$I$89,3,0)*VLOOKUP('Données projet'!$B$12,Paramètres!$A$1:$I$89,5,0)</f>
        <v>186.07680000000005</v>
      </c>
      <c r="CA194" s="13">
        <f t="shared" si="170"/>
        <v>46.671538591528673</v>
      </c>
      <c r="CB194" s="20">
        <f t="shared" si="171"/>
        <v>405.37002304691242</v>
      </c>
      <c r="CC194" s="59">
        <f t="shared" si="119"/>
        <v>695.46307941581927</v>
      </c>
      <c r="CD194" s="59">
        <f ca="1">AVERAGE(OFFSET($CC$3,0,0,'Données projet'!$E$12+1,1))-AVERAGE(OFFSET($H$3,0,0,'Données projet'!$E$12+1,1))</f>
        <v>285.8437404763045</v>
      </c>
      <c r="CE194" s="59">
        <f t="shared" si="148"/>
        <v>276.01618888357268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4.0852440593749524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4.0852440593749524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21.709999999999326</v>
      </c>
      <c r="CU194" s="17">
        <f>CT194*VLOOKUP('Données projet'!$B$13,Paramètres!$A$1:$I$89,3,0)*VLOOKUP('Données projet'!$B$13,Paramètres!$A$1:$I$89,5,0)</f>
        <v>23.368643999999271</v>
      </c>
      <c r="CV194" s="13">
        <f t="shared" si="173"/>
        <v>7.4623675614736635</v>
      </c>
      <c r="CW194" s="20">
        <f t="shared" si="174"/>
        <v>53.69734513623203</v>
      </c>
      <c r="CX194" s="59">
        <f t="shared" si="122"/>
        <v>343.7904015051389</v>
      </c>
      <c r="CY194" s="59">
        <f ca="1">AVERAGE(OFFSET($CX$3,0,0,'Données projet'!$E$13+1,1))-AVERAGE(OFFSET($H$3,0,0,'Données projet'!$E$13+1,1))</f>
        <v>776.36907931144958</v>
      </c>
      <c r="CZ194" s="59">
        <f t="shared" si="150"/>
        <v>236.05254599184528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316.8170899801994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316.8170899801994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21.709999999999326</v>
      </c>
      <c r="DP194" s="17">
        <f>DO194*VLOOKUP('Données projet'!$B$14,Paramètres!$A$1:$I$89,3,0)*VLOOKUP('Données projet'!$B$14,Paramètres!$A$1:$I$89,5,0)</f>
        <v>20.659235999999357</v>
      </c>
      <c r="DQ194" s="13">
        <f t="shared" si="176"/>
        <v>6.6924790783679047</v>
      </c>
      <c r="DR194" s="20">
        <f t="shared" si="177"/>
        <v>47.637570428156316</v>
      </c>
      <c r="DS194" s="59">
        <f t="shared" si="125"/>
        <v>337.73062679706317</v>
      </c>
      <c r="DT194" s="59">
        <f ca="1">AVERAGE(OFFSET($DS$3,0,0,'Données projet'!$E$14+1,1))-AVERAGE(OFFSET($H$3,0,0,'Données projet'!$E$14+1,1))</f>
        <v>697.21496579331188</v>
      </c>
      <c r="DU194" s="59">
        <f t="shared" si="152"/>
        <v>215.64914236948769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280.0846737506111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280.0846737506111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6">
        <f t="shared" si="110"/>
        <v>183.33333333333334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189.76714074331781</v>
      </c>
      <c r="T195" s="59">
        <f t="shared" si="142"/>
        <v>458.38901659119472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19.64320799999939</v>
      </c>
      <c r="AK195" s="13">
        <f t="shared" si="164"/>
        <v>6.4008043874806155</v>
      </c>
      <c r="AL195" s="20">
        <f t="shared" si="165"/>
        <v>45.359988241527674</v>
      </c>
      <c r="AM195" s="59">
        <f t="shared" si="113"/>
        <v>335.50925617159334</v>
      </c>
      <c r="AN195" s="59">
        <f ca="1">AVERAGE(OFFSET($AM$3,0,0,'Données projet'!$E$10+1,1))-AVERAGE(OFFSET($H$3,0,0,'Données projet'!$E$10+1,1))</f>
        <v>667.48048469355444</v>
      </c>
      <c r="AO195" s="59">
        <f t="shared" si="144"/>
        <v>207.98235252598172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261.08784065118613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261.08784065118613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266.99999999999983</v>
      </c>
      <c r="BE195" s="13">
        <f>BD195*VLOOKUP('Données projet'!$B$11,Paramètres!$A$1:$I$89,3,0)*VLOOKUP('Données projet'!$B$11,Paramètres!$A$1:$I$89,5,0)</f>
        <v>195.76439999999985</v>
      </c>
      <c r="BF195" s="13">
        <f t="shared" si="167"/>
        <v>48.812154563023455</v>
      </c>
      <c r="BG195" s="20">
        <f t="shared" si="168"/>
        <v>425.9708325305989</v>
      </c>
      <c r="BH195" s="59">
        <f t="shared" si="116"/>
        <v>716.12010046066462</v>
      </c>
      <c r="BI195" s="59">
        <f ca="1">AVERAGE(OFFSET($BH$3,0,0,'Données projet'!$E$11+1,1))-AVERAGE(OFFSET($H$3,0,0,'Données projet'!$E$11+1,1))</f>
        <v>302.36110224755532</v>
      </c>
      <c r="BJ195" s="59">
        <f t="shared" si="146"/>
        <v>292.08583531469412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3.5300566124485249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3.5300566124485249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213.00000000000003</v>
      </c>
      <c r="BZ195" s="13">
        <f>BY195*VLOOKUP('Données projet'!$B$12,Paramètres!$A$1:$I$89,3,0)*VLOOKUP('Données projet'!$B$12,Paramètres!$A$1:$I$89,5,0)</f>
        <v>186.07680000000005</v>
      </c>
      <c r="CA195" s="13">
        <f t="shared" si="170"/>
        <v>46.671538591528673</v>
      </c>
      <c r="CB195" s="20">
        <f t="shared" si="171"/>
        <v>405.37002304691242</v>
      </c>
      <c r="CC195" s="59">
        <f t="shared" si="119"/>
        <v>695.51929097697803</v>
      </c>
      <c r="CD195" s="59">
        <f ca="1">AVERAGE(OFFSET($CC$3,0,0,'Données projet'!$E$12+1,1))-AVERAGE(OFFSET($H$3,0,0,'Données projet'!$E$12+1,1))</f>
        <v>285.8437404763045</v>
      </c>
      <c r="CE195" s="59">
        <f t="shared" si="148"/>
        <v>276.01618888357268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4.0051349151234454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4.0051349151234454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21.709999999999326</v>
      </c>
      <c r="CU195" s="17">
        <f>CT195*VLOOKUP('Données projet'!$B$13,Paramètres!$A$1:$I$89,3,0)*VLOOKUP('Données projet'!$B$13,Paramètres!$A$1:$I$89,5,0)</f>
        <v>23.368643999999271</v>
      </c>
      <c r="CV195" s="13">
        <f t="shared" si="173"/>
        <v>7.4623675614736635</v>
      </c>
      <c r="CW195" s="20">
        <f t="shared" si="174"/>
        <v>53.69734513623203</v>
      </c>
      <c r="CX195" s="59">
        <f t="shared" si="122"/>
        <v>343.84661306629766</v>
      </c>
      <c r="CY195" s="59">
        <f ca="1">AVERAGE(OFFSET($CX$3,0,0,'Données projet'!$E$13+1,1))-AVERAGE(OFFSET($H$3,0,0,'Données projet'!$E$13+1,1))</f>
        <v>776.36907931144958</v>
      </c>
      <c r="CZ195" s="59">
        <f t="shared" si="150"/>
        <v>236.05254599184528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310.60450008503176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310.60450008503176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21.709999999999326</v>
      </c>
      <c r="DP195" s="17">
        <f>DO195*VLOOKUP('Données projet'!$B$14,Paramètres!$A$1:$I$89,3,0)*VLOOKUP('Données projet'!$B$14,Paramètres!$A$1:$I$89,5,0)</f>
        <v>20.659235999999357</v>
      </c>
      <c r="DQ195" s="13">
        <f t="shared" si="176"/>
        <v>6.6924790783679047</v>
      </c>
      <c r="DR195" s="20">
        <f t="shared" si="177"/>
        <v>47.637570428156316</v>
      </c>
      <c r="DS195" s="59">
        <f t="shared" si="125"/>
        <v>337.78683835822198</v>
      </c>
      <c r="DT195" s="59">
        <f ca="1">AVERAGE(OFFSET($DS$3,0,0,'Données projet'!$E$14+1,1))-AVERAGE(OFFSET($H$3,0,0,'Données projet'!$E$14+1,1))</f>
        <v>697.21496579331188</v>
      </c>
      <c r="DU195" s="59">
        <f t="shared" si="152"/>
        <v>215.64914236948769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274.59238413314409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274.59238413314409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6">
        <f t="shared" ref="H196:H203" si="192">(B196+E196+F196)*44/12+(C196+D196)*0.475*44/12</f>
        <v>183.33333333333334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189.76714074331781</v>
      </c>
      <c r="T196" s="59">
        <f t="shared" si="142"/>
        <v>458.38901659119472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19.64320799999939</v>
      </c>
      <c r="AK196" s="13">
        <f t="shared" si="164"/>
        <v>6.4008043874806155</v>
      </c>
      <c r="AL196" s="20">
        <f t="shared" si="165"/>
        <v>45.359988241527674</v>
      </c>
      <c r="AM196" s="59">
        <f t="shared" ref="AM196:AM203" si="193">AL196+(AD196+AE196)*44/12</f>
        <v>335.56449258783618</v>
      </c>
      <c r="AN196" s="59">
        <f ca="1">AVERAGE(OFFSET($AM$3,0,0,'Données projet'!$E$10+1,1))-AVERAGE(OFFSET($H$3,0,0,'Données projet'!$E$10+1,1))</f>
        <v>667.48048469355444</v>
      </c>
      <c r="AO196" s="59">
        <f t="shared" si="144"/>
        <v>207.98235252598172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255.96806734387474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255.96806734387474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266.99999999999983</v>
      </c>
      <c r="BE196" s="13">
        <f>BD196*VLOOKUP('Données projet'!$B$11,Paramètres!$A$1:$I$89,3,0)*VLOOKUP('Données projet'!$B$11,Paramètres!$A$1:$I$89,5,0)</f>
        <v>195.76439999999985</v>
      </c>
      <c r="BF196" s="13">
        <f t="shared" si="167"/>
        <v>48.812154563023455</v>
      </c>
      <c r="BG196" s="20">
        <f t="shared" si="168"/>
        <v>425.9708325305989</v>
      </c>
      <c r="BH196" s="59">
        <f t="shared" ref="BH196:BH203" si="194">BG196+(AY196+AZ196)*44/12</f>
        <v>716.17533687690741</v>
      </c>
      <c r="BI196" s="59">
        <f ca="1">AVERAGE(OFFSET($BH$3,0,0,'Données projet'!$E$11+1,1))-AVERAGE(OFFSET($H$3,0,0,'Données projet'!$E$11+1,1))</f>
        <v>302.36110224755532</v>
      </c>
      <c r="BJ196" s="59">
        <f t="shared" si="146"/>
        <v>292.08583531469412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3.4608343554003396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3.4608343554003396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213.00000000000003</v>
      </c>
      <c r="BZ196" s="13">
        <f>BY196*VLOOKUP('Données projet'!$B$12,Paramètres!$A$1:$I$89,3,0)*VLOOKUP('Données projet'!$B$12,Paramètres!$A$1:$I$89,5,0)</f>
        <v>186.07680000000005</v>
      </c>
      <c r="CA196" s="13">
        <f t="shared" si="170"/>
        <v>46.671538591528673</v>
      </c>
      <c r="CB196" s="20">
        <f t="shared" si="171"/>
        <v>405.37002304691242</v>
      </c>
      <c r="CC196" s="59">
        <f t="shared" ref="CC196:CC203" si="195">CB196+(BT196+BU196)*44/12</f>
        <v>695.57452739322093</v>
      </c>
      <c r="CD196" s="59">
        <f ca="1">AVERAGE(OFFSET($CC$3,0,0,'Données projet'!$E$12+1,1))-AVERAGE(OFFSET($H$3,0,0,'Données projet'!$E$12+1,1))</f>
        <v>285.8437404763045</v>
      </c>
      <c r="CE196" s="59">
        <f t="shared" si="148"/>
        <v>276.01618888357268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3.9265966623289574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3.9265966623289574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21.709999999999326</v>
      </c>
      <c r="CU196" s="17">
        <f>CT196*VLOOKUP('Données projet'!$B$13,Paramètres!$A$1:$I$89,3,0)*VLOOKUP('Données projet'!$B$13,Paramètres!$A$1:$I$89,5,0)</f>
        <v>23.368643999999271</v>
      </c>
      <c r="CV196" s="13">
        <f t="shared" si="173"/>
        <v>7.4623675614736635</v>
      </c>
      <c r="CW196" s="20">
        <f t="shared" si="174"/>
        <v>53.69734513623203</v>
      </c>
      <c r="CX196" s="59">
        <f t="shared" ref="CX196:CX203" si="196">CW196+(CO196+CP196)*44/12</f>
        <v>343.90184948254057</v>
      </c>
      <c r="CY196" s="59">
        <f ca="1">AVERAGE(OFFSET($CX$3,0,0,'Données projet'!$E$13+1,1))-AVERAGE(OFFSET($H$3,0,0,'Données projet'!$E$13+1,1))</f>
        <v>776.36907931144958</v>
      </c>
      <c r="CZ196" s="59">
        <f t="shared" si="150"/>
        <v>236.05254599184528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304.5137352884027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304.5137352884027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21.709999999999326</v>
      </c>
      <c r="DP196" s="17">
        <f>DO196*VLOOKUP('Données projet'!$B$14,Paramètres!$A$1:$I$89,3,0)*VLOOKUP('Données projet'!$B$14,Paramètres!$A$1:$I$89,5,0)</f>
        <v>20.659235999999357</v>
      </c>
      <c r="DQ196" s="13">
        <f t="shared" si="176"/>
        <v>6.6924790783679047</v>
      </c>
      <c r="DR196" s="20">
        <f t="shared" si="177"/>
        <v>47.637570428156316</v>
      </c>
      <c r="DS196" s="59">
        <f t="shared" ref="DS196:DS203" si="197">DR196+(DJ196+DK196)*44/12</f>
        <v>337.84207477446483</v>
      </c>
      <c r="DT196" s="59">
        <f ca="1">AVERAGE(OFFSET($DS$3,0,0,'Données projet'!$E$14+1,1))-AVERAGE(OFFSET($H$3,0,0,'Données projet'!$E$14+1,1))</f>
        <v>697.21496579331188</v>
      </c>
      <c r="DU196" s="59">
        <f t="shared" si="152"/>
        <v>215.64914236948769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269.20779496510971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269.20779496510971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6">
        <f t="shared" si="192"/>
        <v>183.33333333333334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189.76714074331781</v>
      </c>
      <c r="T197" s="59">
        <f t="shared" ref="T197:T203" si="204">$T$3</f>
        <v>458.38901659119472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19.64320799999939</v>
      </c>
      <c r="AK197" s="13">
        <f t="shared" si="164"/>
        <v>6.4008043874806155</v>
      </c>
      <c r="AL197" s="20">
        <f t="shared" si="165"/>
        <v>45.359988241527674</v>
      </c>
      <c r="AM197" s="59">
        <f t="shared" si="193"/>
        <v>335.61877077574741</v>
      </c>
      <c r="AN197" s="59">
        <f ca="1">AVERAGE(OFFSET($AM$3,0,0,'Données projet'!$E$10+1,1))-AVERAGE(OFFSET($H$3,0,0,'Données projet'!$E$10+1,1))</f>
        <v>667.48048469355444</v>
      </c>
      <c r="AO197" s="59">
        <f t="shared" ref="AO197:AO203" si="205">$AO$3</f>
        <v>207.98235252598172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250.94868966836637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250.94868966836637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266.99999999999983</v>
      </c>
      <c r="BE197" s="13">
        <f>BD197*VLOOKUP('Données projet'!$B$11,Paramètres!$A$1:$I$89,3,0)*VLOOKUP('Données projet'!$B$11,Paramètres!$A$1:$I$89,5,0)</f>
        <v>195.76439999999985</v>
      </c>
      <c r="BF197" s="13">
        <f t="shared" si="167"/>
        <v>48.812154563023455</v>
      </c>
      <c r="BG197" s="20">
        <f t="shared" si="168"/>
        <v>425.9708325305989</v>
      </c>
      <c r="BH197" s="59">
        <f t="shared" si="194"/>
        <v>716.22961506481863</v>
      </c>
      <c r="BI197" s="59">
        <f ca="1">AVERAGE(OFFSET($BH$3,0,0,'Données projet'!$E$11+1,1))-AVERAGE(OFFSET($H$3,0,0,'Données projet'!$E$11+1,1))</f>
        <v>302.36110224755532</v>
      </c>
      <c r="BJ197" s="59">
        <f t="shared" ref="BJ197:BJ203" si="206">$BJ$3</f>
        <v>292.08583531469412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3.3929695045914614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3.3929695045914614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213.00000000000003</v>
      </c>
      <c r="BZ197" s="13">
        <f>BY197*VLOOKUP('Données projet'!$B$12,Paramètres!$A$1:$I$89,3,0)*VLOOKUP('Données projet'!$B$12,Paramètres!$A$1:$I$89,5,0)</f>
        <v>186.07680000000005</v>
      </c>
      <c r="CA197" s="13">
        <f t="shared" si="170"/>
        <v>46.671538591528673</v>
      </c>
      <c r="CB197" s="20">
        <f t="shared" si="171"/>
        <v>405.37002304691242</v>
      </c>
      <c r="CC197" s="59">
        <f t="shared" si="195"/>
        <v>695.62880558113216</v>
      </c>
      <c r="CD197" s="59">
        <f ca="1">AVERAGE(OFFSET($CC$3,0,0,'Données projet'!$E$12+1,1))-AVERAGE(OFFSET($H$3,0,0,'Données projet'!$E$12+1,1))</f>
        <v>285.8437404763045</v>
      </c>
      <c r="CE197" s="59">
        <f t="shared" ref="CE197:CE203" si="207">$CE$3</f>
        <v>276.01618888357268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3.8495984967681651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3.8495984967681651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21.709999999999326</v>
      </c>
      <c r="CU197" s="17">
        <f>CT197*VLOOKUP('Données projet'!$B$13,Paramètres!$A$1:$I$89,3,0)*VLOOKUP('Données projet'!$B$13,Paramètres!$A$1:$I$89,5,0)</f>
        <v>23.368643999999271</v>
      </c>
      <c r="CV197" s="13">
        <f t="shared" si="173"/>
        <v>7.4623675614736635</v>
      </c>
      <c r="CW197" s="20">
        <f t="shared" si="174"/>
        <v>53.69734513623203</v>
      </c>
      <c r="CX197" s="59">
        <f t="shared" si="196"/>
        <v>343.95612767045179</v>
      </c>
      <c r="CY197" s="59">
        <f ca="1">AVERAGE(OFFSET($CX$3,0,0,'Données projet'!$E$13+1,1))-AVERAGE(OFFSET($H$3,0,0,'Données projet'!$E$13+1,1))</f>
        <v>776.36907931144958</v>
      </c>
      <c r="CZ197" s="59">
        <f t="shared" ref="CZ197:CZ203" si="208">$CZ$3</f>
        <v>236.05254599184528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298.54240667443582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298.54240667443582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21.709999999999326</v>
      </c>
      <c r="DP197" s="17">
        <f>DO197*VLOOKUP('Données projet'!$B$14,Paramètres!$A$1:$I$89,3,0)*VLOOKUP('Données projet'!$B$14,Paramètres!$A$1:$I$89,5,0)</f>
        <v>20.659235999999357</v>
      </c>
      <c r="DQ197" s="13">
        <f t="shared" si="176"/>
        <v>6.6924790783679047</v>
      </c>
      <c r="DR197" s="20">
        <f t="shared" si="177"/>
        <v>47.637570428156316</v>
      </c>
      <c r="DS197" s="59">
        <f t="shared" si="197"/>
        <v>337.89635296237606</v>
      </c>
      <c r="DT197" s="59">
        <f ca="1">AVERAGE(OFFSET($DS$3,0,0,'Données projet'!$E$14+1,1))-AVERAGE(OFFSET($H$3,0,0,'Données projet'!$E$14+1,1))</f>
        <v>697.21496579331188</v>
      </c>
      <c r="DU197" s="59">
        <f t="shared" ref="DU197:DU203" si="209">$DU$3</f>
        <v>215.64914236948769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263.92879430638538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263.92879430638538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6">
        <f t="shared" si="192"/>
        <v>183.33333333333334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189.76714074331781</v>
      </c>
      <c r="T198" s="59">
        <f t="shared" si="204"/>
        <v>458.38901659119472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19.64320799999939</v>
      </c>
      <c r="AK198" s="13">
        <f t="shared" si="164"/>
        <v>6.4008043874806155</v>
      </c>
      <c r="AL198" s="20">
        <f t="shared" si="165"/>
        <v>45.359988241527674</v>
      </c>
      <c r="AM198" s="59">
        <f t="shared" si="193"/>
        <v>335.67210735844617</v>
      </c>
      <c r="AN198" s="59">
        <f ca="1">AVERAGE(OFFSET($AM$3,0,0,'Données projet'!$E$10+1,1))-AVERAGE(OFFSET($H$3,0,0,'Données projet'!$E$10+1,1))</f>
        <v>667.48048469355444</v>
      </c>
      <c r="AO198" s="59">
        <f t="shared" si="205"/>
        <v>207.98235252598172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246.02773892755664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246.02773892755664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266.99999999999983</v>
      </c>
      <c r="BE198" s="13">
        <f>BD198*VLOOKUP('Données projet'!$B$11,Paramètres!$A$1:$I$89,3,0)*VLOOKUP('Données projet'!$B$11,Paramètres!$A$1:$I$89,5,0)</f>
        <v>195.76439999999985</v>
      </c>
      <c r="BF198" s="13">
        <f t="shared" si="167"/>
        <v>48.812154563023455</v>
      </c>
      <c r="BG198" s="20">
        <f t="shared" si="168"/>
        <v>425.9708325305989</v>
      </c>
      <c r="BH198" s="59">
        <f t="shared" si="194"/>
        <v>716.28295164751739</v>
      </c>
      <c r="BI198" s="59">
        <f ca="1">AVERAGE(OFFSET($BH$3,0,0,'Données projet'!$E$11+1,1))-AVERAGE(OFFSET($H$3,0,0,'Données projet'!$E$11+1,1))</f>
        <v>302.36110224755532</v>
      </c>
      <c r="BJ198" s="59">
        <f t="shared" si="206"/>
        <v>292.08583531469412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3.3264354421134739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3.3264354421134739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213.00000000000003</v>
      </c>
      <c r="BZ198" s="13">
        <f>BY198*VLOOKUP('Données projet'!$B$12,Paramètres!$A$1:$I$89,3,0)*VLOOKUP('Données projet'!$B$12,Paramètres!$A$1:$I$89,5,0)</f>
        <v>186.07680000000005</v>
      </c>
      <c r="CA198" s="13">
        <f t="shared" si="170"/>
        <v>46.671538591528673</v>
      </c>
      <c r="CB198" s="20">
        <f t="shared" si="171"/>
        <v>405.37002304691242</v>
      </c>
      <c r="CC198" s="59">
        <f t="shared" si="195"/>
        <v>695.68214216383092</v>
      </c>
      <c r="CD198" s="59">
        <f ca="1">AVERAGE(OFFSET($CC$3,0,0,'Données projet'!$E$12+1,1))-AVERAGE(OFFSET($H$3,0,0,'Données projet'!$E$12+1,1))</f>
        <v>285.8437404763045</v>
      </c>
      <c r="CE198" s="59">
        <f t="shared" si="207"/>
        <v>276.01618888357268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3.7741102182697763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3.7741102182697763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21.709999999999326</v>
      </c>
      <c r="CU198" s="17">
        <f>CT198*VLOOKUP('Données projet'!$B$13,Paramètres!$A$1:$I$89,3,0)*VLOOKUP('Données projet'!$B$13,Paramètres!$A$1:$I$89,5,0)</f>
        <v>23.368643999999271</v>
      </c>
      <c r="CV198" s="13">
        <f t="shared" si="173"/>
        <v>7.4623675614736635</v>
      </c>
      <c r="CW198" s="20">
        <f t="shared" si="174"/>
        <v>53.69734513623203</v>
      </c>
      <c r="CX198" s="59">
        <f t="shared" si="196"/>
        <v>344.00946425315055</v>
      </c>
      <c r="CY198" s="59">
        <f ca="1">AVERAGE(OFFSET($CX$3,0,0,'Données projet'!$E$13+1,1))-AVERAGE(OFFSET($H$3,0,0,'Données projet'!$E$13+1,1))</f>
        <v>776.36907931144958</v>
      </c>
      <c r="CZ198" s="59">
        <f t="shared" si="208"/>
        <v>236.05254599184528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292.68817217243804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292.68817217243804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21.709999999999326</v>
      </c>
      <c r="DP198" s="17">
        <f>DO198*VLOOKUP('Données projet'!$B$14,Paramètres!$A$1:$I$89,3,0)*VLOOKUP('Données projet'!$B$14,Paramètres!$A$1:$I$89,5,0)</f>
        <v>20.659235999999357</v>
      </c>
      <c r="DQ198" s="13">
        <f t="shared" si="176"/>
        <v>6.6924790783679047</v>
      </c>
      <c r="DR198" s="20">
        <f t="shared" si="177"/>
        <v>47.637570428156316</v>
      </c>
      <c r="DS198" s="59">
        <f t="shared" si="197"/>
        <v>337.94968954507482</v>
      </c>
      <c r="DT198" s="59">
        <f ca="1">AVERAGE(OFFSET($DS$3,0,0,'Données projet'!$E$14+1,1))-AVERAGE(OFFSET($H$3,0,0,'Données projet'!$E$14+1,1))</f>
        <v>697.21496579331188</v>
      </c>
      <c r="DU198" s="59">
        <f t="shared" si="209"/>
        <v>215.64914236948769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258.75331163070615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258.75331163070615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6">
        <f t="shared" si="192"/>
        <v>183.33333333333334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189.76714074331781</v>
      </c>
      <c r="T199" s="59">
        <f t="shared" si="204"/>
        <v>458.38901659119472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19.64320799999939</v>
      </c>
      <c r="AK199" s="13">
        <f t="shared" si="164"/>
        <v>6.4008043874806155</v>
      </c>
      <c r="AL199" s="20">
        <f t="shared" si="165"/>
        <v>45.359988241527674</v>
      </c>
      <c r="AM199" s="59">
        <f t="shared" si="193"/>
        <v>335.72451867067787</v>
      </c>
      <c r="AN199" s="59">
        <f ca="1">AVERAGE(OFFSET($AM$3,0,0,'Données projet'!$E$10+1,1))-AVERAGE(OFFSET($H$3,0,0,'Données projet'!$E$10+1,1))</f>
        <v>667.48048469355444</v>
      </c>
      <c r="AO199" s="59">
        <f t="shared" si="205"/>
        <v>207.98235252598172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241.20328502929061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241.20328502929061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266.99999999999983</v>
      </c>
      <c r="BE199" s="13">
        <f>BD199*VLOOKUP('Données projet'!$B$11,Paramètres!$A$1:$I$89,3,0)*VLOOKUP('Données projet'!$B$11,Paramètres!$A$1:$I$89,5,0)</f>
        <v>195.76439999999985</v>
      </c>
      <c r="BF199" s="13">
        <f t="shared" si="167"/>
        <v>48.812154563023455</v>
      </c>
      <c r="BG199" s="20">
        <f t="shared" si="168"/>
        <v>425.9708325305989</v>
      </c>
      <c r="BH199" s="59">
        <f t="shared" si="194"/>
        <v>716.33536295974909</v>
      </c>
      <c r="BI199" s="59">
        <f ca="1">AVERAGE(OFFSET($BH$3,0,0,'Données projet'!$E$11+1,1))-AVERAGE(OFFSET($H$3,0,0,'Données projet'!$E$11+1,1))</f>
        <v>302.36110224755532</v>
      </c>
      <c r="BJ199" s="59">
        <f t="shared" si="206"/>
        <v>292.08583531469412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3.2612060720189087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3.2612060720189087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213.00000000000003</v>
      </c>
      <c r="BZ199" s="13">
        <f>BY199*VLOOKUP('Données projet'!$B$12,Paramètres!$A$1:$I$89,3,0)*VLOOKUP('Données projet'!$B$12,Paramètres!$A$1:$I$89,5,0)</f>
        <v>186.07680000000005</v>
      </c>
      <c r="CA199" s="13">
        <f t="shared" si="170"/>
        <v>46.671538591528673</v>
      </c>
      <c r="CB199" s="20">
        <f t="shared" si="171"/>
        <v>405.37002304691242</v>
      </c>
      <c r="CC199" s="59">
        <f t="shared" si="195"/>
        <v>695.73455347606262</v>
      </c>
      <c r="CD199" s="59">
        <f ca="1">AVERAGE(OFFSET($CC$3,0,0,'Données projet'!$E$12+1,1))-AVERAGE(OFFSET($H$3,0,0,'Données projet'!$E$12+1,1))</f>
        <v>285.8437404763045</v>
      </c>
      <c r="CE199" s="59">
        <f t="shared" si="207"/>
        <v>276.01618888357268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3.7001022188694375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3.7001022188694375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21.709999999999326</v>
      </c>
      <c r="CU199" s="17">
        <f>CT199*VLOOKUP('Données projet'!$B$13,Paramètres!$A$1:$I$89,3,0)*VLOOKUP('Données projet'!$B$13,Paramètres!$A$1:$I$89,5,0)</f>
        <v>23.368643999999271</v>
      </c>
      <c r="CV199" s="13">
        <f t="shared" si="173"/>
        <v>7.4623675614736635</v>
      </c>
      <c r="CW199" s="20">
        <f t="shared" si="174"/>
        <v>53.69734513623203</v>
      </c>
      <c r="CX199" s="59">
        <f t="shared" si="196"/>
        <v>344.06187556538225</v>
      </c>
      <c r="CY199" s="59">
        <f ca="1">AVERAGE(OFFSET($CX$3,0,0,'Données projet'!$E$13+1,1))-AVERAGE(OFFSET($H$3,0,0,'Données projet'!$E$13+1,1))</f>
        <v>776.36907931144958</v>
      </c>
      <c r="CZ199" s="59">
        <f t="shared" si="208"/>
        <v>236.05254599184528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286.94873563829395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286.94873563829395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21.709999999999326</v>
      </c>
      <c r="DP199" s="17">
        <f>DO199*VLOOKUP('Données projet'!$B$14,Paramètres!$A$1:$I$89,3,0)*VLOOKUP('Données projet'!$B$14,Paramètres!$A$1:$I$89,5,0)</f>
        <v>20.659235999999357</v>
      </c>
      <c r="DQ199" s="13">
        <f t="shared" si="176"/>
        <v>6.6924790783679047</v>
      </c>
      <c r="DR199" s="20">
        <f t="shared" si="177"/>
        <v>47.637570428156316</v>
      </c>
      <c r="DS199" s="59">
        <f t="shared" si="197"/>
        <v>338.00210085730652</v>
      </c>
      <c r="DT199" s="59">
        <f ca="1">AVERAGE(OFFSET($DS$3,0,0,'Données projet'!$E$14+1,1))-AVERAGE(OFFSET($H$3,0,0,'Données projet'!$E$14+1,1))</f>
        <v>697.21496579331188</v>
      </c>
      <c r="DU199" s="59">
        <f t="shared" si="209"/>
        <v>215.64914236948769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253.67931701356429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253.67931701356429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6">
        <f t="shared" si="192"/>
        <v>183.33333333333334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189.76714074331781</v>
      </c>
      <c r="T200" s="59">
        <f t="shared" si="204"/>
        <v>458.38901659119472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19.64320799999939</v>
      </c>
      <c r="AK200" s="13">
        <f t="shared" si="164"/>
        <v>6.4008043874806155</v>
      </c>
      <c r="AL200" s="20">
        <f t="shared" si="165"/>
        <v>45.359988241527674</v>
      </c>
      <c r="AM200" s="59">
        <f t="shared" si="193"/>
        <v>335.77602076381646</v>
      </c>
      <c r="AN200" s="59">
        <f ca="1">AVERAGE(OFFSET($AM$3,0,0,'Données projet'!$E$10+1,1))-AVERAGE(OFFSET($H$3,0,0,'Données projet'!$E$10+1,1))</f>
        <v>667.48048469355444</v>
      </c>
      <c r="AO200" s="59">
        <f t="shared" si="205"/>
        <v>207.98235252598172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236.47343572934324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236.47343572934324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266.99999999999983</v>
      </c>
      <c r="BE200" s="13">
        <f>BD200*VLOOKUP('Données projet'!$B$11,Paramètres!$A$1:$I$89,3,0)*VLOOKUP('Données projet'!$B$11,Paramètres!$A$1:$I$89,5,0)</f>
        <v>195.76439999999985</v>
      </c>
      <c r="BF200" s="13">
        <f t="shared" si="167"/>
        <v>48.812154563023455</v>
      </c>
      <c r="BG200" s="20">
        <f t="shared" si="168"/>
        <v>425.9708325305989</v>
      </c>
      <c r="BH200" s="59">
        <f t="shared" si="194"/>
        <v>716.38686505288774</v>
      </c>
      <c r="BI200" s="59">
        <f ca="1">AVERAGE(OFFSET($BH$3,0,0,'Données projet'!$E$11+1,1))-AVERAGE(OFFSET($H$3,0,0,'Données projet'!$E$11+1,1))</f>
        <v>302.36110224755532</v>
      </c>
      <c r="BJ200" s="59">
        <f t="shared" si="206"/>
        <v>292.08583531469412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3.1972558100859105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3.1972558100859105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213.00000000000003</v>
      </c>
      <c r="BZ200" s="13">
        <f>BY200*VLOOKUP('Données projet'!$B$12,Paramètres!$A$1:$I$89,3,0)*VLOOKUP('Données projet'!$B$12,Paramètres!$A$1:$I$89,5,0)</f>
        <v>186.07680000000005</v>
      </c>
      <c r="CA200" s="13">
        <f t="shared" si="170"/>
        <v>46.671538591528673</v>
      </c>
      <c r="CB200" s="20">
        <f t="shared" si="171"/>
        <v>405.37002304691242</v>
      </c>
      <c r="CC200" s="59">
        <f t="shared" si="195"/>
        <v>695.78605556920115</v>
      </c>
      <c r="CD200" s="59">
        <f ca="1">AVERAGE(OFFSET($CC$3,0,0,'Données projet'!$E$12+1,1))-AVERAGE(OFFSET($H$3,0,0,'Données projet'!$E$12+1,1))</f>
        <v>285.8437404763045</v>
      </c>
      <c r="CE200" s="59">
        <f t="shared" si="207"/>
        <v>276.01618888357268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3.6275454711969171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3.6275454711969171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21.709999999999326</v>
      </c>
      <c r="CU200" s="17">
        <f>CT200*VLOOKUP('Données projet'!$B$13,Paramètres!$A$1:$I$89,3,0)*VLOOKUP('Données projet'!$B$13,Paramètres!$A$1:$I$89,5,0)</f>
        <v>23.368643999999271</v>
      </c>
      <c r="CV200" s="13">
        <f t="shared" si="173"/>
        <v>7.4623675614736635</v>
      </c>
      <c r="CW200" s="20">
        <f t="shared" si="174"/>
        <v>53.69734513623203</v>
      </c>
      <c r="CX200" s="59">
        <f t="shared" si="196"/>
        <v>344.11337765852079</v>
      </c>
      <c r="CY200" s="59">
        <f ca="1">AVERAGE(OFFSET($CX$3,0,0,'Données projet'!$E$13+1,1))-AVERAGE(OFFSET($H$3,0,0,'Données projet'!$E$13+1,1))</f>
        <v>776.36907931144958</v>
      </c>
      <c r="CZ200" s="59">
        <f t="shared" si="208"/>
        <v>236.05254599184528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281.32184595387383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281.32184595387383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21.709999999999326</v>
      </c>
      <c r="DP200" s="17">
        <f>DO200*VLOOKUP('Données projet'!$B$14,Paramètres!$A$1:$I$89,3,0)*VLOOKUP('Données projet'!$B$14,Paramètres!$A$1:$I$89,5,0)</f>
        <v>20.659235999999357</v>
      </c>
      <c r="DQ200" s="13">
        <f t="shared" si="176"/>
        <v>6.6924790783679047</v>
      </c>
      <c r="DR200" s="20">
        <f t="shared" si="177"/>
        <v>47.637570428156316</v>
      </c>
      <c r="DS200" s="59">
        <f t="shared" si="197"/>
        <v>338.05360295044511</v>
      </c>
      <c r="DT200" s="59">
        <f ca="1">AVERAGE(OFFSET($DS$3,0,0,'Données projet'!$E$14+1,1))-AVERAGE(OFFSET($H$3,0,0,'Données projet'!$E$14+1,1))</f>
        <v>697.21496579331188</v>
      </c>
      <c r="DU200" s="59">
        <f t="shared" si="209"/>
        <v>215.64914236948769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248.70482033603344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248.70482033603344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6">
        <f t="shared" si="192"/>
        <v>183.33333333333334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189.76714074331781</v>
      </c>
      <c r="T201" s="59">
        <f t="shared" si="204"/>
        <v>458.38901659119472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19.64320799999939</v>
      </c>
      <c r="AK201" s="13">
        <f t="shared" si="164"/>
        <v>6.4008043874806155</v>
      </c>
      <c r="AL201" s="20">
        <f t="shared" si="165"/>
        <v>45.359988241527674</v>
      </c>
      <c r="AM201" s="59">
        <f t="shared" si="193"/>
        <v>335.82662941078058</v>
      </c>
      <c r="AN201" s="59">
        <f ca="1">AVERAGE(OFFSET($AM$3,0,0,'Données projet'!$E$10+1,1))-AVERAGE(OFFSET($H$3,0,0,'Données projet'!$E$10+1,1))</f>
        <v>667.48048469355444</v>
      </c>
      <c r="AO201" s="59">
        <f t="shared" si="205"/>
        <v>207.98235252598172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231.83633588924462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231.83633588924462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266.99999999999983</v>
      </c>
      <c r="BE201" s="13">
        <f>BD201*VLOOKUP('Données projet'!$B$11,Paramètres!$A$1:$I$89,3,0)*VLOOKUP('Données projet'!$B$11,Paramètres!$A$1:$I$89,5,0)</f>
        <v>195.76439999999985</v>
      </c>
      <c r="BF201" s="13">
        <f t="shared" si="167"/>
        <v>48.812154563023455</v>
      </c>
      <c r="BG201" s="20">
        <f t="shared" si="168"/>
        <v>425.9708325305989</v>
      </c>
      <c r="BH201" s="59">
        <f t="shared" si="194"/>
        <v>716.43747369985181</v>
      </c>
      <c r="BI201" s="59">
        <f ca="1">AVERAGE(OFFSET($BH$3,0,0,'Données projet'!$E$11+1,1))-AVERAGE(OFFSET($H$3,0,0,'Données projet'!$E$11+1,1))</f>
        <v>302.36110224755532</v>
      </c>
      <c r="BJ201" s="59">
        <f t="shared" si="206"/>
        <v>292.08583531469412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3.1345595737836103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3.1345595737836103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213.00000000000003</v>
      </c>
      <c r="BZ201" s="13">
        <f>BY201*VLOOKUP('Données projet'!$B$12,Paramètres!$A$1:$I$89,3,0)*VLOOKUP('Données projet'!$B$12,Paramètres!$A$1:$I$89,5,0)</f>
        <v>186.07680000000005</v>
      </c>
      <c r="CA201" s="13">
        <f t="shared" si="170"/>
        <v>46.671538591528673</v>
      </c>
      <c r="CB201" s="20">
        <f t="shared" si="171"/>
        <v>405.37002304691242</v>
      </c>
      <c r="CC201" s="59">
        <f t="shared" si="195"/>
        <v>695.83666421616533</v>
      </c>
      <c r="CD201" s="59">
        <f ca="1">AVERAGE(OFFSET($CC$3,0,0,'Données projet'!$E$12+1,1))-AVERAGE(OFFSET($H$3,0,0,'Données projet'!$E$12+1,1))</f>
        <v>285.8437404763045</v>
      </c>
      <c r="CE201" s="59">
        <f t="shared" si="207"/>
        <v>276.01618888357268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3.5564115170910084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3.5564115170910084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21.709999999999326</v>
      </c>
      <c r="CU201" s="17">
        <f>CT201*VLOOKUP('Données projet'!$B$13,Paramètres!$A$1:$I$89,3,0)*VLOOKUP('Données projet'!$B$13,Paramètres!$A$1:$I$89,5,0)</f>
        <v>23.368643999999271</v>
      </c>
      <c r="CV201" s="13">
        <f t="shared" si="173"/>
        <v>7.4623675614736635</v>
      </c>
      <c r="CW201" s="20">
        <f t="shared" si="174"/>
        <v>53.69734513623203</v>
      </c>
      <c r="CX201" s="59">
        <f t="shared" si="196"/>
        <v>344.16398630548497</v>
      </c>
      <c r="CY201" s="59">
        <f ca="1">AVERAGE(OFFSET($CX$3,0,0,'Données projet'!$E$13+1,1))-AVERAGE(OFFSET($H$3,0,0,'Données projet'!$E$13+1,1))</f>
        <v>776.36907931144958</v>
      </c>
      <c r="CZ201" s="59">
        <f t="shared" si="208"/>
        <v>236.05254599184528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275.80529614410136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275.80529614410136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21.709999999999326</v>
      </c>
      <c r="DP201" s="17">
        <f>DO201*VLOOKUP('Données projet'!$B$14,Paramètres!$A$1:$I$89,3,0)*VLOOKUP('Données projet'!$B$14,Paramètres!$A$1:$I$89,5,0)</f>
        <v>20.659235999999357</v>
      </c>
      <c r="DQ201" s="13">
        <f t="shared" si="176"/>
        <v>6.6924790783679047</v>
      </c>
      <c r="DR201" s="20">
        <f t="shared" si="177"/>
        <v>47.637570428156316</v>
      </c>
      <c r="DS201" s="59">
        <f t="shared" si="197"/>
        <v>338.10421159740923</v>
      </c>
      <c r="DT201" s="59">
        <f ca="1">AVERAGE(OFFSET($DS$3,0,0,'Données projet'!$E$14+1,1))-AVERAGE(OFFSET($H$3,0,0,'Données projet'!$E$14+1,1))</f>
        <v>697.21496579331188</v>
      </c>
      <c r="DU201" s="59">
        <f t="shared" si="209"/>
        <v>215.64914236948769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243.82787050420558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243.82787050420558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6">
        <f t="shared" si="192"/>
        <v>183.33333333333334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189.76714074331781</v>
      </c>
      <c r="T202" s="59">
        <f t="shared" si="204"/>
        <v>458.38901659119472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19.64320799999939</v>
      </c>
      <c r="AK202" s="13">
        <f t="shared" si="164"/>
        <v>6.4008043874806155</v>
      </c>
      <c r="AL202" s="20">
        <f t="shared" si="165"/>
        <v>45.359988241527674</v>
      </c>
      <c r="AM202" s="59">
        <f t="shared" si="193"/>
        <v>335.8763601108638</v>
      </c>
      <c r="AN202" s="59">
        <f ca="1">AVERAGE(OFFSET($AM$3,0,0,'Données projet'!$E$10+1,1))-AVERAGE(OFFSET($H$3,0,0,'Données projet'!$E$10+1,1))</f>
        <v>667.48048469355444</v>
      </c>
      <c r="AO202" s="59">
        <f t="shared" si="205"/>
        <v>207.98235252598172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227.29016674865872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227.29016674865872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266.99999999999983</v>
      </c>
      <c r="BE202" s="13">
        <f>BD202*VLOOKUP('Données projet'!$B$11,Paramètres!$A$1:$I$89,3,0)*VLOOKUP('Données projet'!$B$11,Paramètres!$A$1:$I$89,5,0)</f>
        <v>195.76439999999985</v>
      </c>
      <c r="BF202" s="13">
        <f t="shared" si="167"/>
        <v>48.812154563023455</v>
      </c>
      <c r="BG202" s="20">
        <f t="shared" si="168"/>
        <v>425.9708325305989</v>
      </c>
      <c r="BH202" s="59">
        <f t="shared" si="194"/>
        <v>716.48720439993508</v>
      </c>
      <c r="BI202" s="59">
        <f ca="1">AVERAGE(OFFSET($BH$3,0,0,'Données projet'!$E$11+1,1))-AVERAGE(OFFSET($H$3,0,0,'Données projet'!$E$11+1,1))</f>
        <v>302.36110224755532</v>
      </c>
      <c r="BJ202" s="59">
        <f t="shared" si="206"/>
        <v>292.08583531469412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3.0730927724342698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3.0730927724342698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213.00000000000003</v>
      </c>
      <c r="BZ202" s="13">
        <f>BY202*VLOOKUP('Données projet'!$B$12,Paramètres!$A$1:$I$89,3,0)*VLOOKUP('Données projet'!$B$12,Paramètres!$A$1:$I$89,5,0)</f>
        <v>186.07680000000005</v>
      </c>
      <c r="CA202" s="13">
        <f t="shared" si="170"/>
        <v>46.671538591528673</v>
      </c>
      <c r="CB202" s="20">
        <f t="shared" si="171"/>
        <v>405.37002304691242</v>
      </c>
      <c r="CC202" s="59">
        <f t="shared" si="195"/>
        <v>695.88639491624849</v>
      </c>
      <c r="CD202" s="59">
        <f ca="1">AVERAGE(OFFSET($CC$3,0,0,'Données projet'!$E$12+1,1))-AVERAGE(OFFSET($H$3,0,0,'Données projet'!$E$12+1,1))</f>
        <v>285.8437404763045</v>
      </c>
      <c r="CE202" s="59">
        <f t="shared" si="207"/>
        <v>276.01618888357268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3.486672456437689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3.486672456437689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21.709999999999326</v>
      </c>
      <c r="CU202" s="17">
        <f>CT202*VLOOKUP('Données projet'!$B$13,Paramètres!$A$1:$I$89,3,0)*VLOOKUP('Données projet'!$B$13,Paramètres!$A$1:$I$89,5,0)</f>
        <v>23.368643999999271</v>
      </c>
      <c r="CV202" s="13">
        <f t="shared" si="173"/>
        <v>7.4623675614736635</v>
      </c>
      <c r="CW202" s="20">
        <f t="shared" si="174"/>
        <v>53.69734513623203</v>
      </c>
      <c r="CX202" s="59">
        <f t="shared" si="196"/>
        <v>344.21371700556813</v>
      </c>
      <c r="CY202" s="59">
        <f ca="1">AVERAGE(OFFSET($CX$3,0,0,'Données projet'!$E$13+1,1))-AVERAGE(OFFSET($H$3,0,0,'Données projet'!$E$13+1,1))</f>
        <v>776.36907931144958</v>
      </c>
      <c r="CZ202" s="59">
        <f t="shared" si="208"/>
        <v>236.05254599184528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270.39692251133539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270.39692251133539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21.709999999999326</v>
      </c>
      <c r="DP202" s="17">
        <f>DO202*VLOOKUP('Données projet'!$B$14,Paramètres!$A$1:$I$89,3,0)*VLOOKUP('Données projet'!$B$14,Paramètres!$A$1:$I$89,5,0)</f>
        <v>20.659235999999357</v>
      </c>
      <c r="DQ202" s="13">
        <f t="shared" si="176"/>
        <v>6.6924790783679047</v>
      </c>
      <c r="DR202" s="20">
        <f t="shared" si="177"/>
        <v>47.637570428156316</v>
      </c>
      <c r="DS202" s="59">
        <f t="shared" si="197"/>
        <v>338.15394229749245</v>
      </c>
      <c r="DT202" s="59">
        <f ca="1">AVERAGE(OFFSET($DS$3,0,0,'Données projet'!$E$14+1,1))-AVERAGE(OFFSET($H$3,0,0,'Données projet'!$E$14+1,1))</f>
        <v>697.21496579331188</v>
      </c>
      <c r="DU202" s="59">
        <f t="shared" si="209"/>
        <v>215.64914236948769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239.0465546839342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239.0465546839342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6">
        <f t="shared" si="192"/>
        <v>183.33333333333334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189.76714074331781</v>
      </c>
      <c r="T203" s="59">
        <f t="shared" si="204"/>
        <v>458.38901659119472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19.64320799999939</v>
      </c>
      <c r="AK203" s="13">
        <f t="shared" si="164"/>
        <v>6.4008043874806155</v>
      </c>
      <c r="AL203" s="20">
        <f t="shared" si="165"/>
        <v>45.359988241527674</v>
      </c>
      <c r="AM203" s="59">
        <f t="shared" si="193"/>
        <v>335.92522809448178</v>
      </c>
      <c r="AN203" s="59">
        <f ca="1">AVERAGE(OFFSET($AM$3,0,0,'Données projet'!$E$10+1,1))-AVERAGE(OFFSET($H$3,0,0,'Données projet'!$E$10+1,1))</f>
        <v>667.48048469355444</v>
      </c>
      <c r="AO203" s="59">
        <f t="shared" si="205"/>
        <v>207.98235252598172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222.83314521203033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222.83314521203033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266.99999999999983</v>
      </c>
      <c r="BE203" s="13">
        <f>BD203*VLOOKUP('Données projet'!$B$11,Paramètres!$A$1:$I$89,3,0)*VLOOKUP('Données projet'!$B$11,Paramètres!$A$1:$I$89,5,0)</f>
        <v>195.76439999999985</v>
      </c>
      <c r="BF203" s="13">
        <f t="shared" si="167"/>
        <v>48.812154563023455</v>
      </c>
      <c r="BG203" s="20">
        <f t="shared" si="168"/>
        <v>425.9708325305989</v>
      </c>
      <c r="BH203" s="59">
        <f t="shared" si="194"/>
        <v>716.53607238355301</v>
      </c>
      <c r="BI203" s="59">
        <f ca="1">AVERAGE(OFFSET($BH$3,0,0,'Données projet'!$E$11+1,1))-AVERAGE(OFFSET($H$3,0,0,'Données projet'!$E$11+1,1))</f>
        <v>302.36110224755532</v>
      </c>
      <c r="BJ203" s="59">
        <f t="shared" si="206"/>
        <v>292.08583531469412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3.0128312975683431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3.0128312975683431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213.00000000000003</v>
      </c>
      <c r="BZ203" s="13">
        <f>BY203*VLOOKUP('Données projet'!$B$12,Paramètres!$A$1:$I$89,3,0)*VLOOKUP('Données projet'!$B$12,Paramètres!$A$1:$I$89,5,0)</f>
        <v>186.07680000000005</v>
      </c>
      <c r="CA203" s="13">
        <f t="shared" si="170"/>
        <v>46.671538591528673</v>
      </c>
      <c r="CB203" s="20">
        <f t="shared" si="171"/>
        <v>405.37002304691242</v>
      </c>
      <c r="CC203" s="59">
        <f t="shared" si="195"/>
        <v>695.93526289986653</v>
      </c>
      <c r="CD203" s="59">
        <f ca="1">AVERAGE(OFFSET($CC$3,0,0,'Données projet'!$E$12+1,1))-AVERAGE(OFFSET($H$3,0,0,'Données projet'!$E$12+1,1))</f>
        <v>285.8437404763045</v>
      </c>
      <c r="CE203" s="59">
        <f t="shared" si="207"/>
        <v>276.01618888357268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3.4183009362271539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3.4183009362271539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21.709999999999326</v>
      </c>
      <c r="CU203" s="17">
        <f>CT203*VLOOKUP('Données projet'!$B$13,Paramètres!$A$1:$I$89,3,0)*VLOOKUP('Données projet'!$B$13,Paramètres!$A$1:$I$89,5,0)</f>
        <v>23.368643999999271</v>
      </c>
      <c r="CV203" s="13">
        <f t="shared" si="173"/>
        <v>7.4623675614736635</v>
      </c>
      <c r="CW203" s="20">
        <f t="shared" si="174"/>
        <v>53.69734513623203</v>
      </c>
      <c r="CX203" s="59">
        <f t="shared" si="196"/>
        <v>344.26258498918617</v>
      </c>
      <c r="CY203" s="59">
        <f ca="1">AVERAGE(OFFSET($CX$3,0,0,'Données projet'!$E$13+1,1))-AVERAGE(OFFSET($H$3,0,0,'Données projet'!$E$13+1,1))</f>
        <v>776.36907931144958</v>
      </c>
      <c r="CZ203" s="59">
        <f t="shared" si="208"/>
        <v>236.05254599184528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265.09460378672577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265.09460378672577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21.709999999999326</v>
      </c>
      <c r="DP203" s="17">
        <f>DO203*VLOOKUP('Données projet'!$B$14,Paramètres!$A$1:$I$89,3,0)*VLOOKUP('Données projet'!$B$14,Paramètres!$A$1:$I$89,5,0)</f>
        <v>20.659235999999357</v>
      </c>
      <c r="DQ203" s="13">
        <f t="shared" si="176"/>
        <v>6.6924790783679047</v>
      </c>
      <c r="DR203" s="20">
        <f t="shared" si="177"/>
        <v>47.637570428156316</v>
      </c>
      <c r="DS203" s="59">
        <f t="shared" si="197"/>
        <v>338.20281028111043</v>
      </c>
      <c r="DT203" s="59">
        <f ca="1">AVERAGE(OFFSET($DS$3,0,0,'Données projet'!$E$14+1,1))-AVERAGE(OFFSET($H$3,0,0,'Données projet'!$E$14+1,1))</f>
        <v>697.21496579331188</v>
      </c>
      <c r="DU203" s="59">
        <f t="shared" si="209"/>
        <v>215.64914236948769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234.35899755058367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234.35899755058367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>
        <f>EXP(LN('Données projet'!B88)/'Données projet'!A88)</f>
        <v>1.2721747796233518</v>
      </c>
      <c r="BV205" s="81">
        <f>EXP(LN('Données projet'!B114)/'Données projet'!A114)</f>
        <v>1.1577536725165907</v>
      </c>
      <c r="CQ205" s="81">
        <f>EXP(LN('Données projet'!B140)/'Données projet'!A140)</f>
        <v>1.1549646791293957</v>
      </c>
      <c r="DL205" s="81">
        <f>EXP(LN('Données projet'!B166)/'Données projet'!A166)</f>
        <v>1.1549646791293957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7.3000325999999998</v>
      </c>
      <c r="C6" s="145">
        <f ca="1">IF(OR('Données projet'!B9="",'Données projet'!C9="",'Données projet'!C9=0%),0,Calculateur!S3)</f>
        <v>189.76714074331781</v>
      </c>
      <c r="D6" s="145">
        <f>IF(OR('Données projet'!B9="",'Données projet'!C9="",'Données projet'!C9=0%),0,Calculateur!T3)</f>
        <v>458.38901659119472</v>
      </c>
      <c r="E6" s="145">
        <f ca="1">MIN(C6,D6)</f>
        <v>189.76714074331781</v>
      </c>
      <c r="F6" s="145">
        <f ca="1">E6*B6</f>
        <v>1385.3063138350083</v>
      </c>
      <c r="G6" s="145">
        <f ca="1">F6*(100%-'Données projet'!$C$24)*(100%-'Données projet'!$C$25)*(100%-'Données projet'!$C$26)*(100%-'Données projet'!$C$27)</f>
        <v>1122.0981142063567</v>
      </c>
      <c r="H6" s="146">
        <f>IF(OR('Données projet'!B9="",'Données projet'!C9="",'Données projet'!C9=0%),0,AVERAGE(Calculateur!$AC$3:$AC$33)*B6)</f>
        <v>126.04770711505384</v>
      </c>
      <c r="I6" s="147">
        <f>H6*(100%-'Données projet'!$C$24)*(100%-'Données projet'!$C$25)*(100%-'Données projet'!$C$26)*(100%-'Données projet'!$C$27)</f>
        <v>102.09864276319361</v>
      </c>
      <c r="J6" s="148">
        <f>IF(OR('Données projet'!B9="",'Données projet'!C9="",'Données projet'!C9=0%),0,SUM(Calculateur!$V$3:$V$33)*VLOOKUP('Données projet'!$B$9,Paramètres!$A$1:$I$89,9,0)*B6)</f>
        <v>1903.7025014279998</v>
      </c>
      <c r="K6" s="149">
        <f>J6*(100%-'Données projet'!$C$24)*(100%-'Données projet'!$C$25)*(100%-'Données projet'!$C$26)*(100%-'Données projet'!$C$27)</f>
        <v>1541.99902615668</v>
      </c>
      <c r="L6" s="150">
        <f ca="1">G6+I6+K6</f>
        <v>2766.1957831262303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 sessile</v>
      </c>
      <c r="B7" s="152">
        <f>'Données projet'!D10</f>
        <v>1.6199568</v>
      </c>
      <c r="C7" s="145">
        <f ca="1">IF(OR('Données projet'!B10="",'Données projet'!C10="",'Données projet'!C10=0%),0,Calculateur!AN3)</f>
        <v>667.48048469355444</v>
      </c>
      <c r="D7" s="145">
        <f>IF(OR('Données projet'!B10="",'Données projet'!C10="",'Données projet'!C10=0%),0,Calculateur!AO3)</f>
        <v>207.98235252598172</v>
      </c>
      <c r="E7" s="145">
        <f t="shared" ref="E7:E15" ca="1" si="0">MIN(C7,D7)</f>
        <v>207.98235252598172</v>
      </c>
      <c r="F7" s="145">
        <f t="shared" ref="F7:F15" ca="1" si="1">E7*B7</f>
        <v>336.92242625446124</v>
      </c>
      <c r="G7" s="145">
        <f ca="1">F7*(100%-'Données projet'!$C$24)*(100%-'Données projet'!$C$25)*(100%-'Données projet'!$C$26)*(100%-'Données projet'!$C$27)</f>
        <v>272.90716526611362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272.90716526611362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>Châtaignier</v>
      </c>
      <c r="B8" s="152">
        <f>'Données projet'!D11</f>
        <v>0.19996220000000001</v>
      </c>
      <c r="C8" s="145">
        <f ca="1">IF(OR('Données projet'!B11="",'Données projet'!C11="",'Données projet'!C11=0%),0,Calculateur!BI3)</f>
        <v>302.36110224755532</v>
      </c>
      <c r="D8" s="145">
        <f>IF(OR('Données projet'!B11="",'Données projet'!C11="",'Données projet'!C11=0%),0,Calculateur!BJ3)</f>
        <v>292.08583531469412</v>
      </c>
      <c r="E8" s="145">
        <f t="shared" ca="1" si="0"/>
        <v>292.08583531469412</v>
      </c>
      <c r="F8" s="145">
        <f t="shared" ca="1" si="1"/>
        <v>58.40612621836393</v>
      </c>
      <c r="G8" s="145">
        <f ca="1">F8*(100%-'Données projet'!$C$24)*(100%-'Données projet'!$C$25)*(100%-'Données projet'!$C$26)*(100%-'Données projet'!$C$27)</f>
        <v>47.308962236874784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4.9490644499999998</v>
      </c>
      <c r="K8" s="149">
        <f>J8*(100%-'Données projet'!$C$24)*(100%-'Données projet'!$C$25)*(100%-'Données projet'!$C$26)*(100%-'Données projet'!$C$27)</f>
        <v>4.0087422044999999</v>
      </c>
      <c r="L8" s="150">
        <f t="shared" ca="1" si="2"/>
        <v>51.317704441374786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>Erable champêtre</v>
      </c>
      <c r="B9" s="152">
        <f>'Données projet'!D12</f>
        <v>0.19996220000000001</v>
      </c>
      <c r="C9" s="145">
        <f ca="1">IF(OR('Données projet'!B12="",'Données projet'!C12="",'Données projet'!C12=0%),0,Calculateur!CD3)</f>
        <v>285.8437404763045</v>
      </c>
      <c r="D9" s="145">
        <f>IF(OR('Données projet'!B12="",'Données projet'!C12="",'Données projet'!C12=0%),0,Calculateur!CE3)</f>
        <v>276.01618888357268</v>
      </c>
      <c r="E9" s="145">
        <f t="shared" ca="1" si="0"/>
        <v>276.01618888357268</v>
      </c>
      <c r="F9" s="145">
        <f t="shared" ca="1" si="1"/>
        <v>55.192804364774737</v>
      </c>
      <c r="G9" s="145">
        <f ca="1">F9*(100%-'Données projet'!$C$24)*(100%-'Données projet'!$C$25)*(100%-'Données projet'!$C$26)*(100%-'Données projet'!$C$27)</f>
        <v>44.70617153546754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3.1494046500000001</v>
      </c>
      <c r="K9" s="149">
        <f>J9*(100%-'Données projet'!$C$24)*(100%-'Données projet'!$C$25)*(100%-'Données projet'!$C$26)*(100%-'Données projet'!$C$27)</f>
        <v>2.5510177665000002</v>
      </c>
      <c r="L9" s="150">
        <f t="shared" ca="1" si="2"/>
        <v>47.257189301967543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>Cormier</v>
      </c>
      <c r="B10" s="152">
        <f>'Données projet'!D13</f>
        <v>0.19996220000000001</v>
      </c>
      <c r="C10" s="145">
        <f ca="1">IF(OR('Données projet'!B13="",'Données projet'!C13="",'Données projet'!C13=0%),0,Calculateur!CY3)</f>
        <v>776.36907931144958</v>
      </c>
      <c r="D10" s="145">
        <f>IF(OR('Données projet'!B13="",'Données projet'!C13="",'Données projet'!C13=0%),0,Calculateur!CZ3)</f>
        <v>236.05254599184528</v>
      </c>
      <c r="E10" s="145">
        <f t="shared" ca="1" si="0"/>
        <v>236.05254599184528</v>
      </c>
      <c r="F10" s="145">
        <f t="shared" ca="1" si="1"/>
        <v>47.201586412130567</v>
      </c>
      <c r="G10" s="145">
        <f ca="1">F10*(100%-'Données projet'!$C$24)*(100%-'Données projet'!$C$25)*(100%-'Données projet'!$C$26)*(100%-'Données projet'!$C$27)</f>
        <v>38.233284993825762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ca="1" si="2"/>
        <v>38.233284993825762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>Charme</v>
      </c>
      <c r="B11" s="152">
        <f>'Données projet'!D14</f>
        <v>0.22002659999999999</v>
      </c>
      <c r="C11" s="145">
        <f ca="1">IF(OR('Données projet'!B14="",'Données projet'!C14="",'Données projet'!C14=0%),0,Calculateur!DT3)</f>
        <v>697.21496579331188</v>
      </c>
      <c r="D11" s="145">
        <f>IF(OR('Données projet'!B14="",'Données projet'!C14="",'Données projet'!C14=0%),0,Calculateur!DU3)</f>
        <v>215.64914236948769</v>
      </c>
      <c r="E11" s="145">
        <f t="shared" ca="1" si="0"/>
        <v>215.64914236948769</v>
      </c>
      <c r="F11" s="145">
        <f t="shared" ca="1" si="1"/>
        <v>47.44854758847432</v>
      </c>
      <c r="G11" s="145">
        <f ca="1">F11*(100%-'Données projet'!$C$24)*(100%-'Données projet'!$C$25)*(100%-'Données projet'!$C$26)*(100%-'Données projet'!$C$27)</f>
        <v>38.433323546664198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ca="1" si="2"/>
        <v>38.433323546664198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1930.4778046732131</v>
      </c>
      <c r="G16" s="164">
        <f t="shared" ca="1" si="3"/>
        <v>1563.6870217853027</v>
      </c>
      <c r="H16" s="165">
        <f t="shared" si="3"/>
        <v>126.04770711505384</v>
      </c>
      <c r="I16" s="165">
        <f t="shared" si="3"/>
        <v>102.09864276319361</v>
      </c>
      <c r="J16" s="166">
        <f t="shared" si="3"/>
        <v>1911.8009705279997</v>
      </c>
      <c r="K16" s="166">
        <f t="shared" si="3"/>
        <v>1548.5587861276802</v>
      </c>
      <c r="L16" s="167">
        <f t="shared" ca="1" si="3"/>
        <v>3214.3444506761762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>Châtaignier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>Erable champêtre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>Cormier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>Charme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4" zoomScale="90" zoomScaleNormal="90" workbookViewId="0">
      <selection activeCell="L26" sqref="L26:P27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4636.9657748844611</v>
      </c>
      <c r="U10" s="176">
        <f>'Données projet'!D9</f>
        <v>7.3000325999999998</v>
      </c>
      <c r="V10" s="175">
        <f>U10*T10</f>
        <v>33850.001321740827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sessile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1142.3596638185645</v>
      </c>
      <c r="U11" s="176">
        <f>'Données projet'!D10</f>
        <v>1.6199568</v>
      </c>
      <c r="V11" s="175">
        <f t="shared" ref="V11" si="0">U11*T11</f>
        <v>1850.5733054485975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Châtaignier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-398.34403705857471</v>
      </c>
      <c r="U12" s="176">
        <f>'Données projet'!D11</f>
        <v>0.19996220000000001</v>
      </c>
      <c r="V12" s="175">
        <f t="shared" ref="V12:V19" si="1">U12*T12</f>
        <v>-79.653750007114127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Erable champêtre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-717.89831644959543</v>
      </c>
      <c r="U13" s="176">
        <f>'Données projet'!D12</f>
        <v>0.19996220000000001</v>
      </c>
      <c r="V13" s="175">
        <f t="shared" si="1"/>
        <v>-143.5525267335573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Cormier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-2776.7352134853404</v>
      </c>
      <c r="U14" s="176">
        <f>'Données projet'!D13</f>
        <v>0.19996220000000001</v>
      </c>
      <c r="V14" s="175">
        <f t="shared" si="1"/>
        <v>-555.24208210599841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Charme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-402.98521348534058</v>
      </c>
      <c r="U15" s="176">
        <f>'Données projet'!D14</f>
        <v>0.22002659999999999</v>
      </c>
      <c r="V15" s="175">
        <f t="shared" si="1"/>
        <v>-88.667466373453635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>
        <v>1370.63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2023.09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792.41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510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>
        <v>540</v>
      </c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-5825.41779150613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>
        <v>20</v>
      </c>
      <c r="D24" s="180">
        <f t="shared" ref="D24:D42" si="2">B24*C24</f>
        <v>680</v>
      </c>
      <c r="E24" s="191"/>
      <c r="F24" s="231"/>
      <c r="H24" s="188">
        <v>4</v>
      </c>
      <c r="I24" s="189">
        <v>540</v>
      </c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08">
        <f ca="1">T23-T24</f>
        <v>-5825.41779150613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>
        <v>28</v>
      </c>
      <c r="D29" s="180">
        <f t="shared" si="2"/>
        <v>1204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>
        <v>39</v>
      </c>
      <c r="D34" s="180">
        <f t="shared" si="2"/>
        <v>2184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>
        <v>51</v>
      </c>
      <c r="D42" s="180">
        <f t="shared" si="2"/>
        <v>15759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 sessile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2689.38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>
        <v>235</v>
      </c>
      <c r="D55" s="177">
        <f t="shared" ref="D55:D73" si="4">B55*C55</f>
        <v>10154.35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>
        <v>235</v>
      </c>
      <c r="D56" s="177">
        <f t="shared" si="4"/>
        <v>8361.2999999999993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>
        <v>235</v>
      </c>
      <c r="D57" s="177">
        <f t="shared" si="4"/>
        <v>10558.55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>
        <v>235</v>
      </c>
      <c r="D58" s="177">
        <f t="shared" si="4"/>
        <v>11728.849999999999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>
        <v>235</v>
      </c>
      <c r="D59" s="177">
        <f t="shared" si="4"/>
        <v>11139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>
        <v>235</v>
      </c>
      <c r="D60" s="177">
        <f t="shared" si="4"/>
        <v>14445.449999999999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>
        <v>235</v>
      </c>
      <c r="D61" s="177">
        <f t="shared" si="4"/>
        <v>14534.75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>
        <v>235</v>
      </c>
      <c r="D62" s="177">
        <f t="shared" si="4"/>
        <v>14144.65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>
        <v>235</v>
      </c>
      <c r="D63" s="177">
        <f t="shared" si="4"/>
        <v>13176.45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>
        <v>235</v>
      </c>
      <c r="D64" s="177">
        <f t="shared" si="4"/>
        <v>12344.550000000001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>
        <v>235</v>
      </c>
      <c r="D65" s="177">
        <f t="shared" si="4"/>
        <v>12913.25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>
        <v>235</v>
      </c>
      <c r="D66" s="177">
        <f t="shared" si="4"/>
        <v>13162.35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>
        <v>235</v>
      </c>
      <c r="D67" s="177">
        <f t="shared" si="4"/>
        <v>12955.550000000001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>
        <v>235</v>
      </c>
      <c r="D68" s="177">
        <f t="shared" si="4"/>
        <v>14001.3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>
        <v>235</v>
      </c>
      <c r="D69" s="177">
        <f t="shared" si="4"/>
        <v>50470.950000000004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>
        <v>235</v>
      </c>
      <c r="D70" s="177">
        <f t="shared" si="4"/>
        <v>27069.649999999998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>
        <v>235</v>
      </c>
      <c r="D71" s="177">
        <f t="shared" si="4"/>
        <v>18264.2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>
        <v>235</v>
      </c>
      <c r="D72" s="177">
        <f t="shared" si="4"/>
        <v>39893.599999999999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>Châtaignier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2188.25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15</v>
      </c>
      <c r="B85" s="179">
        <f>'Données projet'!D88</f>
        <v>15</v>
      </c>
      <c r="C85" s="189">
        <v>20</v>
      </c>
      <c r="D85" s="177">
        <f>B85*C85</f>
        <v>300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20</v>
      </c>
      <c r="B86" s="179">
        <f>'Données projet'!D89</f>
        <v>28</v>
      </c>
      <c r="C86" s="189">
        <v>20</v>
      </c>
      <c r="D86" s="177">
        <f t="shared" ref="D86:D104" si="6">B86*C86</f>
        <v>560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25</v>
      </c>
      <c r="B87" s="179">
        <f>'Données projet'!D90</f>
        <v>28</v>
      </c>
      <c r="C87" s="189">
        <v>20</v>
      </c>
      <c r="D87" s="177">
        <f t="shared" si="6"/>
        <v>560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30</v>
      </c>
      <c r="B88" s="179">
        <f>'Données projet'!D91</f>
        <v>28</v>
      </c>
      <c r="C88" s="189">
        <v>20</v>
      </c>
      <c r="D88" s="177">
        <f t="shared" si="6"/>
        <v>560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35</v>
      </c>
      <c r="B89" s="179">
        <f>'Données projet'!D92</f>
        <v>28</v>
      </c>
      <c r="C89" s="189">
        <v>55</v>
      </c>
      <c r="D89" s="177">
        <f t="shared" si="6"/>
        <v>1540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40</v>
      </c>
      <c r="B90" s="179">
        <f>'Données projet'!D93</f>
        <v>28</v>
      </c>
      <c r="C90" s="189">
        <v>55</v>
      </c>
      <c r="D90" s="177">
        <f t="shared" si="6"/>
        <v>1540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45</v>
      </c>
      <c r="B91" s="179">
        <f>'Données projet'!D94</f>
        <v>22</v>
      </c>
      <c r="C91" s="189">
        <v>55</v>
      </c>
      <c r="D91" s="177">
        <f t="shared" si="6"/>
        <v>1210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50</v>
      </c>
      <c r="B92" s="179">
        <f>'Données projet'!D95</f>
        <v>17</v>
      </c>
      <c r="C92" s="189">
        <v>55</v>
      </c>
      <c r="D92" s="177">
        <f t="shared" si="6"/>
        <v>935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55</v>
      </c>
      <c r="B93" s="179">
        <f>'Données projet'!D96</f>
        <v>13</v>
      </c>
      <c r="C93" s="189">
        <v>55</v>
      </c>
      <c r="D93" s="177">
        <f t="shared" si="6"/>
        <v>715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60</v>
      </c>
      <c r="B94" s="179">
        <f>'Données projet'!D97</f>
        <v>12</v>
      </c>
      <c r="C94" s="189">
        <v>55</v>
      </c>
      <c r="D94" s="177">
        <f t="shared" si="6"/>
        <v>660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65</v>
      </c>
      <c r="B95" s="179">
        <f>'Données projet'!D98</f>
        <v>11</v>
      </c>
      <c r="C95" s="189">
        <v>55</v>
      </c>
      <c r="D95" s="177">
        <f t="shared" si="6"/>
        <v>605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70</v>
      </c>
      <c r="B96" s="179">
        <f>'Données projet'!D99</f>
        <v>10</v>
      </c>
      <c r="C96" s="189">
        <v>55</v>
      </c>
      <c r="D96" s="177">
        <f t="shared" si="6"/>
        <v>550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75</v>
      </c>
      <c r="B97" s="179">
        <f>'Données projet'!D100</f>
        <v>9</v>
      </c>
      <c r="C97" s="189">
        <v>55</v>
      </c>
      <c r="D97" s="177">
        <f t="shared" si="6"/>
        <v>495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80</v>
      </c>
      <c r="B98" s="179">
        <f>'Données projet'!D101</f>
        <v>8</v>
      </c>
      <c r="C98" s="189">
        <v>55</v>
      </c>
      <c r="D98" s="177">
        <f t="shared" si="6"/>
        <v>440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>Erable champêtre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1964.06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15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20</v>
      </c>
      <c r="B117" s="179">
        <f>'Données projet'!D115</f>
        <v>21</v>
      </c>
      <c r="C117" s="189">
        <v>20</v>
      </c>
      <c r="D117" s="177">
        <f t="shared" ref="D117:D135" si="8">B117*C117</f>
        <v>420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25</v>
      </c>
      <c r="B118" s="179">
        <f>'Données projet'!D116</f>
        <v>21</v>
      </c>
      <c r="C118" s="189">
        <v>20</v>
      </c>
      <c r="D118" s="177">
        <f t="shared" si="8"/>
        <v>420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30</v>
      </c>
      <c r="B119" s="179">
        <f>'Données projet'!D117</f>
        <v>21</v>
      </c>
      <c r="C119" s="189">
        <v>20</v>
      </c>
      <c r="D119" s="177">
        <f t="shared" si="8"/>
        <v>420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35</v>
      </c>
      <c r="B120" s="179">
        <f>'Données projet'!D118</f>
        <v>21</v>
      </c>
      <c r="C120" s="189">
        <v>55</v>
      </c>
      <c r="D120" s="177">
        <f t="shared" si="8"/>
        <v>1155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40</v>
      </c>
      <c r="B121" s="179">
        <f>'Données projet'!D119</f>
        <v>21</v>
      </c>
      <c r="C121" s="189">
        <v>55</v>
      </c>
      <c r="D121" s="177">
        <f t="shared" si="8"/>
        <v>1155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45</v>
      </c>
      <c r="B122" s="179">
        <f>'Données projet'!D120</f>
        <v>18</v>
      </c>
      <c r="C122" s="189">
        <v>55</v>
      </c>
      <c r="D122" s="177">
        <f t="shared" si="8"/>
        <v>990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50</v>
      </c>
      <c r="B123" s="179">
        <f>'Données projet'!D121</f>
        <v>13</v>
      </c>
      <c r="C123" s="189">
        <v>55</v>
      </c>
      <c r="D123" s="177">
        <f t="shared" si="8"/>
        <v>715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55</v>
      </c>
      <c r="B124" s="179">
        <f>'Données projet'!D122</f>
        <v>11</v>
      </c>
      <c r="C124" s="189">
        <v>55</v>
      </c>
      <c r="D124" s="177">
        <f t="shared" si="8"/>
        <v>605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60</v>
      </c>
      <c r="B125" s="179">
        <f>'Données projet'!D123</f>
        <v>9</v>
      </c>
      <c r="C125" s="189">
        <v>55</v>
      </c>
      <c r="D125" s="177">
        <f t="shared" si="8"/>
        <v>495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65</v>
      </c>
      <c r="B126" s="179">
        <f>'Données projet'!D124</f>
        <v>8</v>
      </c>
      <c r="C126" s="189">
        <v>55</v>
      </c>
      <c r="D126" s="177">
        <f t="shared" si="8"/>
        <v>440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70</v>
      </c>
      <c r="B127" s="179">
        <f>'Données projet'!D125</f>
        <v>8</v>
      </c>
      <c r="C127" s="189">
        <v>55</v>
      </c>
      <c r="D127" s="177">
        <f t="shared" si="8"/>
        <v>440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75</v>
      </c>
      <c r="B128" s="179">
        <f>'Données projet'!D126</f>
        <v>7</v>
      </c>
      <c r="C128" s="189">
        <v>55</v>
      </c>
      <c r="D128" s="177">
        <f t="shared" si="8"/>
        <v>385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80</v>
      </c>
      <c r="B129" s="179">
        <f>'Données projet'!D127</f>
        <v>6</v>
      </c>
      <c r="C129" s="189">
        <v>55</v>
      </c>
      <c r="D129" s="177">
        <f t="shared" si="8"/>
        <v>330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>Cormier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4047.69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30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42</v>
      </c>
      <c r="B148" s="173">
        <f>'Données projet'!D141</f>
        <v>43.21</v>
      </c>
      <c r="C148" s="189">
        <v>55</v>
      </c>
      <c r="D148" s="180">
        <f t="shared" ref="D148:D166" si="10">B148*C148</f>
        <v>2376.5500000000002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50</v>
      </c>
      <c r="B149" s="173">
        <f>'Données projet'!D142</f>
        <v>35.58</v>
      </c>
      <c r="C149" s="189">
        <v>55</v>
      </c>
      <c r="D149" s="180">
        <f t="shared" si="10"/>
        <v>1956.8999999999999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58</v>
      </c>
      <c r="B150" s="173">
        <f>'Données projet'!D143</f>
        <v>44.93</v>
      </c>
      <c r="C150" s="189">
        <v>55</v>
      </c>
      <c r="D150" s="180">
        <f t="shared" si="10"/>
        <v>2471.15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66</v>
      </c>
      <c r="B151" s="173">
        <f>'Données projet'!D144</f>
        <v>49.91</v>
      </c>
      <c r="C151" s="189">
        <v>55</v>
      </c>
      <c r="D151" s="180">
        <f t="shared" si="10"/>
        <v>2745.0499999999997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74</v>
      </c>
      <c r="B152" s="173">
        <f>'Données projet'!D145</f>
        <v>47.4</v>
      </c>
      <c r="C152" s="189">
        <v>55</v>
      </c>
      <c r="D152" s="180">
        <f t="shared" si="10"/>
        <v>2607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84</v>
      </c>
      <c r="B153" s="173">
        <f>'Données projet'!D146</f>
        <v>61.47</v>
      </c>
      <c r="C153" s="189">
        <v>55</v>
      </c>
      <c r="D153" s="180">
        <f t="shared" si="10"/>
        <v>3380.85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94</v>
      </c>
      <c r="B154" s="173">
        <f>'Données projet'!D147</f>
        <v>61.85</v>
      </c>
      <c r="C154" s="189">
        <v>55</v>
      </c>
      <c r="D154" s="180">
        <f t="shared" si="10"/>
        <v>3401.75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104</v>
      </c>
      <c r="B155" s="173">
        <f>'Données projet'!D148</f>
        <v>60.19</v>
      </c>
      <c r="C155" s="189">
        <v>55</v>
      </c>
      <c r="D155" s="180">
        <f t="shared" si="10"/>
        <v>3310.45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114</v>
      </c>
      <c r="B156" s="173">
        <f>'Données projet'!D149</f>
        <v>56.07</v>
      </c>
      <c r="C156" s="189">
        <v>55</v>
      </c>
      <c r="D156" s="180">
        <f t="shared" si="10"/>
        <v>3083.85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124</v>
      </c>
      <c r="B157" s="173">
        <f>'Données projet'!D150</f>
        <v>52.53</v>
      </c>
      <c r="C157" s="189">
        <v>55</v>
      </c>
      <c r="D157" s="180">
        <f t="shared" si="10"/>
        <v>2889.15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134</v>
      </c>
      <c r="B158" s="173">
        <f>'Données projet'!D151</f>
        <v>54.95</v>
      </c>
      <c r="C158" s="189">
        <v>55</v>
      </c>
      <c r="D158" s="180">
        <f t="shared" si="10"/>
        <v>3022.25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144</v>
      </c>
      <c r="B159" s="173">
        <f>'Données projet'!D152</f>
        <v>56.01</v>
      </c>
      <c r="C159" s="189">
        <v>55</v>
      </c>
      <c r="D159" s="180">
        <f t="shared" si="10"/>
        <v>3080.5499999999997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154</v>
      </c>
      <c r="B160" s="173">
        <f>'Données projet'!D153</f>
        <v>55.13</v>
      </c>
      <c r="C160" s="189">
        <v>55</v>
      </c>
      <c r="D160" s="180">
        <f t="shared" si="10"/>
        <v>3032.15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164</v>
      </c>
      <c r="B161" s="173">
        <f>'Données projet'!D154</f>
        <v>59.58</v>
      </c>
      <c r="C161" s="189">
        <v>55</v>
      </c>
      <c r="D161" s="180">
        <f t="shared" si="10"/>
        <v>3276.9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174</v>
      </c>
      <c r="B162" s="173">
        <f>'Données projet'!D155</f>
        <v>214.77</v>
      </c>
      <c r="C162" s="189">
        <v>55</v>
      </c>
      <c r="D162" s="180">
        <f t="shared" si="10"/>
        <v>11812.35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177</v>
      </c>
      <c r="B163" s="173">
        <f>'Données projet'!D156</f>
        <v>115.19</v>
      </c>
      <c r="C163" s="189">
        <v>55</v>
      </c>
      <c r="D163" s="180">
        <f t="shared" si="10"/>
        <v>6335.45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180</v>
      </c>
      <c r="B164" s="173">
        <f>'Données projet'!D157</f>
        <v>77.72</v>
      </c>
      <c r="C164" s="189">
        <v>55</v>
      </c>
      <c r="D164" s="180">
        <f t="shared" si="10"/>
        <v>4274.6000000000004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183</v>
      </c>
      <c r="B165" s="173">
        <f>'Données projet'!D158</f>
        <v>169.76</v>
      </c>
      <c r="C165" s="189">
        <v>55</v>
      </c>
      <c r="D165" s="180">
        <f t="shared" si="10"/>
        <v>9336.7999999999993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>Charme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1673.94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30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42</v>
      </c>
      <c r="B179" s="179">
        <f>'Données projet'!D167</f>
        <v>43.21</v>
      </c>
      <c r="C179" s="191">
        <v>55</v>
      </c>
      <c r="D179" s="177">
        <f t="shared" ref="D179:D197" si="11">B179*C179</f>
        <v>2376.5500000000002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50</v>
      </c>
      <c r="B180" s="179">
        <f>'Données projet'!D168</f>
        <v>35.58</v>
      </c>
      <c r="C180" s="191">
        <v>55</v>
      </c>
      <c r="D180" s="177">
        <f t="shared" si="11"/>
        <v>1956.8999999999999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58</v>
      </c>
      <c r="B181" s="179">
        <f>'Données projet'!D169</f>
        <v>44.93</v>
      </c>
      <c r="C181" s="191">
        <v>55</v>
      </c>
      <c r="D181" s="177">
        <f t="shared" si="11"/>
        <v>2471.15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66</v>
      </c>
      <c r="B182" s="179">
        <f>'Données projet'!D170</f>
        <v>49.91</v>
      </c>
      <c r="C182" s="191">
        <v>55</v>
      </c>
      <c r="D182" s="177">
        <f t="shared" si="11"/>
        <v>2745.0499999999997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74</v>
      </c>
      <c r="B183" s="179">
        <f>'Données projet'!D171</f>
        <v>47.4</v>
      </c>
      <c r="C183" s="191">
        <v>55</v>
      </c>
      <c r="D183" s="177">
        <f t="shared" si="11"/>
        <v>2607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84</v>
      </c>
      <c r="B184" s="179">
        <f>'Données projet'!D172</f>
        <v>61.47</v>
      </c>
      <c r="C184" s="191">
        <v>55</v>
      </c>
      <c r="D184" s="177">
        <f t="shared" si="11"/>
        <v>3380.85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94</v>
      </c>
      <c r="B185" s="179">
        <f>'Données projet'!D173</f>
        <v>61.85</v>
      </c>
      <c r="C185" s="191">
        <v>55</v>
      </c>
      <c r="D185" s="177">
        <f t="shared" si="11"/>
        <v>3401.75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104</v>
      </c>
      <c r="B186" s="179">
        <f>'Données projet'!D174</f>
        <v>60.19</v>
      </c>
      <c r="C186" s="191">
        <v>55</v>
      </c>
      <c r="D186" s="177">
        <f t="shared" si="11"/>
        <v>3310.45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114</v>
      </c>
      <c r="B187" s="179">
        <f>'Données projet'!D175</f>
        <v>56.07</v>
      </c>
      <c r="C187" s="191">
        <v>55</v>
      </c>
      <c r="D187" s="177">
        <f t="shared" si="11"/>
        <v>3083.85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124</v>
      </c>
      <c r="B188" s="179">
        <f>'Données projet'!D176</f>
        <v>52.53</v>
      </c>
      <c r="C188" s="191">
        <v>55</v>
      </c>
      <c r="D188" s="177">
        <f t="shared" si="11"/>
        <v>2889.15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134</v>
      </c>
      <c r="B189" s="179">
        <f>'Données projet'!D177</f>
        <v>54.95</v>
      </c>
      <c r="C189" s="191">
        <v>55</v>
      </c>
      <c r="D189" s="177">
        <f t="shared" si="11"/>
        <v>3022.25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144</v>
      </c>
      <c r="B190" s="179">
        <f>'Données projet'!D178</f>
        <v>56.01</v>
      </c>
      <c r="C190" s="191">
        <v>55</v>
      </c>
      <c r="D190" s="177">
        <f t="shared" si="11"/>
        <v>3080.5499999999997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154</v>
      </c>
      <c r="B191" s="179">
        <f>'Données projet'!D179</f>
        <v>55.13</v>
      </c>
      <c r="C191" s="191">
        <v>55</v>
      </c>
      <c r="D191" s="177">
        <f t="shared" si="11"/>
        <v>3032.15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164</v>
      </c>
      <c r="B192" s="179">
        <f>'Données projet'!D180</f>
        <v>59.58</v>
      </c>
      <c r="C192" s="191">
        <v>55</v>
      </c>
      <c r="D192" s="177">
        <f t="shared" si="11"/>
        <v>3276.9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174</v>
      </c>
      <c r="B193" s="179">
        <f>'Données projet'!D181</f>
        <v>214.77</v>
      </c>
      <c r="C193" s="191">
        <v>55</v>
      </c>
      <c r="D193" s="177">
        <f t="shared" si="11"/>
        <v>11812.35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177</v>
      </c>
      <c r="B194" s="179">
        <f>'Données projet'!D182</f>
        <v>115.19</v>
      </c>
      <c r="C194" s="191">
        <v>55</v>
      </c>
      <c r="D194" s="177">
        <f t="shared" si="11"/>
        <v>6335.45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180</v>
      </c>
      <c r="B195" s="179">
        <f>'Données projet'!D183</f>
        <v>77.72</v>
      </c>
      <c r="C195" s="191">
        <v>55</v>
      </c>
      <c r="D195" s="177">
        <f t="shared" si="11"/>
        <v>4274.6000000000004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183</v>
      </c>
      <c r="B196" s="179">
        <f>'Données projet'!D184</f>
        <v>169.76</v>
      </c>
      <c r="C196" s="191">
        <v>55</v>
      </c>
      <c r="D196" s="177">
        <f t="shared" si="11"/>
        <v>9336.7999999999993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2025-01-28T10:10:23Z</dcterms:modified>
</cp:coreProperties>
</file>