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75 - ORIGNE (33) - SCI LA GEMMEYRE\Docs remplis par Bazas\"/>
    </mc:Choice>
  </mc:AlternateContent>
  <xr:revisionPtr revIDLastSave="0" documentId="13_ncr:1_{F5DEC4DC-D7FD-4EF7-83B0-183D1D856D4B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<sst xmlns="http://schemas.openxmlformats.org/spreadsheetml/2006/main" count="1167" uniqueCount="324">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</sst>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415.77601826307938</c:v>
                </c:pt>
                <c:pt idx="77">
                  <c:v>422.46261177230502</c:v>
                </c:pt>
                <c:pt idx="78">
                  <c:v>429.14692708065189</c:v>
                </c:pt>
                <c:pt idx="79">
                  <c:v>435.82900470393224</c:v>
                </c:pt>
                <c:pt idx="80">
                  <c:v>442.5088838133741</c:v>
                </c:pt>
                <c:pt idx="81">
                  <c:v>423.9482106076087</c:v>
                </c:pt>
                <c:pt idx="82">
                  <c:v>429.51821195249204</c:v>
                </c:pt>
                <c:pt idx="83">
                  <c:v>435.0866609084182</c:v>
                </c:pt>
                <c:pt idx="84">
                  <c:v>440.65358016358778</c:v>
                </c:pt>
                <c:pt idx="85">
                  <c:v>446.21899178570357</c:v>
                </c:pt>
                <c:pt idx="86">
                  <c:v>428.77563530272073</c:v>
                </c:pt>
                <c:pt idx="87">
                  <c:v>433.60189168293056</c:v>
                </c:pt>
                <c:pt idx="88">
                  <c:v>438.42699459967213</c:v>
                </c:pt>
                <c:pt idx="89">
                  <c:v>443.25095855050739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D30" sqref="D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25.17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0.94</v>
      </c>
      <c r="D9" s="36">
        <f t="shared" ref="D9:D18" si="0">C9*$C$5</f>
        <v>23.659800000000001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0.06</v>
      </c>
      <c r="D10" s="36">
        <f t="shared" si="0"/>
        <v>1.5102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25.17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>
        <v>0.4</v>
      </c>
      <c r="F39" s="54">
        <v>0.2</v>
      </c>
      <c r="G39" s="54">
        <v>0.4</v>
      </c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132</v>
      </c>
      <c r="C62" s="63">
        <v>1</v>
      </c>
      <c r="D62" s="63">
        <v>50</v>
      </c>
      <c r="E62" s="54"/>
      <c r="F62" s="54"/>
      <c r="G62" s="54"/>
      <c r="H62" s="54">
        <v>1</v>
      </c>
      <c r="I62" s="56">
        <f>IFERROR(B62/A62,"")</f>
        <v>6.6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143</v>
      </c>
      <c r="C63" s="63">
        <v>2</v>
      </c>
      <c r="D63" s="63">
        <v>37</v>
      </c>
      <c r="E63" s="54"/>
      <c r="F63" s="54"/>
      <c r="G63" s="54"/>
      <c r="H63" s="54">
        <v>1</v>
      </c>
      <c r="I63" s="52">
        <f>IF(A63&lt;&gt;0,(B63-(B62-D62))/(A63-A62),"")</f>
        <v>12.2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163</v>
      </c>
      <c r="C64" s="63">
        <v>3</v>
      </c>
      <c r="D64" s="63">
        <v>37</v>
      </c>
      <c r="E64" s="54"/>
      <c r="F64" s="54"/>
      <c r="G64" s="54"/>
      <c r="H64" s="54">
        <v>1</v>
      </c>
      <c r="I64" s="52">
        <f>IF(A64&lt;&gt;0,(B64-(B63-D63))/(A64-A63),"")</f>
        <v>11.4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179</v>
      </c>
      <c r="C65" s="63">
        <v>4</v>
      </c>
      <c r="D65" s="63">
        <v>36</v>
      </c>
      <c r="E65" s="54"/>
      <c r="F65" s="54"/>
      <c r="G65" s="54"/>
      <c r="H65" s="54"/>
      <c r="I65" s="52">
        <f>IF(A65&lt;&gt;0,(B65-(B64-D64))/(A65-A64),"")</f>
        <v>10.6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191</v>
      </c>
      <c r="C66" s="63">
        <v>5</v>
      </c>
      <c r="D66" s="63">
        <v>33</v>
      </c>
      <c r="E66" s="54"/>
      <c r="F66" s="54"/>
      <c r="G66" s="54"/>
      <c r="H66" s="54"/>
      <c r="I66" s="52">
        <f t="shared" ref="I66:I81" si="2">IF(A66&lt;&gt;0,(B66-(B65-D65))/(A66-A65),"")</f>
        <v>9.6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201</v>
      </c>
      <c r="C67" s="63">
        <v>6</v>
      </c>
      <c r="D67" s="63">
        <v>31</v>
      </c>
      <c r="E67" s="54"/>
      <c r="F67" s="54"/>
      <c r="G67" s="54"/>
      <c r="H67" s="54"/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209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215</v>
      </c>
      <c r="C69" s="53">
        <v>8</v>
      </c>
      <c r="D69" s="53">
        <v>25</v>
      </c>
      <c r="E69" s="54"/>
      <c r="F69" s="54"/>
      <c r="G69" s="54"/>
      <c r="H69" s="54"/>
      <c r="I69" s="52">
        <f t="shared" si="2"/>
        <v>6.8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220</v>
      </c>
      <c r="C70" s="53">
        <v>9</v>
      </c>
      <c r="D70" s="53">
        <v>22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224</v>
      </c>
      <c r="C71" s="53">
        <v>10</v>
      </c>
      <c r="D71" s="53">
        <v>20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227</v>
      </c>
      <c r="C72" s="53">
        <v>11</v>
      </c>
      <c r="D72" s="53">
        <v>17</v>
      </c>
      <c r="E72" s="54"/>
      <c r="F72" s="54"/>
      <c r="G72" s="54"/>
      <c r="H72" s="54"/>
      <c r="I72" s="52">
        <f t="shared" si="2"/>
        <v>4.5999999999999996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230</v>
      </c>
      <c r="C73" s="53">
        <v>12</v>
      </c>
      <c r="D73" s="53">
        <v>15</v>
      </c>
      <c r="E73" s="54"/>
      <c r="F73" s="54"/>
      <c r="G73" s="54"/>
      <c r="H73" s="54"/>
      <c r="I73" s="52">
        <f t="shared" si="2"/>
        <v>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233</v>
      </c>
      <c r="C74" s="53">
        <v>13</v>
      </c>
      <c r="D74" s="53">
        <v>13</v>
      </c>
      <c r="E74" s="54"/>
      <c r="F74" s="54"/>
      <c r="G74" s="54"/>
      <c r="H74" s="54"/>
      <c r="I74" s="52">
        <f t="shared" si="2"/>
        <v>3.6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235</v>
      </c>
      <c r="C75" s="53">
        <v>14</v>
      </c>
      <c r="D75" s="53">
        <v>12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236</v>
      </c>
      <c r="C76" s="53">
        <v>15</v>
      </c>
      <c r="D76" s="53">
        <v>236</v>
      </c>
      <c r="E76" s="54"/>
      <c r="F76" s="54"/>
      <c r="G76" s="54"/>
      <c r="H76" s="54"/>
      <c r="I76" s="52">
        <f t="shared" si="2"/>
        <v>2.6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236.12531905695994</v>
      </c>
      <c r="AO3" s="62">
        <f>IF('Données projet'!E10&gt;30,$AM$33-$H$33,LOOKUP('Données projet'!$E$10,$A$3:$A$203,AM3:AM203)-LOOKUP('Données projet'!$E$10,$A$3:$A$203,$H$3:$H$203))</f>
        <v>270.64539221029258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6.6</v>
      </c>
      <c r="AI4" s="14">
        <f>IF('Données projet'!$A$62&gt;35,AI3+AH4-AQ3,IF(A4&lt;'Données projet'!$A$62,$AF$205^A4,IF(A4='Données projet'!$A$62,'Données projet'!$B$62,AI3+AH4-AQ3)))</f>
        <v>1.2765231539157764</v>
      </c>
      <c r="AJ4" s="14">
        <f>AI4*VLOOKUP('Données projet'!$B$10,Paramètres!$A$1:$I$89,3,0)*VLOOKUP('Données projet'!$B$10,Paramètres!$A$1:$I$89,5,0)</f>
        <v>1.1151706272608224</v>
      </c>
      <c r="AK4" s="14">
        <f>EXP(-1.0587+0.8836*LN(AJ4)+0.284)</f>
        <v>0.50743784838663863</v>
      </c>
      <c r="AL4" s="22">
        <f t="shared" ref="AL4:AL67" si="4">(AJ4+AK4)*0.475*44/12</f>
        <v>2.8260430950859945</v>
      </c>
      <c r="AM4" s="62">
        <f t="shared" ref="AM4:AM67" si="5">AL4+(AD4+AE4)*44/12</f>
        <v>296.15937642841931</v>
      </c>
      <c r="AN4" s="62">
        <f ca="1">AVERAGE(OFFSET($AM$3,0,0,'Données projet'!$E$10+1,1))-AVERAGE(OFFSET($H$3,0,0,'Données projet'!$E$10+1,1))</f>
        <v>236.12531905695994</v>
      </c>
      <c r="AO4" s="62">
        <f>$AO$3</f>
        <v>270.64539221029258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6.6</v>
      </c>
      <c r="AI5" s="14">
        <f>IF('Données projet'!$A$62&gt;35,AI4+AH5-AQ4,IF(A5&lt;'Données projet'!$A$62,$AF$205^A5,IF(A5='Données projet'!$A$62,'Données projet'!$B$62,AI4+AH5-AQ4)))</f>
        <v>1.629511362483081</v>
      </c>
      <c r="AJ5" s="14">
        <f>AI5*VLOOKUP('Données projet'!$B$10,Paramètres!$A$1:$I$89,3,0)*VLOOKUP('Données projet'!$B$10,Paramètres!$A$1:$I$89,5,0)</f>
        <v>1.4235411262652198</v>
      </c>
      <c r="AK5" s="14">
        <f t="shared" ref="AK5:AK68" si="35">EXP(-1.0587+0.8836*LN(AJ5)+0.284)</f>
        <v>0.62960738463416654</v>
      </c>
      <c r="AL5" s="22">
        <f t="shared" si="4"/>
        <v>3.5759003231497637</v>
      </c>
      <c r="AM5" s="62">
        <f t="shared" si="5"/>
        <v>296.90923365648308</v>
      </c>
      <c r="AN5" s="62">
        <f ca="1">AVERAGE(OFFSET($AM$3,0,0,'Données projet'!$E$10+1,1))-AVERAGE(OFFSET($H$3,0,0,'Données projet'!$E$10+1,1))</f>
        <v>236.12531905695994</v>
      </c>
      <c r="AO5" s="62">
        <f t="shared" ref="AO5:AO68" si="36">$AO$3</f>
        <v>270.64539221029258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6.6</v>
      </c>
      <c r="AI6" s="14">
        <f>IF('Données projet'!$A$62&gt;35,AI5+AH6-AQ5,IF(A6&lt;'Données projet'!$A$62,$AF$205^A6,IF(A6='Données projet'!$A$62,'Données projet'!$B$62,AI5+AH6-AQ5)))</f>
        <v>2.0801089837784965</v>
      </c>
      <c r="AJ6" s="14">
        <f>AI6*VLOOKUP('Données projet'!$B$10,Paramètres!$A$1:$I$89,3,0)*VLOOKUP('Données projet'!$B$10,Paramètres!$A$1:$I$89,5,0)</f>
        <v>1.8171832082288948</v>
      </c>
      <c r="AK6" s="14">
        <f t="shared" si="35"/>
        <v>0.7811901694881791</v>
      </c>
      <c r="AL6" s="22">
        <f t="shared" si="4"/>
        <v>4.5255002995239044</v>
      </c>
      <c r="AM6" s="62">
        <f t="shared" si="5"/>
        <v>297.85883363285723</v>
      </c>
      <c r="AN6" s="62">
        <f ca="1">AVERAGE(OFFSET($AM$3,0,0,'Données projet'!$E$10+1,1))-AVERAGE(OFFSET($H$3,0,0,'Données projet'!$E$10+1,1))</f>
        <v>236.12531905695994</v>
      </c>
      <c r="AO6" s="62">
        <f t="shared" si="36"/>
        <v>270.64539221029258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6.6</v>
      </c>
      <c r="AI7" s="14">
        <f>IF('Données projet'!$A$62&gt;35,AI6+AH7-AQ6,IF(A7&lt;'Données projet'!$A$62,$AF$205^A7,IF(A7='Données projet'!$A$62,'Données projet'!$B$62,AI6+AH7-AQ6)))</f>
        <v>2.655307280461467</v>
      </c>
      <c r="AJ7" s="14">
        <f>AI7*VLOOKUP('Données projet'!$B$10,Paramètres!$A$1:$I$89,3,0)*VLOOKUP('Données projet'!$B$10,Paramètres!$A$1:$I$89,5,0)</f>
        <v>2.3196764402111376</v>
      </c>
      <c r="AK7" s="14">
        <f t="shared" si="35"/>
        <v>0.96926766711854973</v>
      </c>
      <c r="AL7" s="22">
        <f t="shared" si="4"/>
        <v>5.7282443202658717</v>
      </c>
      <c r="AM7" s="62">
        <f t="shared" si="5"/>
        <v>299.06157765359916</v>
      </c>
      <c r="AN7" s="62">
        <f ca="1">AVERAGE(OFFSET($AM$3,0,0,'Données projet'!$E$10+1,1))-AVERAGE(OFFSET($H$3,0,0,'Données projet'!$E$10+1,1))</f>
        <v>236.12531905695994</v>
      </c>
      <c r="AO7" s="62">
        <f t="shared" si="36"/>
        <v>270.64539221029258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6.6</v>
      </c>
      <c r="AI8" s="14">
        <f>IF('Données projet'!$A$62&gt;35,AI7+AH8-AQ7,IF(A8&lt;'Données projet'!$A$62,$AF$205^A8,IF(A8='Données projet'!$A$62,'Données projet'!$B$62,AI7+AH8-AQ7)))</f>
        <v>3.3895612242701949</v>
      </c>
      <c r="AJ8" s="14">
        <f>AI8*VLOOKUP('Données projet'!$B$10,Paramètres!$A$1:$I$89,3,0)*VLOOKUP('Données projet'!$B$10,Paramètres!$A$1:$I$89,5,0)</f>
        <v>2.9611206855224426</v>
      </c>
      <c r="AK8" s="14">
        <f t="shared" si="35"/>
        <v>1.2026262582604759</v>
      </c>
      <c r="AL8" s="22">
        <f t="shared" si="4"/>
        <v>7.2518592604219156</v>
      </c>
      <c r="AM8" s="62">
        <f t="shared" si="5"/>
        <v>300.58519259375521</v>
      </c>
      <c r="AN8" s="62">
        <f ca="1">AVERAGE(OFFSET($AM$3,0,0,'Données projet'!$E$10+1,1))-AVERAGE(OFFSET($H$3,0,0,'Données projet'!$E$10+1,1))</f>
        <v>236.12531905695994</v>
      </c>
      <c r="AO8" s="62">
        <f t="shared" si="36"/>
        <v>270.64539221029258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6.6</v>
      </c>
      <c r="AI9" s="14">
        <f>IF('Données projet'!$A$62&gt;35,AI8+AH9-AQ8,IF(A9&lt;'Données projet'!$A$62,$AF$205^A9,IF(A9='Données projet'!$A$62,'Données projet'!$B$62,AI8+AH9-AQ8)))</f>
        <v>4.32685338439601</v>
      </c>
      <c r="AJ9" s="14">
        <f>AI9*VLOOKUP('Données projet'!$B$10,Paramètres!$A$1:$I$89,3,0)*VLOOKUP('Données projet'!$B$10,Paramètres!$A$1:$I$89,5,0)</f>
        <v>3.7799391166083551</v>
      </c>
      <c r="AK9" s="14">
        <f t="shared" si="35"/>
        <v>1.4921677118944865</v>
      </c>
      <c r="AL9" s="22">
        <f t="shared" si="4"/>
        <v>9.1822527263091143</v>
      </c>
      <c r="AM9" s="62">
        <f t="shared" si="5"/>
        <v>302.51558605964243</v>
      </c>
      <c r="AN9" s="62">
        <f ca="1">AVERAGE(OFFSET($AM$3,0,0,'Données projet'!$E$10+1,1))-AVERAGE(OFFSET($H$3,0,0,'Données projet'!$E$10+1,1))</f>
        <v>236.12531905695994</v>
      </c>
      <c r="AO9" s="62">
        <f t="shared" si="36"/>
        <v>270.64539221029258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6.6</v>
      </c>
      <c r="AI10" s="14">
        <f>IF('Données projet'!$A$62&gt;35,AI9+AH10-AQ9,IF(A10&lt;'Données projet'!$A$62,$AF$205^A10,IF(A10='Données projet'!$A$62,'Données projet'!$B$62,AI9+AH10-AQ9)))</f>
        <v>5.5233285287803451</v>
      </c>
      <c r="AJ10" s="14">
        <f>AI10*VLOOKUP('Données projet'!$B$10,Paramètres!$A$1:$I$89,3,0)*VLOOKUP('Données projet'!$B$10,Paramètres!$A$1:$I$89,5,0)</f>
        <v>4.8251798027425101</v>
      </c>
      <c r="AK10" s="14">
        <f t="shared" si="35"/>
        <v>1.8514184811173284</v>
      </c>
      <c r="AL10" s="22">
        <f t="shared" si="4"/>
        <v>11.628408677722552</v>
      </c>
      <c r="AM10" s="62">
        <f t="shared" si="5"/>
        <v>304.96174201105589</v>
      </c>
      <c r="AN10" s="62">
        <f ca="1">AVERAGE(OFFSET($AM$3,0,0,'Données projet'!$E$10+1,1))-AVERAGE(OFFSET($H$3,0,0,'Données projet'!$E$10+1,1))</f>
        <v>236.12531905695994</v>
      </c>
      <c r="AO10" s="62">
        <f t="shared" si="36"/>
        <v>270.64539221029258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6.6</v>
      </c>
      <c r="AI11" s="14">
        <f>IF('Données projet'!$A$62&gt;35,AI10+AH11-AQ10,IF(A11&lt;'Données projet'!$A$62,$AF$205^A11,IF(A11='Données projet'!$A$62,'Données projet'!$B$62,AI10+AH11-AQ10)))</f>
        <v>7.0506567536716718</v>
      </c>
      <c r="AJ11" s="14">
        <f>AI11*VLOOKUP('Données projet'!$B$10,Paramètres!$A$1:$I$89,3,0)*VLOOKUP('Données projet'!$B$10,Paramètres!$A$1:$I$89,5,0)</f>
        <v>6.1594537400075735</v>
      </c>
      <c r="AK11" s="14">
        <f t="shared" si="35"/>
        <v>2.2971616158822084</v>
      </c>
      <c r="AL11" s="22">
        <f t="shared" si="4"/>
        <v>14.728605078174702</v>
      </c>
      <c r="AM11" s="62">
        <f t="shared" si="5"/>
        <v>308.06193841150804</v>
      </c>
      <c r="AN11" s="62">
        <f ca="1">AVERAGE(OFFSET($AM$3,0,0,'Données projet'!$E$10+1,1))-AVERAGE(OFFSET($H$3,0,0,'Données projet'!$E$10+1,1))</f>
        <v>236.12531905695994</v>
      </c>
      <c r="AO11" s="62">
        <f t="shared" si="36"/>
        <v>270.64539221029258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6.6</v>
      </c>
      <c r="AI12" s="14">
        <f>IF('Données projet'!$A$62&gt;35,AI11+AH12-AQ11,IF(A12&lt;'Données projet'!$A$62,$AF$205^A12,IF(A12='Données projet'!$A$62,'Données projet'!$B$62,AI11+AH12-AQ11)))</f>
        <v>9.0003265963745314</v>
      </c>
      <c r="AJ12" s="14">
        <f>AI12*VLOOKUP('Données projet'!$B$10,Paramètres!$A$1:$I$89,3,0)*VLOOKUP('Données projet'!$B$10,Paramètres!$A$1:$I$89,5,0)</f>
        <v>7.8626853145927917</v>
      </c>
      <c r="AK12" s="14">
        <f t="shared" si="35"/>
        <v>2.8502208135558442</v>
      </c>
      <c r="AL12" s="22">
        <f t="shared" si="4"/>
        <v>18.658311506525539</v>
      </c>
      <c r="AM12" s="62">
        <f t="shared" si="5"/>
        <v>311.99164483985885</v>
      </c>
      <c r="AN12" s="62">
        <f ca="1">AVERAGE(OFFSET($AM$3,0,0,'Données projet'!$E$10+1,1))-AVERAGE(OFFSET($H$3,0,0,'Données projet'!$E$10+1,1))</f>
        <v>236.12531905695994</v>
      </c>
      <c r="AO12" s="62">
        <f t="shared" si="36"/>
        <v>270.64539221029258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6.6</v>
      </c>
      <c r="AI13" s="14">
        <f>IF('Données projet'!$A$62&gt;35,AI12+AH13-AQ12,IF(A13&lt;'Données projet'!$A$62,$AF$205^A13,IF(A13='Données projet'!$A$62,'Données projet'!$B$62,AI12+AH13-AQ12)))</f>
        <v>11.489125293076063</v>
      </c>
      <c r="AJ13" s="14">
        <f>AI13*VLOOKUP('Données projet'!$B$10,Paramètres!$A$1:$I$89,3,0)*VLOOKUP('Données projet'!$B$10,Paramètres!$A$1:$I$89,5,0)</f>
        <v>10.036899856031249</v>
      </c>
      <c r="AK13" s="14">
        <f t="shared" si="35"/>
        <v>3.5364332356333024</v>
      </c>
      <c r="AL13" s="22">
        <f t="shared" si="4"/>
        <v>23.640221801315761</v>
      </c>
      <c r="AM13" s="62">
        <f t="shared" si="5"/>
        <v>316.97355513464908</v>
      </c>
      <c r="AN13" s="62">
        <f ca="1">AVERAGE(OFFSET($AM$3,0,0,'Données projet'!$E$10+1,1))-AVERAGE(OFFSET($H$3,0,0,'Données projet'!$E$10+1,1))</f>
        <v>236.12531905695994</v>
      </c>
      <c r="AO13" s="62">
        <f t="shared" si="36"/>
        <v>270.64539221029258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6.6</v>
      </c>
      <c r="AI14" s="14">
        <f>IF('Données projet'!$A$62&gt;35,AI13+AH14-AQ13,IF(A14&lt;'Données projet'!$A$62,$AF$205^A14,IF(A14='Données projet'!$A$62,'Données projet'!$B$62,AI13+AH14-AQ13)))</f>
        <v>14.666134454850974</v>
      </c>
      <c r="AJ14" s="14">
        <f>AI14*VLOOKUP('Données projet'!$B$10,Paramètres!$A$1:$I$89,3,0)*VLOOKUP('Données projet'!$B$10,Paramètres!$A$1:$I$89,5,0)</f>
        <v>12.812335059757812</v>
      </c>
      <c r="AK14" s="14">
        <f t="shared" si="35"/>
        <v>4.3878565375042955</v>
      </c>
      <c r="AL14" s="22">
        <f t="shared" si="4"/>
        <v>29.957000365231504</v>
      </c>
      <c r="AM14" s="62">
        <f t="shared" si="5"/>
        <v>323.29033369856484</v>
      </c>
      <c r="AN14" s="62">
        <f ca="1">AVERAGE(OFFSET($AM$3,0,0,'Données projet'!$E$10+1,1))-AVERAGE(OFFSET($H$3,0,0,'Données projet'!$E$10+1,1))</f>
        <v>236.12531905695994</v>
      </c>
      <c r="AO14" s="62">
        <f t="shared" si="36"/>
        <v>270.64539221029258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6.6</v>
      </c>
      <c r="AI15" s="14">
        <f>IF('Données projet'!$A$62&gt;35,AI14+AH15-AQ14,IF(A15&lt;'Données projet'!$A$62,$AF$205^A15,IF(A15='Données projet'!$A$62,'Données projet'!$B$62,AI14+AH15-AQ14)))</f>
        <v>18.721660210059202</v>
      </c>
      <c r="AJ15" s="14">
        <f>AI15*VLOOKUP('Données projet'!$B$10,Paramètres!$A$1:$I$89,3,0)*VLOOKUP('Données projet'!$B$10,Paramètres!$A$1:$I$89,5,0)</f>
        <v>16.35524235950772</v>
      </c>
      <c r="AK15" s="14">
        <f t="shared" si="35"/>
        <v>5.4442664998513175</v>
      </c>
      <c r="AL15" s="22">
        <f t="shared" si="4"/>
        <v>37.967477930050322</v>
      </c>
      <c r="AM15" s="62">
        <f t="shared" si="5"/>
        <v>331.30081126338365</v>
      </c>
      <c r="AN15" s="62">
        <f ca="1">AVERAGE(OFFSET($AM$3,0,0,'Données projet'!$E$10+1,1))-AVERAGE(OFFSET($H$3,0,0,'Données projet'!$E$10+1,1))</f>
        <v>236.12531905695994</v>
      </c>
      <c r="AO15" s="62">
        <f t="shared" si="36"/>
        <v>270.64539221029258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6.6</v>
      </c>
      <c r="AI16" s="14">
        <f>IF('Données projet'!$A$62&gt;35,AI15+AH16-AQ15,IF(A16&lt;'Données projet'!$A$62,$AF$205^A16,IF(A16='Données projet'!$A$62,'Données projet'!$B$62,AI15+AH16-AQ15)))</f>
        <v>23.89863273788427</v>
      </c>
      <c r="AJ16" s="14">
        <f>AI16*VLOOKUP('Données projet'!$B$10,Paramètres!$A$1:$I$89,3,0)*VLOOKUP('Données projet'!$B$10,Paramètres!$A$1:$I$89,5,0)</f>
        <v>20.8778455598157</v>
      </c>
      <c r="AK16" s="14">
        <f t="shared" si="35"/>
        <v>6.7550152262411558</v>
      </c>
      <c r="AL16" s="22">
        <f t="shared" si="4"/>
        <v>48.127232535715684</v>
      </c>
      <c r="AM16" s="62">
        <f t="shared" si="5"/>
        <v>341.46056586904899</v>
      </c>
      <c r="AN16" s="62">
        <f ca="1">AVERAGE(OFFSET($AM$3,0,0,'Données projet'!$E$10+1,1))-AVERAGE(OFFSET($H$3,0,0,'Données projet'!$E$10+1,1))</f>
        <v>236.12531905695994</v>
      </c>
      <c r="AO16" s="62">
        <f t="shared" si="36"/>
        <v>270.64539221029258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6.6</v>
      </c>
      <c r="AI17" s="14">
        <f>IF('Données projet'!$A$62&gt;35,AI16+AH17-AQ16,IF(A17&lt;'Données projet'!$A$62,$AF$205^A17,IF(A17='Données projet'!$A$62,'Données projet'!$B$62,AI16+AH17-AQ16)))</f>
        <v>30.50715803683886</v>
      </c>
      <c r="AJ17" s="14">
        <f>AI17*VLOOKUP('Données projet'!$B$10,Paramètres!$A$1:$I$89,3,0)*VLOOKUP('Données projet'!$B$10,Paramètres!$A$1:$I$89,5,0)</f>
        <v>26.651053260982433</v>
      </c>
      <c r="AK17" s="14">
        <f t="shared" si="35"/>
        <v>8.3813367159737684</v>
      </c>
      <c r="AL17" s="22">
        <f t="shared" si="4"/>
        <v>61.014745876532061</v>
      </c>
      <c r="AM17" s="62">
        <f t="shared" si="5"/>
        <v>354.34807920986538</v>
      </c>
      <c r="AN17" s="62">
        <f ca="1">AVERAGE(OFFSET($AM$3,0,0,'Données projet'!$E$10+1,1))-AVERAGE(OFFSET($H$3,0,0,'Données projet'!$E$10+1,1))</f>
        <v>236.12531905695994</v>
      </c>
      <c r="AO17" s="62">
        <f t="shared" si="36"/>
        <v>270.64539221029258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6.6</v>
      </c>
      <c r="AI18" s="14">
        <f>IF('Données projet'!$A$62&gt;35,AI17+AH18-AQ17,IF(A18&lt;'Données projet'!$A$62,$AF$205^A18,IF(A18='Données projet'!$A$62,'Données projet'!$B$62,AI17+AH18-AQ17)))</f>
        <v>38.943093594192561</v>
      </c>
      <c r="AJ18" s="14">
        <f>AI18*VLOOKUP('Données projet'!$B$10,Paramètres!$A$1:$I$89,3,0)*VLOOKUP('Données projet'!$B$10,Paramètres!$A$1:$I$89,5,0)</f>
        <v>34.02068656388662</v>
      </c>
      <c r="AK18" s="14">
        <f t="shared" si="35"/>
        <v>10.399207521197393</v>
      </c>
      <c r="AL18" s="22">
        <f t="shared" si="4"/>
        <v>77.364648864854644</v>
      </c>
      <c r="AM18" s="62">
        <f t="shared" si="5"/>
        <v>370.69798219818796</v>
      </c>
      <c r="AN18" s="62">
        <f ca="1">AVERAGE(OFFSET($AM$3,0,0,'Données projet'!$E$10+1,1))-AVERAGE(OFFSET($H$3,0,0,'Données projet'!$E$10+1,1))</f>
        <v>236.12531905695994</v>
      </c>
      <c r="AO18" s="62">
        <f t="shared" si="36"/>
        <v>270.64539221029258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6.6</v>
      </c>
      <c r="AI19" s="14">
        <f>IF('Données projet'!$A$62&gt;35,AI18+AH19-AQ18,IF(A19&lt;'Données projet'!$A$62,$AF$205^A19,IF(A19='Données projet'!$A$62,'Données projet'!$B$62,AI18+AH19-AQ18)))</f>
        <v>49.711760658095955</v>
      </c>
      <c r="AJ19" s="14">
        <f>AI19*VLOOKUP('Données projet'!$B$10,Paramètres!$A$1:$I$89,3,0)*VLOOKUP('Données projet'!$B$10,Paramètres!$A$1:$I$89,5,0)</f>
        <v>43.428194110912635</v>
      </c>
      <c r="AK19" s="14">
        <f t="shared" si="35"/>
        <v>12.902896129065022</v>
      </c>
      <c r="AL19" s="22">
        <f t="shared" si="4"/>
        <v>98.109982167961064</v>
      </c>
      <c r="AM19" s="62">
        <f t="shared" si="5"/>
        <v>391.44331550129436</v>
      </c>
      <c r="AN19" s="62">
        <f ca="1">AVERAGE(OFFSET($AM$3,0,0,'Données projet'!$E$10+1,1))-AVERAGE(OFFSET($H$3,0,0,'Données projet'!$E$10+1,1))</f>
        <v>236.12531905695994</v>
      </c>
      <c r="AO19" s="62">
        <f t="shared" si="36"/>
        <v>270.64539221029258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6.6</v>
      </c>
      <c r="AI20" s="14">
        <f>IF('Données projet'!$A$62&gt;35,AI19+AH20-AQ19,IF(A20&lt;'Données projet'!$A$62,$AF$205^A20,IF(A20='Données projet'!$A$62,'Données projet'!$B$62,AI19+AH20-AQ19)))</f>
        <v>63.458213501978861</v>
      </c>
      <c r="AJ20" s="14">
        <f>AI20*VLOOKUP('Données projet'!$B$10,Paramètres!$A$1:$I$89,3,0)*VLOOKUP('Données projet'!$B$10,Paramètres!$A$1:$I$89,5,0)</f>
        <v>55.437095315328747</v>
      </c>
      <c r="AK20" s="14">
        <f t="shared" si="35"/>
        <v>16.009366884744278</v>
      </c>
      <c r="AL20" s="22">
        <f t="shared" si="4"/>
        <v>124.4359216651272</v>
      </c>
      <c r="AM20" s="62">
        <f t="shared" si="5"/>
        <v>417.7692549984605</v>
      </c>
      <c r="AN20" s="62">
        <f ca="1">AVERAGE(OFFSET($AM$3,0,0,'Données projet'!$E$10+1,1))-AVERAGE(OFFSET($H$3,0,0,'Données projet'!$E$10+1,1))</f>
        <v>236.12531905695994</v>
      </c>
      <c r="AO20" s="62">
        <f t="shared" si="36"/>
        <v>270.64539221029258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6.6</v>
      </c>
      <c r="AI21" s="14">
        <f>IF('Données projet'!$A$62&gt;35,AI20+AH21-AQ20,IF(A21&lt;'Données projet'!$A$62,$AF$205^A21,IF(A21='Données projet'!$A$62,'Données projet'!$B$62,AI20+AH21-AQ20)))</f>
        <v>81.005878841406769</v>
      </c>
      <c r="AJ21" s="14">
        <f>AI21*VLOOKUP('Données projet'!$B$10,Paramètres!$A$1:$I$89,3,0)*VLOOKUP('Données projet'!$B$10,Paramètres!$A$1:$I$89,5,0)</f>
        <v>70.766735755852963</v>
      </c>
      <c r="AK21" s="14">
        <f t="shared" si="35"/>
        <v>19.863744192515547</v>
      </c>
      <c r="AL21" s="22">
        <f t="shared" si="4"/>
        <v>157.84808591007513</v>
      </c>
      <c r="AM21" s="62">
        <f t="shared" si="5"/>
        <v>451.18141924340841</v>
      </c>
      <c r="AN21" s="62">
        <f ca="1">AVERAGE(OFFSET($AM$3,0,0,'Données projet'!$E$10+1,1))-AVERAGE(OFFSET($H$3,0,0,'Données projet'!$E$10+1,1))</f>
        <v>236.12531905695994</v>
      </c>
      <c r="AO21" s="62">
        <f t="shared" si="36"/>
        <v>270.64539221029258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6.6</v>
      </c>
      <c r="AI22" s="14">
        <f>IF('Données projet'!$A$62&gt;35,AI21+AH22-AQ21,IF(A22&lt;'Données projet'!$A$62,$AF$205^A22,IF(A22='Données projet'!$A$62,'Données projet'!$B$62,AI21+AH22-AQ21)))</f>
        <v>103.40587994435182</v>
      </c>
      <c r="AJ22" s="14">
        <f>AI22*VLOOKUP('Données projet'!$B$10,Paramètres!$A$1:$I$89,3,0)*VLOOKUP('Données projet'!$B$10,Paramètres!$A$1:$I$89,5,0)</f>
        <v>90.335376719385764</v>
      </c>
      <c r="AK22" s="14">
        <f t="shared" si="35"/>
        <v>24.646092265003244</v>
      </c>
      <c r="AL22" s="22">
        <f t="shared" si="4"/>
        <v>200.25939181447754</v>
      </c>
      <c r="AM22" s="62">
        <f t="shared" si="5"/>
        <v>493.59272514781082</v>
      </c>
      <c r="AN22" s="62">
        <f ca="1">AVERAGE(OFFSET($AM$3,0,0,'Données projet'!$E$10+1,1))-AVERAGE(OFFSET($H$3,0,0,'Données projet'!$E$10+1,1))</f>
        <v>236.12531905695994</v>
      </c>
      <c r="AO22" s="62">
        <f t="shared" si="36"/>
        <v>270.64539221029258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132</v>
      </c>
      <c r="AG23" s="13">
        <f>VLOOKUP(A23,'Données projet'!$A$61:$I$81,9,0)</f>
        <v>6.6</v>
      </c>
      <c r="AH23" s="13">
        <f t="array" ref="AH23">INDEX(AG:AG,MIN(IF(ISNUMBER(AG23:AG219),ROW(AG23:AG219),"")))</f>
        <v>6.6</v>
      </c>
      <c r="AI23" s="14">
        <f>IF('Données projet'!$A$62&gt;35,AI22+AH23-AQ22,IF(A23&lt;'Données projet'!$A$62,$AF$205^A23,IF(A23='Données projet'!$A$62,'Données projet'!$B$62,AI22+AH23-AQ22)))</f>
        <v>132</v>
      </c>
      <c r="AJ23" s="14">
        <f>AI23*VLOOKUP('Données projet'!$B$10,Paramètres!$A$1:$I$89,3,0)*VLOOKUP('Données projet'!$B$10,Paramètres!$A$1:$I$89,5,0)</f>
        <v>115.3152</v>
      </c>
      <c r="AK23" s="14">
        <f t="shared" si="35"/>
        <v>30.579827148797317</v>
      </c>
      <c r="AL23" s="22">
        <f t="shared" si="4"/>
        <v>254.10050561748861</v>
      </c>
      <c r="AM23" s="62">
        <f t="shared" si="5"/>
        <v>547.43383895082195</v>
      </c>
      <c r="AN23" s="62">
        <f ca="1">AVERAGE(OFFSET($AM$3,0,0,'Données projet'!$E$10+1,1))-AVERAGE(OFFSET($H$3,0,0,'Données projet'!$E$10+1,1))</f>
        <v>236.12531905695994</v>
      </c>
      <c r="AO23" s="62">
        <f t="shared" si="36"/>
        <v>270.64539221029258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12.2</v>
      </c>
      <c r="AI24" s="14">
        <f>IF('Données projet'!$A$62&gt;35,AI23+AH24-AQ23,IF(A24&lt;'Données projet'!$A$62,$AF$205^A24,IF(A24='Données projet'!$A$62,'Données projet'!$B$62,AI23+AH24-AQ23)))</f>
        <v>94.199999999999989</v>
      </c>
      <c r="AJ24" s="14">
        <f>AI24*VLOOKUP('Données projet'!$B$10,Paramètres!$A$1:$I$89,3,0)*VLOOKUP('Données projet'!$B$10,Paramètres!$A$1:$I$89,5,0)</f>
        <v>82.293120000000002</v>
      </c>
      <c r="AK24" s="14">
        <f t="shared" si="35"/>
        <v>22.696938367376966</v>
      </c>
      <c r="AL24" s="22">
        <f t="shared" si="4"/>
        <v>182.85768498984825</v>
      </c>
      <c r="AM24" s="62">
        <f t="shared" si="5"/>
        <v>476.19101832318154</v>
      </c>
      <c r="AN24" s="62">
        <f ca="1">AVERAGE(OFFSET($AM$3,0,0,'Données projet'!$E$10+1,1))-AVERAGE(OFFSET($H$3,0,0,'Données projet'!$E$10+1,1))</f>
        <v>236.12531905695994</v>
      </c>
      <c r="AO24" s="62">
        <f t="shared" si="36"/>
        <v>270.64539221029258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12.2</v>
      </c>
      <c r="AI25" s="14">
        <f>IF('Données projet'!$A$62&gt;35,AI24+AH25-AQ24,IF(A25&lt;'Données projet'!$A$62,$AF$205^A25,IF(A25='Données projet'!$A$62,'Données projet'!$B$62,AI24+AH25-AQ24)))</f>
        <v>106.39999999999999</v>
      </c>
      <c r="AJ25" s="14">
        <f>AI25*VLOOKUP('Données projet'!$B$10,Paramètres!$A$1:$I$89,3,0)*VLOOKUP('Données projet'!$B$10,Paramètres!$A$1:$I$89,5,0)</f>
        <v>92.951040000000006</v>
      </c>
      <c r="AK25" s="14">
        <f t="shared" si="35"/>
        <v>25.275602869272223</v>
      </c>
      <c r="AL25" s="22">
        <f t="shared" si="4"/>
        <v>205.9114029973158</v>
      </c>
      <c r="AM25" s="62">
        <f t="shared" si="5"/>
        <v>499.24473633064912</v>
      </c>
      <c r="AN25" s="62">
        <f ca="1">AVERAGE(OFFSET($AM$3,0,0,'Données projet'!$E$10+1,1))-AVERAGE(OFFSET($H$3,0,0,'Données projet'!$E$10+1,1))</f>
        <v>236.12531905695994</v>
      </c>
      <c r="AO25" s="62">
        <f t="shared" si="36"/>
        <v>270.64539221029258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12.2</v>
      </c>
      <c r="AI26" s="14">
        <f>IF('Données projet'!$A$62&gt;35,AI25+AH26-AQ25,IF(A26&lt;'Données projet'!$A$62,$AF$205^A26,IF(A26='Données projet'!$A$62,'Données projet'!$B$62,AI25+AH26-AQ25)))</f>
        <v>118.6</v>
      </c>
      <c r="AJ26" s="14">
        <f>AI26*VLOOKUP('Données projet'!$B$10,Paramètres!$A$1:$I$89,3,0)*VLOOKUP('Données projet'!$B$10,Paramètres!$A$1:$I$89,5,0)</f>
        <v>103.60896</v>
      </c>
      <c r="AK26" s="14">
        <f t="shared" si="35"/>
        <v>27.820000397643376</v>
      </c>
      <c r="AL26" s="22">
        <f t="shared" si="4"/>
        <v>228.90543935922889</v>
      </c>
      <c r="AM26" s="62">
        <f t="shared" si="5"/>
        <v>522.23877269256218</v>
      </c>
      <c r="AN26" s="62">
        <f ca="1">AVERAGE(OFFSET($AM$3,0,0,'Données projet'!$E$10+1,1))-AVERAGE(OFFSET($H$3,0,0,'Données projet'!$E$10+1,1))</f>
        <v>236.12531905695994</v>
      </c>
      <c r="AO26" s="62">
        <f t="shared" si="36"/>
        <v>270.64539221029258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12.2</v>
      </c>
      <c r="AI27" s="14">
        <f>IF('Données projet'!$A$62&gt;35,AI26+AH27-AQ26,IF(A27&lt;'Données projet'!$A$62,$AF$205^A27,IF(A27='Données projet'!$A$62,'Données projet'!$B$62,AI26+AH27-AQ26)))</f>
        <v>130.79999999999998</v>
      </c>
      <c r="AJ27" s="14">
        <f>AI27*VLOOKUP('Données projet'!$B$10,Paramètres!$A$1:$I$89,3,0)*VLOOKUP('Données projet'!$B$10,Paramètres!$A$1:$I$89,5,0)</f>
        <v>114.26687999999999</v>
      </c>
      <c r="AK27" s="14">
        <f t="shared" si="35"/>
        <v>30.334057329879929</v>
      </c>
      <c r="AL27" s="22">
        <f t="shared" si="4"/>
        <v>251.84663251620748</v>
      </c>
      <c r="AM27" s="62">
        <f t="shared" si="5"/>
        <v>545.17996584954085</v>
      </c>
      <c r="AN27" s="62">
        <f ca="1">AVERAGE(OFFSET($AM$3,0,0,'Données projet'!$E$10+1,1))-AVERAGE(OFFSET($H$3,0,0,'Données projet'!$E$10+1,1))</f>
        <v>236.12531905695994</v>
      </c>
      <c r="AO27" s="62">
        <f t="shared" si="36"/>
        <v>270.64539221029258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143</v>
      </c>
      <c r="AG28" s="13">
        <f>VLOOKUP(A28,'Données projet'!$A$61:$I$81,9,0)</f>
        <v>12.2</v>
      </c>
      <c r="AH28" s="13">
        <f t="array" ref="AH28">INDEX(AG:AG,MIN(IF(ISNUMBER(AG28:AG224),ROW(AG28:AG224),"")))</f>
        <v>12.2</v>
      </c>
      <c r="AI28" s="14">
        <f>IF('Données projet'!$A$62&gt;35,AI27+AH28-AQ27,IF(A28&lt;'Données projet'!$A$62,$AF$205^A28,IF(A28='Données projet'!$A$62,'Données projet'!$B$62,AI27+AH28-AQ27)))</f>
        <v>142.99999999999997</v>
      </c>
      <c r="AJ28" s="14">
        <f>AI28*VLOOKUP('Données projet'!$B$10,Paramètres!$A$1:$I$89,3,0)*VLOOKUP('Données projet'!$B$10,Paramètres!$A$1:$I$89,5,0)</f>
        <v>124.9248</v>
      </c>
      <c r="AK28" s="14">
        <f t="shared" si="35"/>
        <v>32.820925500842712</v>
      </c>
      <c r="AL28" s="22">
        <f t="shared" si="4"/>
        <v>274.74047191396772</v>
      </c>
      <c r="AM28" s="62">
        <f t="shared" si="5"/>
        <v>568.07380524730104</v>
      </c>
      <c r="AN28" s="62">
        <f ca="1">AVERAGE(OFFSET($AM$3,0,0,'Données projet'!$E$10+1,1))-AVERAGE(OFFSET($H$3,0,0,'Données projet'!$E$10+1,1))</f>
        <v>236.12531905695994</v>
      </c>
      <c r="AO28" s="62">
        <f t="shared" si="36"/>
        <v>270.64539221029258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11.4</v>
      </c>
      <c r="AI29" s="14">
        <f>IF('Données projet'!$A$62&gt;35,AI28+AH29-AQ28,IF(A29&lt;'Données projet'!$A$62,$AF$205^A29,IF(A29='Données projet'!$A$62,'Données projet'!$B$62,AI28+AH29-AQ28)))</f>
        <v>117.39999999999998</v>
      </c>
      <c r="AJ29" s="14">
        <f>AI29*VLOOKUP('Données projet'!$B$10,Paramètres!$A$1:$I$89,3,0)*VLOOKUP('Données projet'!$B$10,Paramètres!$A$1:$I$89,5,0)</f>
        <v>102.56064000000001</v>
      </c>
      <c r="AK29" s="14">
        <f t="shared" si="35"/>
        <v>27.571134131783779</v>
      </c>
      <c r="AL29" s="22">
        <f t="shared" si="4"/>
        <v>226.64617327952342</v>
      </c>
      <c r="AM29" s="62">
        <f t="shared" si="5"/>
        <v>519.97950661285677</v>
      </c>
      <c r="AN29" s="62">
        <f ca="1">AVERAGE(OFFSET($AM$3,0,0,'Données projet'!$E$10+1,1))-AVERAGE(OFFSET($H$3,0,0,'Données projet'!$E$10+1,1))</f>
        <v>236.12531905695994</v>
      </c>
      <c r="AO29" s="62">
        <f t="shared" si="36"/>
        <v>270.64539221029258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11.4</v>
      </c>
      <c r="AI30" s="14">
        <f>IF('Données projet'!$A$62&gt;35,AI29+AH30-AQ29,IF(A30&lt;'Données projet'!$A$62,$AF$205^A30,IF(A30='Données projet'!$A$62,'Données projet'!$B$62,AI29+AH30-AQ29)))</f>
        <v>128.79999999999998</v>
      </c>
      <c r="AJ30" s="14">
        <f>AI30*VLOOKUP('Données projet'!$B$10,Paramètres!$A$1:$I$89,3,0)*VLOOKUP('Données projet'!$B$10,Paramètres!$A$1:$I$89,5,0)</f>
        <v>112.51968000000001</v>
      </c>
      <c r="AK30" s="14">
        <f t="shared" si="35"/>
        <v>29.923856072189899</v>
      </c>
      <c r="AL30" s="22">
        <f t="shared" si="4"/>
        <v>248.08915865906408</v>
      </c>
      <c r="AM30" s="62">
        <f t="shared" si="5"/>
        <v>541.42249199239745</v>
      </c>
      <c r="AN30" s="62">
        <f ca="1">AVERAGE(OFFSET($AM$3,0,0,'Données projet'!$E$10+1,1))-AVERAGE(OFFSET($H$3,0,0,'Données projet'!$E$10+1,1))</f>
        <v>236.12531905695994</v>
      </c>
      <c r="AO30" s="62">
        <f t="shared" si="36"/>
        <v>270.64539221029258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11.4</v>
      </c>
      <c r="AI31" s="14">
        <f>IF('Données projet'!$A$62&gt;35,AI30+AH31-AQ30,IF(A31&lt;'Données projet'!$A$62,$AF$205^A31,IF(A31='Données projet'!$A$62,'Données projet'!$B$62,AI30+AH31-AQ30)))</f>
        <v>140.19999999999999</v>
      </c>
      <c r="AJ31" s="14">
        <f>AI31*VLOOKUP('Données projet'!$B$10,Paramètres!$A$1:$I$89,3,0)*VLOOKUP('Données projet'!$B$10,Paramètres!$A$1:$I$89,5,0)</f>
        <v>122.47872000000001</v>
      </c>
      <c r="AK31" s="14">
        <f t="shared" si="35"/>
        <v>32.252430308904003</v>
      </c>
      <c r="AL31" s="22">
        <f t="shared" si="4"/>
        <v>269.49008678800777</v>
      </c>
      <c r="AM31" s="62">
        <f t="shared" si="5"/>
        <v>562.82342012134109</v>
      </c>
      <c r="AN31" s="62">
        <f ca="1">AVERAGE(OFFSET($AM$3,0,0,'Données projet'!$E$10+1,1))-AVERAGE(OFFSET($H$3,0,0,'Données projet'!$E$10+1,1))</f>
        <v>236.12531905695994</v>
      </c>
      <c r="AO31" s="62">
        <f t="shared" si="36"/>
        <v>270.64539221029258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11.4</v>
      </c>
      <c r="AI32" s="14">
        <f>IF('Données projet'!$A$62&gt;35,AI31+AH32-AQ31,IF(A32&lt;'Données projet'!$A$62,$AF$205^A32,IF(A32='Données projet'!$A$62,'Données projet'!$B$62,AI31+AH32-AQ31)))</f>
        <v>151.6</v>
      </c>
      <c r="AJ32" s="14">
        <f>AI32*VLOOKUP('Données projet'!$B$10,Paramètres!$A$1:$I$89,3,0)*VLOOKUP('Données projet'!$B$10,Paramètres!$A$1:$I$89,5,0)</f>
        <v>132.43776</v>
      </c>
      <c r="AK32" s="14">
        <f t="shared" si="35"/>
        <v>34.559043580858436</v>
      </c>
      <c r="AL32" s="22">
        <f t="shared" si="4"/>
        <v>290.85276623666175</v>
      </c>
      <c r="AM32" s="62">
        <f t="shared" si="5"/>
        <v>584.18609956999512</v>
      </c>
      <c r="AN32" s="62">
        <f ca="1">AVERAGE(OFFSET($AM$3,0,0,'Données projet'!$E$10+1,1))-AVERAGE(OFFSET($H$3,0,0,'Données projet'!$E$10+1,1))</f>
        <v>236.12531905695994</v>
      </c>
      <c r="AO32" s="62">
        <f t="shared" si="36"/>
        <v>270.64539221029258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9.0000000000000011E-2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163</v>
      </c>
      <c r="AG33" s="13">
        <f>VLOOKUP(A33,'Données projet'!$A$61:$I$81,9,0)</f>
        <v>11.4</v>
      </c>
      <c r="AH33" s="13">
        <f t="array" ref="AH33">INDEX(AG:AG,MIN(IF(ISNUMBER(AG33:AG229),ROW(AG33:AG229),"")))</f>
        <v>11.4</v>
      </c>
      <c r="AI33" s="14">
        <f>IF('Données projet'!$A$62&gt;35,AI32+AH33-AQ32,IF(A33&lt;'Données projet'!$A$62,$AF$205^A33,IF(A33='Données projet'!$A$62,'Données projet'!$B$62,AI32+AH33-AQ32)))</f>
        <v>163</v>
      </c>
      <c r="AJ33" s="14">
        <f>AI33*VLOOKUP('Données projet'!$B$10,Paramètres!$A$1:$I$89,3,0)*VLOOKUP('Données projet'!$B$10,Paramètres!$A$1:$I$89,5,0)</f>
        <v>142.39680000000004</v>
      </c>
      <c r="AK33" s="14">
        <f t="shared" si="35"/>
        <v>36.845535084476985</v>
      </c>
      <c r="AL33" s="22">
        <f t="shared" si="4"/>
        <v>312.18040027213078</v>
      </c>
      <c r="AM33" s="62">
        <f t="shared" si="5"/>
        <v>605.51373360546404</v>
      </c>
      <c r="AN33" s="62">
        <f ca="1">AVERAGE(OFFSET($AM$3,0,0,'Données projet'!$E$10+1,1))-AVERAGE(OFFSET($H$3,0,0,'Données projet'!$E$10+1,1))</f>
        <v>236.12531905695994</v>
      </c>
      <c r="AO33" s="62">
        <f t="shared" si="36"/>
        <v>270.64539221029258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</v>
      </c>
      <c r="AI34" s="14">
        <f>IF('Données projet'!$A$62&gt;35,AI33+AH34-AQ33,IF(A34&lt;'Données projet'!$A$62,$AF$205^A34,IF(A34='Données projet'!$A$62,'Données projet'!$B$62,AI33+AH34-AQ33)))</f>
        <v>136.6</v>
      </c>
      <c r="AJ34" s="14">
        <f>AI34*VLOOKUP('Données projet'!$B$10,Paramètres!$A$1:$I$89,3,0)*VLOOKUP('Données projet'!$B$10,Paramètres!$A$1:$I$89,5,0)</f>
        <v>119.33376000000001</v>
      </c>
      <c r="AK34" s="14">
        <f t="shared" si="35"/>
        <v>31.519559440518702</v>
      </c>
      <c r="AL34" s="22">
        <f t="shared" si="4"/>
        <v>262.7361980255701</v>
      </c>
      <c r="AM34" s="62">
        <f t="shared" si="5"/>
        <v>556.06953135890342</v>
      </c>
      <c r="AN34" s="62">
        <f ca="1">AVERAGE(OFFSET($AM$3,0,0,'Données projet'!$E$10+1,1))-AVERAGE(OFFSET($H$3,0,0,'Données projet'!$E$10+1,1))</f>
        <v>236.12531905695994</v>
      </c>
      <c r="AO34" s="62">
        <f t="shared" si="36"/>
        <v>270.64539221029258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10.6</v>
      </c>
      <c r="AI35" s="14">
        <f>IF('Données projet'!$A$62&gt;35,AI34+AH35-AQ34,IF(A35&lt;'Données projet'!$A$62,$AF$205^A35,IF(A35='Données projet'!$A$62,'Données projet'!$B$62,AI34+AH35-AQ34)))</f>
        <v>147.19999999999999</v>
      </c>
      <c r="AJ35" s="14">
        <f>AI35*VLOOKUP('Données projet'!$B$10,Paramètres!$A$1:$I$89,3,0)*VLOOKUP('Données projet'!$B$10,Paramètres!$A$1:$I$89,5,0)</f>
        <v>128.59392</v>
      </c>
      <c r="AK35" s="14">
        <f t="shared" si="35"/>
        <v>33.671250175837564</v>
      </c>
      <c r="AL35" s="22">
        <f t="shared" si="4"/>
        <v>282.61183805625041</v>
      </c>
      <c r="AM35" s="62">
        <f t="shared" si="5"/>
        <v>575.94517138958372</v>
      </c>
      <c r="AN35" s="62">
        <f ca="1">AVERAGE(OFFSET($AM$3,0,0,'Données projet'!$E$10+1,1))-AVERAGE(OFFSET($H$3,0,0,'Données projet'!$E$10+1,1))</f>
        <v>236.12531905695994</v>
      </c>
      <c r="AO35" s="62">
        <f t="shared" si="36"/>
        <v>270.64539221029258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10.6</v>
      </c>
      <c r="AI36" s="14">
        <f>IF('Données projet'!$A$62&gt;35,AI35+AH36-AQ35,IF(A36&lt;'Données projet'!$A$62,$AF$205^A36,IF(A36='Données projet'!$A$62,'Données projet'!$B$62,AI35+AH36-AQ35)))</f>
        <v>157.79999999999998</v>
      </c>
      <c r="AJ36" s="14">
        <f>AI36*VLOOKUP('Données projet'!$B$10,Paramètres!$A$1:$I$89,3,0)*VLOOKUP('Données projet'!$B$10,Paramètres!$A$1:$I$89,5,0)</f>
        <v>137.85408000000001</v>
      </c>
      <c r="AK36" s="14">
        <f t="shared" si="35"/>
        <v>35.804964283629964</v>
      </c>
      <c r="AL36" s="22">
        <f t="shared" si="4"/>
        <v>302.45616879398887</v>
      </c>
      <c r="AM36" s="62">
        <f t="shared" si="5"/>
        <v>595.78950212732218</v>
      </c>
      <c r="AN36" s="62">
        <f ca="1">AVERAGE(OFFSET($AM$3,0,0,'Données projet'!$E$10+1,1))-AVERAGE(OFFSET($H$3,0,0,'Données projet'!$E$10+1,1))</f>
        <v>236.12531905695994</v>
      </c>
      <c r="AO36" s="62">
        <f t="shared" si="36"/>
        <v>270.64539221029258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10.6</v>
      </c>
      <c r="AI37" s="14">
        <f>IF('Données projet'!$A$62&gt;35,AI36+AH37-AQ36,IF(A37&lt;'Données projet'!$A$62,$AF$205^A37,IF(A37='Données projet'!$A$62,'Données projet'!$B$62,AI36+AH37-AQ36)))</f>
        <v>168.39999999999998</v>
      </c>
      <c r="AJ37" s="14">
        <f>AI37*VLOOKUP('Données projet'!$B$10,Paramètres!$A$1:$I$89,3,0)*VLOOKUP('Données projet'!$B$10,Paramètres!$A$1:$I$89,5,0)</f>
        <v>147.11424</v>
      </c>
      <c r="AK37" s="14">
        <f t="shared" si="35"/>
        <v>37.922046712608186</v>
      </c>
      <c r="AL37" s="22">
        <f t="shared" si="4"/>
        <v>322.27153269112591</v>
      </c>
      <c r="AM37" s="62">
        <f t="shared" si="5"/>
        <v>615.60486602445917</v>
      </c>
      <c r="AN37" s="62">
        <f ca="1">AVERAGE(OFFSET($AM$3,0,0,'Données projet'!$E$10+1,1))-AVERAGE(OFFSET($H$3,0,0,'Données projet'!$E$10+1,1))</f>
        <v>236.12531905695994</v>
      </c>
      <c r="AO37" s="62">
        <f t="shared" si="36"/>
        <v>270.64539221029258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179</v>
      </c>
      <c r="AG38" s="13">
        <f>VLOOKUP(A38,'Données projet'!$A$61:$I$81,9,0)</f>
        <v>10.6</v>
      </c>
      <c r="AH38" s="13">
        <f t="array" ref="AH38">INDEX(AG:AG,MIN(IF(ISNUMBER(AG38:AG234),ROW(AG38:AG234),"")))</f>
        <v>10.6</v>
      </c>
      <c r="AI38" s="14">
        <f>IF('Données projet'!$A$62&gt;35,AI37+AH38-AQ37,IF(A38&lt;'Données projet'!$A$62,$AF$205^A38,IF(A38='Données projet'!$A$62,'Données projet'!$B$62,AI37+AH38-AQ37)))</f>
        <v>178.99999999999997</v>
      </c>
      <c r="AJ38" s="14">
        <f>AI38*VLOOKUP('Données projet'!$B$10,Paramètres!$A$1:$I$89,3,0)*VLOOKUP('Données projet'!$B$10,Paramètres!$A$1:$I$89,5,0)</f>
        <v>156.37440000000001</v>
      </c>
      <c r="AK38" s="14">
        <f t="shared" si="35"/>
        <v>40.023663524293205</v>
      </c>
      <c r="AL38" s="22">
        <f t="shared" si="4"/>
        <v>342.05996063814399</v>
      </c>
      <c r="AM38" s="62">
        <f t="shared" si="5"/>
        <v>635.39329397147731</v>
      </c>
      <c r="AN38" s="62">
        <f ca="1">AVERAGE(OFFSET($AM$3,0,0,'Données projet'!$E$10+1,1))-AVERAGE(OFFSET($H$3,0,0,'Données projet'!$E$10+1,1))</f>
        <v>236.12531905695994</v>
      </c>
      <c r="AO38" s="62">
        <f t="shared" si="36"/>
        <v>270.64539221029258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</v>
      </c>
      <c r="AI39" s="14">
        <f>IF('Données projet'!$A$62&gt;35,AI38+AH39-AQ38,IF(A39&lt;'Données projet'!$A$62,$AF$205^A39,IF(A39='Données projet'!$A$62,'Données projet'!$B$62,AI38+AH39-AQ38)))</f>
        <v>152.59999999999997</v>
      </c>
      <c r="AJ39" s="14">
        <f>AI39*VLOOKUP('Données projet'!$B$10,Paramètres!$A$1:$I$89,3,0)*VLOOKUP('Données projet'!$B$10,Paramètres!$A$1:$I$89,5,0)</f>
        <v>133.31135999999998</v>
      </c>
      <c r="AK39" s="14">
        <f t="shared" si="35"/>
        <v>34.760393689821633</v>
      </c>
      <c r="AL39" s="22">
        <f t="shared" si="4"/>
        <v>292.72497100977256</v>
      </c>
      <c r="AM39" s="62">
        <f t="shared" si="5"/>
        <v>586.05830434310587</v>
      </c>
      <c r="AN39" s="62">
        <f ca="1">AVERAGE(OFFSET($AM$3,0,0,'Données projet'!$E$10+1,1))-AVERAGE(OFFSET($H$3,0,0,'Données projet'!$E$10+1,1))</f>
        <v>236.12531905695994</v>
      </c>
      <c r="AO39" s="62">
        <f t="shared" si="36"/>
        <v>270.64539221029258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</v>
      </c>
      <c r="AI40" s="14">
        <f>IF('Données projet'!$A$62&gt;35,AI39+AH40-AQ39,IF(A40&lt;'Données projet'!$A$62,$AF$205^A40,IF(A40='Données projet'!$A$62,'Données projet'!$B$62,AI39+AH40-AQ39)))</f>
        <v>162.19999999999996</v>
      </c>
      <c r="AJ40" s="14">
        <f>AI40*VLOOKUP('Données projet'!$B$10,Paramètres!$A$1:$I$89,3,0)*VLOOKUP('Données projet'!$B$10,Paramètres!$A$1:$I$89,5,0)</f>
        <v>141.69791999999998</v>
      </c>
      <c r="AK40" s="14">
        <f t="shared" si="35"/>
        <v>36.685701801209362</v>
      </c>
      <c r="AL40" s="22">
        <f t="shared" si="4"/>
        <v>310.68480797043964</v>
      </c>
      <c r="AM40" s="62">
        <f t="shared" si="5"/>
        <v>604.01814130377295</v>
      </c>
      <c r="AN40" s="62">
        <f ca="1">AVERAGE(OFFSET($AM$3,0,0,'Données projet'!$E$10+1,1))-AVERAGE(OFFSET($H$3,0,0,'Données projet'!$E$10+1,1))</f>
        <v>236.12531905695994</v>
      </c>
      <c r="AO40" s="62">
        <f t="shared" si="36"/>
        <v>270.64539221029258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</v>
      </c>
      <c r="AI41" s="14">
        <f>IF('Données projet'!$A$62&gt;35,AI40+AH41-AQ40,IF(A41&lt;'Données projet'!$A$62,$AF$205^A41,IF(A41='Données projet'!$A$62,'Données projet'!$B$62,AI40+AH41-AQ40)))</f>
        <v>171.79999999999995</v>
      </c>
      <c r="AJ41" s="14">
        <f>AI41*VLOOKUP('Données projet'!$B$10,Paramètres!$A$1:$I$89,3,0)*VLOOKUP('Données projet'!$B$10,Paramètres!$A$1:$I$89,5,0)</f>
        <v>150.08447999999999</v>
      </c>
      <c r="AK41" s="14">
        <f t="shared" si="35"/>
        <v>38.597783374841299</v>
      </c>
      <c r="AL41" s="22">
        <f t="shared" si="4"/>
        <v>328.62160871118186</v>
      </c>
      <c r="AM41" s="62">
        <f t="shared" si="5"/>
        <v>621.95494204451518</v>
      </c>
      <c r="AN41" s="62">
        <f ca="1">AVERAGE(OFFSET($AM$3,0,0,'Données projet'!$E$10+1,1))-AVERAGE(OFFSET($H$3,0,0,'Données projet'!$E$10+1,1))</f>
        <v>236.12531905695994</v>
      </c>
      <c r="AO41" s="62">
        <f t="shared" si="36"/>
        <v>270.64539221029258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</v>
      </c>
      <c r="AI42" s="14">
        <f>IF('Données projet'!$A$62&gt;35,AI41+AH42-AQ41,IF(A42&lt;'Données projet'!$A$62,$AF$205^A42,IF(A42='Données projet'!$A$62,'Données projet'!$B$62,AI41+AH42-AQ41)))</f>
        <v>181.39999999999995</v>
      </c>
      <c r="AJ42" s="14">
        <f>AI42*VLOOKUP('Données projet'!$B$10,Paramètres!$A$1:$I$89,3,0)*VLOOKUP('Données projet'!$B$10,Paramètres!$A$1:$I$89,5,0)</f>
        <v>158.47103999999996</v>
      </c>
      <c r="AK42" s="14">
        <f t="shared" si="35"/>
        <v>40.497461727609561</v>
      </c>
      <c r="AL42" s="22">
        <f t="shared" si="4"/>
        <v>346.53680717558655</v>
      </c>
      <c r="AM42" s="62">
        <f t="shared" si="5"/>
        <v>639.8701405089198</v>
      </c>
      <c r="AN42" s="62">
        <f ca="1">AVERAGE(OFFSET($AM$3,0,0,'Données projet'!$E$10+1,1))-AVERAGE(OFFSET($H$3,0,0,'Données projet'!$E$10+1,1))</f>
        <v>236.12531905695994</v>
      </c>
      <c r="AO42" s="62">
        <f t="shared" si="36"/>
        <v>270.64539221029258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191</v>
      </c>
      <c r="AG43" s="13">
        <f>VLOOKUP(A43,'Données projet'!$A$61:$I$81,9,0)</f>
        <v>9.6</v>
      </c>
      <c r="AH43" s="13">
        <f t="array" ref="AH43">INDEX(AG:AG,MIN(IF(ISNUMBER(AG43:AG239),ROW(AG43:AG239),"")))</f>
        <v>9.6</v>
      </c>
      <c r="AI43" s="14">
        <f>IF('Données projet'!$A$62&gt;35,AI42+AH43-AQ42,IF(A43&lt;'Données projet'!$A$62,$AF$205^A43,IF(A43='Données projet'!$A$62,'Données projet'!$B$62,AI42+AH43-AQ42)))</f>
        <v>190.99999999999994</v>
      </c>
      <c r="AJ43" s="14">
        <f>AI43*VLOOKUP('Données projet'!$B$10,Paramètres!$A$1:$I$89,3,0)*VLOOKUP('Données projet'!$B$10,Paramètres!$A$1:$I$89,5,0)</f>
        <v>166.85759999999996</v>
      </c>
      <c r="AK43" s="14">
        <f t="shared" si="35"/>
        <v>42.385468111966098</v>
      </c>
      <c r="AL43" s="22">
        <f t="shared" si="4"/>
        <v>364.43167696167421</v>
      </c>
      <c r="AM43" s="62">
        <f t="shared" si="5"/>
        <v>657.76501029500753</v>
      </c>
      <c r="AN43" s="62">
        <f ca="1">AVERAGE(OFFSET($AM$3,0,0,'Données projet'!$E$10+1,1))-AVERAGE(OFFSET($H$3,0,0,'Données projet'!$E$10+1,1))</f>
        <v>236.12531905695994</v>
      </c>
      <c r="AO43" s="62">
        <f t="shared" si="36"/>
        <v>270.64539221029258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33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8.6</v>
      </c>
      <c r="AI44" s="14">
        <f>IF('Données projet'!$A$62&gt;35,AI43+AH44-AQ43,IF(A44&lt;'Données projet'!$A$62,$AF$205^A44,IF(A44='Données projet'!$A$62,'Données projet'!$B$62,AI43+AH44-AQ43)))</f>
        <v>166.59999999999994</v>
      </c>
      <c r="AJ44" s="14">
        <f>AI44*VLOOKUP('Données projet'!$B$10,Paramètres!$A$1:$I$89,3,0)*VLOOKUP('Données projet'!$B$10,Paramètres!$A$1:$I$89,5,0)</f>
        <v>145.54175999999998</v>
      </c>
      <c r="AK44" s="14">
        <f t="shared" si="35"/>
        <v>37.563662342876064</v>
      </c>
      <c r="AL44" s="22">
        <f t="shared" si="4"/>
        <v>318.90861058050911</v>
      </c>
      <c r="AM44" s="62">
        <f t="shared" si="5"/>
        <v>612.24194391384242</v>
      </c>
      <c r="AN44" s="62">
        <f ca="1">AVERAGE(OFFSET($AM$3,0,0,'Données projet'!$E$10+1,1))-AVERAGE(OFFSET($H$3,0,0,'Données projet'!$E$10+1,1))</f>
        <v>236.12531905695994</v>
      </c>
      <c r="AO44" s="62">
        <f t="shared" si="36"/>
        <v>270.64539221029258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8.6</v>
      </c>
      <c r="AI45" s="14">
        <f>IF('Données projet'!$A$62&gt;35,AI44+AH45-AQ44,IF(A45&lt;'Données projet'!$A$62,$AF$205^A45,IF(A45='Données projet'!$A$62,'Données projet'!$B$62,AI44+AH45-AQ44)))</f>
        <v>175.19999999999993</v>
      </c>
      <c r="AJ45" s="14">
        <f>AI45*VLOOKUP('Données projet'!$B$10,Paramètres!$A$1:$I$89,3,0)*VLOOKUP('Données projet'!$B$10,Paramètres!$A$1:$I$89,5,0)</f>
        <v>153.05471999999995</v>
      </c>
      <c r="AK45" s="14">
        <f t="shared" si="35"/>
        <v>39.271965088385166</v>
      </c>
      <c r="AL45" s="22">
        <f t="shared" si="4"/>
        <v>334.96897652893739</v>
      </c>
      <c r="AM45" s="62">
        <f t="shared" si="5"/>
        <v>628.3023098622707</v>
      </c>
      <c r="AN45" s="62">
        <f ca="1">AVERAGE(OFFSET($AM$3,0,0,'Données projet'!$E$10+1,1))-AVERAGE(OFFSET($H$3,0,0,'Données projet'!$E$10+1,1))</f>
        <v>236.12531905695994</v>
      </c>
      <c r="AO45" s="62">
        <f t="shared" si="36"/>
        <v>270.64539221029258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8.6</v>
      </c>
      <c r="AI46" s="14">
        <f>IF('Données projet'!$A$62&gt;35,AI45+AH46-AQ45,IF(A46&lt;'Données projet'!$A$62,$AF$205^A46,IF(A46='Données projet'!$A$62,'Données projet'!$B$62,AI45+AH46-AQ45)))</f>
        <v>183.79999999999993</v>
      </c>
      <c r="AJ46" s="14">
        <f>AI46*VLOOKUP('Données projet'!$B$10,Paramètres!$A$1:$I$89,3,0)*VLOOKUP('Données projet'!$B$10,Paramètres!$A$1:$I$89,5,0)</f>
        <v>160.56767999999997</v>
      </c>
      <c r="AK46" s="14">
        <f t="shared" si="35"/>
        <v>40.970530810309882</v>
      </c>
      <c r="AL46" s="22">
        <f t="shared" si="4"/>
        <v>351.01238382795628</v>
      </c>
      <c r="AM46" s="62">
        <f t="shared" si="5"/>
        <v>644.3457171612896</v>
      </c>
      <c r="AN46" s="62">
        <f ca="1">AVERAGE(OFFSET($AM$3,0,0,'Données projet'!$E$10+1,1))-AVERAGE(OFFSET($H$3,0,0,'Données projet'!$E$10+1,1))</f>
        <v>236.12531905695994</v>
      </c>
      <c r="AO46" s="62">
        <f t="shared" si="36"/>
        <v>270.64539221029258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8.6</v>
      </c>
      <c r="AI47" s="14">
        <f>IF('Données projet'!$A$62&gt;35,AI46+AH47-AQ46,IF(A47&lt;'Données projet'!$A$62,$AF$205^A47,IF(A47='Données projet'!$A$62,'Données projet'!$B$62,AI46+AH47-AQ46)))</f>
        <v>192.39999999999992</v>
      </c>
      <c r="AJ47" s="14">
        <f>AI47*VLOOKUP('Données projet'!$B$10,Paramètres!$A$1:$I$89,3,0)*VLOOKUP('Données projet'!$B$10,Paramètres!$A$1:$I$89,5,0)</f>
        <v>168.08063999999996</v>
      </c>
      <c r="AK47" s="14">
        <f t="shared" si="35"/>
        <v>42.659867131343425</v>
      </c>
      <c r="AL47" s="22">
        <f t="shared" si="4"/>
        <v>367.03971658708974</v>
      </c>
      <c r="AM47" s="62">
        <f t="shared" si="5"/>
        <v>660.373049920423</v>
      </c>
      <c r="AN47" s="62">
        <f ca="1">AVERAGE(OFFSET($AM$3,0,0,'Données projet'!$E$10+1,1))-AVERAGE(OFFSET($H$3,0,0,'Données projet'!$E$10+1,1))</f>
        <v>236.12531905695994</v>
      </c>
      <c r="AO47" s="62">
        <f t="shared" si="36"/>
        <v>270.64539221029258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201</v>
      </c>
      <c r="AG48" s="13">
        <f>VLOOKUP(A48,'Données projet'!$A$61:$I$81,9,0)</f>
        <v>8.6</v>
      </c>
      <c r="AH48" s="13">
        <f t="array" ref="AH48">INDEX(AG:AG,MIN(IF(ISNUMBER(AG48:AG244),ROW(AG48:AG244),"")))</f>
        <v>8.6</v>
      </c>
      <c r="AI48" s="14">
        <f>IF('Données projet'!$A$62&gt;35,AI47+AH48-AQ47,IF(A48&lt;'Données projet'!$A$62,$AF$205^A48,IF(A48='Données projet'!$A$62,'Données projet'!$B$62,AI47+AH48-AQ47)))</f>
        <v>200.99999999999991</v>
      </c>
      <c r="AJ48" s="14">
        <f>AI48*VLOOKUP('Données projet'!$B$10,Paramètres!$A$1:$I$89,3,0)*VLOOKUP('Données projet'!$B$10,Paramètres!$A$1:$I$89,5,0)</f>
        <v>175.59359999999995</v>
      </c>
      <c r="AK48" s="14">
        <f t="shared" si="35"/>
        <v>44.340433728638573</v>
      </c>
      <c r="AL48" s="22">
        <f t="shared" si="4"/>
        <v>383.05177541071203</v>
      </c>
      <c r="AM48" s="62">
        <f t="shared" si="5"/>
        <v>676.38510874404528</v>
      </c>
      <c r="AN48" s="62">
        <f ca="1">AVERAGE(OFFSET($AM$3,0,0,'Données projet'!$E$10+1,1))-AVERAGE(OFFSET($H$3,0,0,'Données projet'!$E$10+1,1))</f>
        <v>236.12531905695994</v>
      </c>
      <c r="AO48" s="62">
        <f t="shared" si="36"/>
        <v>270.64539221029258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31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7.8</v>
      </c>
      <c r="AI49" s="14">
        <f>IF('Données projet'!$A$62&gt;35,AI48+AH49-AQ48,IF(A49&lt;'Données projet'!$A$62,$AF$205^A49,IF(A49='Données projet'!$A$62,'Données projet'!$B$62,AI48+AH49-AQ48)))</f>
        <v>177.79999999999993</v>
      </c>
      <c r="AJ49" s="14">
        <f>AI49*VLOOKUP('Données projet'!$B$10,Paramètres!$A$1:$I$89,3,0)*VLOOKUP('Données projet'!$B$10,Paramètres!$A$1:$I$89,5,0)</f>
        <v>155.32607999999996</v>
      </c>
      <c r="AK49" s="14">
        <f t="shared" si="35"/>
        <v>39.786487601092411</v>
      </c>
      <c r="AL49" s="22">
        <f t="shared" si="4"/>
        <v>339.82105523856922</v>
      </c>
      <c r="AM49" s="62">
        <f t="shared" si="5"/>
        <v>633.15438857190247</v>
      </c>
      <c r="AN49" s="62">
        <f ca="1">AVERAGE(OFFSET($AM$3,0,0,'Données projet'!$E$10+1,1))-AVERAGE(OFFSET($H$3,0,0,'Données projet'!$E$10+1,1))</f>
        <v>236.12531905695994</v>
      </c>
      <c r="AO49" s="62">
        <f t="shared" si="36"/>
        <v>270.64539221029258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7.8</v>
      </c>
      <c r="AI50" s="14">
        <f>IF('Données projet'!$A$62&gt;35,AI49+AH50-AQ49,IF(A50&lt;'Données projet'!$A$62,$AF$205^A50,IF(A50='Données projet'!$A$62,'Données projet'!$B$62,AI49+AH50-AQ49)))</f>
        <v>185.59999999999994</v>
      </c>
      <c r="AJ50" s="14">
        <f>AI50*VLOOKUP('Données projet'!$B$10,Paramètres!$A$1:$I$89,3,0)*VLOOKUP('Données projet'!$B$10,Paramètres!$A$1:$I$89,5,0)</f>
        <v>162.14015999999998</v>
      </c>
      <c r="AK50" s="14">
        <f t="shared" si="35"/>
        <v>41.324860537333677</v>
      </c>
      <c r="AL50" s="22">
        <f t="shared" si="4"/>
        <v>354.36824410252279</v>
      </c>
      <c r="AM50" s="62">
        <f t="shared" si="5"/>
        <v>647.70157743585605</v>
      </c>
      <c r="AN50" s="62">
        <f ca="1">AVERAGE(OFFSET($AM$3,0,0,'Données projet'!$E$10+1,1))-AVERAGE(OFFSET($H$3,0,0,'Données projet'!$E$10+1,1))</f>
        <v>236.12531905695994</v>
      </c>
      <c r="AO50" s="62">
        <f t="shared" si="36"/>
        <v>270.64539221029258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7.8</v>
      </c>
      <c r="AI51" s="14">
        <f>IF('Données projet'!$A$62&gt;35,AI50+AH51-AQ50,IF(A51&lt;'Données projet'!$A$62,$AF$205^A51,IF(A51='Données projet'!$A$62,'Données projet'!$B$62,AI50+AH51-AQ50)))</f>
        <v>193.39999999999995</v>
      </c>
      <c r="AJ51" s="14">
        <f>AI51*VLOOKUP('Données projet'!$B$10,Paramètres!$A$1:$I$89,3,0)*VLOOKUP('Données projet'!$B$10,Paramètres!$A$1:$I$89,5,0)</f>
        <v>168.95424</v>
      </c>
      <c r="AK51" s="14">
        <f t="shared" si="35"/>
        <v>42.855724087026708</v>
      </c>
      <c r="AL51" s="22">
        <f t="shared" si="4"/>
        <v>368.90235411823818</v>
      </c>
      <c r="AM51" s="62">
        <f t="shared" si="5"/>
        <v>662.23568745157149</v>
      </c>
      <c r="AN51" s="62">
        <f ca="1">AVERAGE(OFFSET($AM$3,0,0,'Données projet'!$E$10+1,1))-AVERAGE(OFFSET($H$3,0,0,'Données projet'!$E$10+1,1))</f>
        <v>236.12531905695994</v>
      </c>
      <c r="AO51" s="62">
        <f t="shared" si="36"/>
        <v>270.64539221029258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7.8</v>
      </c>
      <c r="AI52" s="14">
        <f>IF('Données projet'!$A$62&gt;35,AI51+AH52-AQ51,IF(A52&lt;'Données projet'!$A$62,$AF$205^A52,IF(A52='Données projet'!$A$62,'Données projet'!$B$62,AI51+AH52-AQ51)))</f>
        <v>201.19999999999996</v>
      </c>
      <c r="AJ52" s="14">
        <f>AI52*VLOOKUP('Données projet'!$B$10,Paramètres!$A$1:$I$89,3,0)*VLOOKUP('Données projet'!$B$10,Paramètres!$A$1:$I$89,5,0)</f>
        <v>175.76831999999999</v>
      </c>
      <c r="AK52" s="14">
        <f t="shared" si="35"/>
        <v>44.379415757690168</v>
      </c>
      <c r="AL52" s="22">
        <f t="shared" si="4"/>
        <v>383.42397311131032</v>
      </c>
      <c r="AM52" s="62">
        <f t="shared" si="5"/>
        <v>676.75730644464363</v>
      </c>
      <c r="AN52" s="62">
        <f ca="1">AVERAGE(OFFSET($AM$3,0,0,'Données projet'!$E$10+1,1))-AVERAGE(OFFSET($H$3,0,0,'Données projet'!$E$10+1,1))</f>
        <v>236.12531905695994</v>
      </c>
      <c r="AO52" s="62">
        <f t="shared" si="36"/>
        <v>270.64539221029258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209</v>
      </c>
      <c r="AG53" s="13">
        <f>VLOOKUP(A53,'Données projet'!$A$61:$I$81,9,0)</f>
        <v>7.8</v>
      </c>
      <c r="AH53" s="13">
        <f t="array" ref="AH53">INDEX(AG:AG,MIN(IF(ISNUMBER(AG53:AG249),ROW(AG53:AG249),"")))</f>
        <v>7.8</v>
      </c>
      <c r="AI53" s="14">
        <f>IF('Données projet'!$A$62&gt;35,AI52+AH53-AQ52,IF(A53&lt;'Données projet'!$A$62,$AF$205^A53,IF(A53='Données projet'!$A$62,'Données projet'!$B$62,AI52+AH53-AQ52)))</f>
        <v>208.99999999999997</v>
      </c>
      <c r="AJ53" s="14">
        <f>AI53*VLOOKUP('Données projet'!$B$10,Paramètres!$A$1:$I$89,3,0)*VLOOKUP('Données projet'!$B$10,Paramètres!$A$1:$I$89,5,0)</f>
        <v>182.58240000000001</v>
      </c>
      <c r="AK53" s="14">
        <f t="shared" si="35"/>
        <v>45.896245406460288</v>
      </c>
      <c r="AL53" s="22">
        <f t="shared" si="4"/>
        <v>397.93364074958498</v>
      </c>
      <c r="AM53" s="62">
        <f t="shared" si="5"/>
        <v>691.2669740829183</v>
      </c>
      <c r="AN53" s="62">
        <f ca="1">AVERAGE(OFFSET($AM$3,0,0,'Données projet'!$E$10+1,1))-AVERAGE(OFFSET($H$3,0,0,'Données projet'!$E$10+1,1))</f>
        <v>236.12531905695994</v>
      </c>
      <c r="AO53" s="62">
        <f t="shared" si="36"/>
        <v>270.64539221029258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6.8</v>
      </c>
      <c r="AI54" s="14">
        <f>IF('Données projet'!$A$62&gt;35,AI53+AH54-AQ53,IF(A54&lt;'Données projet'!$A$62,$AF$205^A54,IF(A54='Données projet'!$A$62,'Données projet'!$B$62,AI53+AH54-AQ53)))</f>
        <v>187.79999999999998</v>
      </c>
      <c r="AJ54" s="14">
        <f>AI54*VLOOKUP('Données projet'!$B$10,Paramètres!$A$1:$I$89,3,0)*VLOOKUP('Données projet'!$B$10,Paramètres!$A$1:$I$89,5,0)</f>
        <v>164.06208000000001</v>
      </c>
      <c r="AK54" s="14">
        <f t="shared" si="35"/>
        <v>41.75738773013461</v>
      </c>
      <c r="AL54" s="22">
        <f t="shared" si="4"/>
        <v>358.46890629665108</v>
      </c>
      <c r="AM54" s="62">
        <f t="shared" si="5"/>
        <v>651.80223962998434</v>
      </c>
      <c r="AN54" s="62">
        <f ca="1">AVERAGE(OFFSET($AM$3,0,0,'Données projet'!$E$10+1,1))-AVERAGE(OFFSET($H$3,0,0,'Données projet'!$E$10+1,1))</f>
        <v>236.12531905695994</v>
      </c>
      <c r="AO54" s="62">
        <f t="shared" si="36"/>
        <v>270.64539221029258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6.8</v>
      </c>
      <c r="AI55" s="14">
        <f>IF('Données projet'!$A$62&gt;35,AI54+AH55-AQ54,IF(A55&lt;'Données projet'!$A$62,$AF$205^A55,IF(A55='Données projet'!$A$62,'Données projet'!$B$62,AI54+AH55-AQ54)))</f>
        <v>194.6</v>
      </c>
      <c r="AJ55" s="14">
        <f>AI55*VLOOKUP('Données projet'!$B$10,Paramètres!$A$1:$I$89,3,0)*VLOOKUP('Données projet'!$B$10,Paramètres!$A$1:$I$89,5,0)</f>
        <v>170.00256000000002</v>
      </c>
      <c r="AK55" s="14">
        <f t="shared" si="35"/>
        <v>43.090596939649579</v>
      </c>
      <c r="AL55" s="22">
        <f t="shared" si="4"/>
        <v>371.1372483365563</v>
      </c>
      <c r="AM55" s="62">
        <f t="shared" si="5"/>
        <v>664.47058166988961</v>
      </c>
      <c r="AN55" s="62">
        <f ca="1">AVERAGE(OFFSET($AM$3,0,0,'Données projet'!$E$10+1,1))-AVERAGE(OFFSET($H$3,0,0,'Données projet'!$E$10+1,1))</f>
        <v>236.12531905695994</v>
      </c>
      <c r="AO55" s="62">
        <f t="shared" si="36"/>
        <v>270.64539221029258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6.8</v>
      </c>
      <c r="AI56" s="14">
        <f>IF('Données projet'!$A$62&gt;35,AI55+AH56-AQ55,IF(A56&lt;'Données projet'!$A$62,$AF$205^A56,IF(A56='Données projet'!$A$62,'Données projet'!$B$62,AI55+AH56-AQ55)))</f>
        <v>201.4</v>
      </c>
      <c r="AJ56" s="14">
        <f>AI56*VLOOKUP('Données projet'!$B$10,Paramètres!$A$1:$I$89,3,0)*VLOOKUP('Données projet'!$B$10,Paramètres!$A$1:$I$89,5,0)</f>
        <v>175.94304000000002</v>
      </c>
      <c r="AK56" s="14">
        <f t="shared" si="35"/>
        <v>44.418393276556458</v>
      </c>
      <c r="AL56" s="22">
        <f t="shared" si="4"/>
        <v>383.79616295666915</v>
      </c>
      <c r="AM56" s="62">
        <f t="shared" si="5"/>
        <v>677.12949629000241</v>
      </c>
      <c r="AN56" s="62">
        <f ca="1">AVERAGE(OFFSET($AM$3,0,0,'Données projet'!$E$10+1,1))-AVERAGE(OFFSET($H$3,0,0,'Données projet'!$E$10+1,1))</f>
        <v>236.12531905695994</v>
      </c>
      <c r="AO56" s="62">
        <f t="shared" si="36"/>
        <v>270.64539221029258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6.8</v>
      </c>
      <c r="AI57" s="14">
        <f>IF('Données projet'!$A$62&gt;35,AI56+AH57-AQ56,IF(A57&lt;'Données projet'!$A$62,$AF$205^A57,IF(A57='Données projet'!$A$62,'Données projet'!$B$62,AI56+AH57-AQ56)))</f>
        <v>208.20000000000002</v>
      </c>
      <c r="AJ57" s="14">
        <f>AI57*VLOOKUP('Données projet'!$B$10,Paramètres!$A$1:$I$89,3,0)*VLOOKUP('Données projet'!$B$10,Paramètres!$A$1:$I$89,5,0)</f>
        <v>181.88352000000006</v>
      </c>
      <c r="AK57" s="14">
        <f t="shared" si="35"/>
        <v>45.74098045051349</v>
      </c>
      <c r="AL57" s="22">
        <f t="shared" si="4"/>
        <v>396.44600495131112</v>
      </c>
      <c r="AM57" s="62">
        <f t="shared" si="5"/>
        <v>689.77933828464438</v>
      </c>
      <c r="AN57" s="62">
        <f ca="1">AVERAGE(OFFSET($AM$3,0,0,'Données projet'!$E$10+1,1))-AVERAGE(OFFSET($H$3,0,0,'Données projet'!$E$10+1,1))</f>
        <v>236.12531905695994</v>
      </c>
      <c r="AO57" s="62">
        <f t="shared" si="36"/>
        <v>270.64539221029258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215</v>
      </c>
      <c r="AG58" s="13">
        <f>VLOOKUP(A58,'Données projet'!$A$61:$I$81,9,0)</f>
        <v>6.8</v>
      </c>
      <c r="AH58" s="13">
        <f t="array" ref="AH58">INDEX(AG:AG,MIN(IF(ISNUMBER(AG58:AG254),ROW(AG58:AG254),"")))</f>
        <v>6.8</v>
      </c>
      <c r="AI58" s="14">
        <f>IF('Données projet'!$A$62&gt;35,AI57+AH58-AQ57,IF(A58&lt;'Données projet'!$A$62,$AF$205^A58,IF(A58='Données projet'!$A$62,'Données projet'!$B$62,AI57+AH58-AQ57)))</f>
        <v>215.00000000000003</v>
      </c>
      <c r="AJ58" s="14">
        <f>AI58*VLOOKUP('Données projet'!$B$10,Paramètres!$A$1:$I$89,3,0)*VLOOKUP('Données projet'!$B$10,Paramètres!$A$1:$I$89,5,0)</f>
        <v>187.82400000000007</v>
      </c>
      <c r="AK58" s="14">
        <f t="shared" si="35"/>
        <v>47.05854810918273</v>
      </c>
      <c r="AL58" s="22">
        <f t="shared" si="4"/>
        <v>409.08710462349336</v>
      </c>
      <c r="AM58" s="62">
        <f t="shared" si="5"/>
        <v>702.42043795682662</v>
      </c>
      <c r="AN58" s="62">
        <f ca="1">AVERAGE(OFFSET($AM$3,0,0,'Données projet'!$E$10+1,1))-AVERAGE(OFFSET($H$3,0,0,'Données projet'!$E$10+1,1))</f>
        <v>236.12531905695994</v>
      </c>
      <c r="AO58" s="62">
        <f t="shared" si="36"/>
        <v>270.64539221029258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</v>
      </c>
      <c r="AI59" s="14">
        <f>IF('Données projet'!$A$62&gt;35,AI58+AH59-AQ58,IF(A59&lt;'Données projet'!$A$62,$AF$205^A59,IF(A59='Données projet'!$A$62,'Données projet'!$B$62,AI58+AH59-AQ58)))</f>
        <v>196.00000000000003</v>
      </c>
      <c r="AJ59" s="14">
        <f>AI59*VLOOKUP('Données projet'!$B$10,Paramètres!$A$1:$I$89,3,0)*VLOOKUP('Données projet'!$B$10,Paramètres!$A$1:$I$89,5,0)</f>
        <v>171.22560000000004</v>
      </c>
      <c r="AK59" s="14">
        <f t="shared" si="35"/>
        <v>43.364402348589557</v>
      </c>
      <c r="AL59" s="22">
        <f t="shared" si="4"/>
        <v>373.74425409046017</v>
      </c>
      <c r="AM59" s="62">
        <f t="shared" si="5"/>
        <v>667.07758742379349</v>
      </c>
      <c r="AN59" s="62">
        <f ca="1">AVERAGE(OFFSET($AM$3,0,0,'Données projet'!$E$10+1,1))-AVERAGE(OFFSET($H$3,0,0,'Données projet'!$E$10+1,1))</f>
        <v>236.12531905695994</v>
      </c>
      <c r="AO59" s="62">
        <f t="shared" si="36"/>
        <v>270.64539221029258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</v>
      </c>
      <c r="AI60" s="14">
        <f>IF('Données projet'!$A$62&gt;35,AI59+AH60-AQ59,IF(A60&lt;'Données projet'!$A$62,$AF$205^A60,IF(A60='Données projet'!$A$62,'Données projet'!$B$62,AI59+AH60-AQ59)))</f>
        <v>202.00000000000003</v>
      </c>
      <c r="AJ60" s="14">
        <f>AI60*VLOOKUP('Données projet'!$B$10,Paramètres!$A$1:$I$89,3,0)*VLOOKUP('Données projet'!$B$10,Paramètres!$A$1:$I$89,5,0)</f>
        <v>176.46720000000005</v>
      </c>
      <c r="AK60" s="14">
        <f t="shared" si="35"/>
        <v>44.535298821989393</v>
      </c>
      <c r="AL60" s="22">
        <f t="shared" si="4"/>
        <v>384.91268544829819</v>
      </c>
      <c r="AM60" s="62">
        <f t="shared" si="5"/>
        <v>678.24601878163151</v>
      </c>
      <c r="AN60" s="62">
        <f ca="1">AVERAGE(OFFSET($AM$3,0,0,'Données projet'!$E$10+1,1))-AVERAGE(OFFSET($H$3,0,0,'Données projet'!$E$10+1,1))</f>
        <v>236.12531905695994</v>
      </c>
      <c r="AO60" s="62">
        <f t="shared" si="36"/>
        <v>270.64539221029258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</v>
      </c>
      <c r="AI61" s="14">
        <f>IF('Données projet'!$A$62&gt;35,AI60+AH61-AQ60,IF(A61&lt;'Données projet'!$A$62,$AF$205^A61,IF(A61='Données projet'!$A$62,'Données projet'!$B$62,AI60+AH61-AQ60)))</f>
        <v>208.00000000000003</v>
      </c>
      <c r="AJ61" s="14">
        <f>AI61*VLOOKUP('Données projet'!$B$10,Paramètres!$A$1:$I$89,3,0)*VLOOKUP('Données projet'!$B$10,Paramètres!$A$1:$I$89,5,0)</f>
        <v>181.70880000000005</v>
      </c>
      <c r="AK61" s="14">
        <f t="shared" si="35"/>
        <v>45.702153370067812</v>
      </c>
      <c r="AL61" s="22">
        <f t="shared" si="4"/>
        <v>396.07407711953482</v>
      </c>
      <c r="AM61" s="62">
        <f t="shared" si="5"/>
        <v>689.40741045286813</v>
      </c>
      <c r="AN61" s="62">
        <f ca="1">AVERAGE(OFFSET($AM$3,0,0,'Données projet'!$E$10+1,1))-AVERAGE(OFFSET($H$3,0,0,'Données projet'!$E$10+1,1))</f>
        <v>236.12531905695994</v>
      </c>
      <c r="AO61" s="62">
        <f t="shared" si="36"/>
        <v>270.64539221029258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</v>
      </c>
      <c r="AI62" s="14">
        <f>IF('Données projet'!$A$62&gt;35,AI61+AH62-AQ61,IF(A62&lt;'Données projet'!$A$62,$AF$205^A62,IF(A62='Données projet'!$A$62,'Données projet'!$B$62,AI61+AH62-AQ61)))</f>
        <v>214.00000000000003</v>
      </c>
      <c r="AJ62" s="14">
        <f>AI62*VLOOKUP('Données projet'!$B$10,Paramètres!$A$1:$I$89,3,0)*VLOOKUP('Données projet'!$B$10,Paramètres!$A$1:$I$89,5,0)</f>
        <v>186.95040000000006</v>
      </c>
      <c r="AK62" s="14">
        <f t="shared" si="35"/>
        <v>46.865095976617653</v>
      </c>
      <c r="AL62" s="22">
        <f t="shared" si="4"/>
        <v>407.22865549260922</v>
      </c>
      <c r="AM62" s="62">
        <f t="shared" si="5"/>
        <v>700.56198882594254</v>
      </c>
      <c r="AN62" s="62">
        <f ca="1">AVERAGE(OFFSET($AM$3,0,0,'Données projet'!$E$10+1,1))-AVERAGE(OFFSET($H$3,0,0,'Données projet'!$E$10+1,1))</f>
        <v>236.12531905695994</v>
      </c>
      <c r="AO62" s="62">
        <f t="shared" si="36"/>
        <v>270.64539221029258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220</v>
      </c>
      <c r="AG63" s="13">
        <f>VLOOKUP(A63,'Données projet'!$A$61:$I$81,9,0)</f>
        <v>6</v>
      </c>
      <c r="AH63" s="13">
        <f t="array" ref="AH63">INDEX(AG:AG,MIN(IF(ISNUMBER(AG63:AG259),ROW(AG63:AG259),"")))</f>
        <v>6</v>
      </c>
      <c r="AI63" s="14">
        <f>IF('Données projet'!$A$62&gt;35,AI62+AH63-AQ62,IF(A63&lt;'Données projet'!$A$62,$AF$205^A63,IF(A63='Données projet'!$A$62,'Données projet'!$B$62,AI62+AH63-AQ62)))</f>
        <v>220.00000000000003</v>
      </c>
      <c r="AJ63" s="14">
        <f>AI63*VLOOKUP('Données projet'!$B$10,Paramètres!$A$1:$I$89,3,0)*VLOOKUP('Données projet'!$B$10,Paramètres!$A$1:$I$89,5,0)</f>
        <v>192.19200000000006</v>
      </c>
      <c r="AK63" s="14">
        <f t="shared" si="35"/>
        <v>48.02424892193244</v>
      </c>
      <c r="AL63" s="22">
        <f t="shared" si="4"/>
        <v>418.37663353903241</v>
      </c>
      <c r="AM63" s="62">
        <f t="shared" si="5"/>
        <v>711.70996687236573</v>
      </c>
      <c r="AN63" s="62">
        <f ca="1">AVERAGE(OFFSET($AM$3,0,0,'Données projet'!$E$10+1,1))-AVERAGE(OFFSET($H$3,0,0,'Données projet'!$E$10+1,1))</f>
        <v>236.12531905695994</v>
      </c>
      <c r="AO63" s="62">
        <f t="shared" si="36"/>
        <v>270.64539221029258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203.20000000000002</v>
      </c>
      <c r="AJ64" s="14">
        <f>AI64*VLOOKUP('Données projet'!$B$10,Paramètres!$A$1:$I$89,3,0)*VLOOKUP('Données projet'!$B$10,Paramètres!$A$1:$I$89,5,0)</f>
        <v>177.51552000000004</v>
      </c>
      <c r="AK64" s="14">
        <f t="shared" si="35"/>
        <v>44.768988809542904</v>
      </c>
      <c r="AL64" s="22">
        <f t="shared" si="4"/>
        <v>387.145519509954</v>
      </c>
      <c r="AM64" s="62">
        <f t="shared" si="5"/>
        <v>680.47885284328731</v>
      </c>
      <c r="AN64" s="62">
        <f ca="1">AVERAGE(OFFSET($AM$3,0,0,'Données projet'!$E$10+1,1))-AVERAGE(OFFSET($H$3,0,0,'Données projet'!$E$10+1,1))</f>
        <v>236.12531905695994</v>
      </c>
      <c r="AO64" s="62">
        <f t="shared" si="36"/>
        <v>270.64539221029258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208.4</v>
      </c>
      <c r="AJ65" s="14">
        <f>AI65*VLOOKUP('Données projet'!$B$10,Paramètres!$A$1:$I$89,3,0)*VLOOKUP('Données projet'!$B$10,Paramètres!$A$1:$I$89,5,0)</f>
        <v>182.05824000000001</v>
      </c>
      <c r="AK65" s="14">
        <f t="shared" si="35"/>
        <v>45.779803189729343</v>
      </c>
      <c r="AL65" s="22">
        <f t="shared" si="4"/>
        <v>396.81792522211191</v>
      </c>
      <c r="AM65" s="62">
        <f t="shared" si="5"/>
        <v>690.15125855544522</v>
      </c>
      <c r="AN65" s="62">
        <f ca="1">AVERAGE(OFFSET($AM$3,0,0,'Données projet'!$E$10+1,1))-AVERAGE(OFFSET($H$3,0,0,'Données projet'!$E$10+1,1))</f>
        <v>236.12531905695994</v>
      </c>
      <c r="AO65" s="62">
        <f t="shared" si="36"/>
        <v>270.64539221029258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213.6</v>
      </c>
      <c r="AJ66" s="14">
        <f>AI66*VLOOKUP('Données projet'!$B$10,Paramètres!$A$1:$I$89,3,0)*VLOOKUP('Données projet'!$B$10,Paramètres!$A$1:$I$89,5,0)</f>
        <v>186.60096000000001</v>
      </c>
      <c r="AK66" s="14">
        <f t="shared" si="35"/>
        <v>46.787685683664144</v>
      </c>
      <c r="AL66" s="22">
        <f t="shared" si="4"/>
        <v>406.48522456571504</v>
      </c>
      <c r="AM66" s="62">
        <f t="shared" si="5"/>
        <v>699.8185578990483</v>
      </c>
      <c r="AN66" s="62">
        <f ca="1">AVERAGE(OFFSET($AM$3,0,0,'Données projet'!$E$10+1,1))-AVERAGE(OFFSET($H$3,0,0,'Données projet'!$E$10+1,1))</f>
        <v>236.12531905695994</v>
      </c>
      <c r="AO66" s="62">
        <f t="shared" si="36"/>
        <v>270.64539221029258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218.79999999999998</v>
      </c>
      <c r="AJ67" s="14">
        <f>AI67*VLOOKUP('Données projet'!$B$10,Paramètres!$A$1:$I$89,3,0)*VLOOKUP('Données projet'!$B$10,Paramètres!$A$1:$I$89,5,0)</f>
        <v>191.14368000000002</v>
      </c>
      <c r="AK67" s="14">
        <f t="shared" si="35"/>
        <v>47.792715878069586</v>
      </c>
      <c r="AL67" s="22">
        <f t="shared" si="4"/>
        <v>416.14755615430454</v>
      </c>
      <c r="AM67" s="62">
        <f t="shared" si="5"/>
        <v>709.4808894876378</v>
      </c>
      <c r="AN67" s="62">
        <f ca="1">AVERAGE(OFFSET($AM$3,0,0,'Données projet'!$E$10+1,1))-AVERAGE(OFFSET($H$3,0,0,'Données projet'!$E$10+1,1))</f>
        <v>236.12531905695994</v>
      </c>
      <c r="AO67" s="62">
        <f t="shared" si="36"/>
        <v>270.64539221029258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224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223.99999999999997</v>
      </c>
      <c r="AJ68" s="14">
        <f>AI68*VLOOKUP('Données projet'!$B$10,Paramètres!$A$1:$I$89,3,0)*VLOOKUP('Données projet'!$B$10,Paramètres!$A$1:$I$89,5,0)</f>
        <v>195.68639999999999</v>
      </c>
      <c r="AK68" s="14">
        <f t="shared" si="35"/>
        <v>48.794969360985156</v>
      </c>
      <c r="AL68" s="22">
        <f t="shared" ref="AL68:AL131" si="58">(AJ68+AK68)*0.475*44/12</f>
        <v>425.80505163704908</v>
      </c>
      <c r="AM68" s="62">
        <f t="shared" ref="AM68:AM131" si="59">AL68+(AD68+AE68)*44/12</f>
        <v>719.13838497038239</v>
      </c>
      <c r="AN68" s="62">
        <f ca="1">AVERAGE(OFFSET($AM$3,0,0,'Données projet'!$E$10+1,1))-AVERAGE(OFFSET($H$3,0,0,'Données projet'!$E$10+1,1))</f>
        <v>236.12531905695994</v>
      </c>
      <c r="AO68" s="62">
        <f t="shared" si="36"/>
        <v>270.64539221029258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4.5999999999999996</v>
      </c>
      <c r="AI69" s="14">
        <f>IF('Données projet'!$A$62&gt;35,AI68+AH69-AQ68,IF(A69&lt;'Données projet'!$A$62,$AF$205^A69,IF(A69='Données projet'!$A$62,'Données projet'!$B$62,AI68+AH69-AQ68)))</f>
        <v>208.59999999999997</v>
      </c>
      <c r="AJ69" s="14">
        <f>AI69*VLOOKUP('Données projet'!$B$10,Paramètres!$A$1:$I$89,3,0)*VLOOKUP('Données projet'!$B$10,Paramètres!$A$1:$I$89,5,0)</f>
        <v>182.23295999999999</v>
      </c>
      <c r="AK69" s="14">
        <f t="shared" ref="AK69:AK132" si="89">EXP(-1.0587+0.8836*LN(AJ69)+0.284)</f>
        <v>45.818621592366291</v>
      </c>
      <c r="AL69" s="22">
        <f t="shared" si="58"/>
        <v>397.18983794003793</v>
      </c>
      <c r="AM69" s="62">
        <f t="shared" si="59"/>
        <v>690.52317127337119</v>
      </c>
      <c r="AN69" s="62">
        <f ca="1">AVERAGE(OFFSET($AM$3,0,0,'Données projet'!$E$10+1,1))-AVERAGE(OFFSET($H$3,0,0,'Données projet'!$E$10+1,1))</f>
        <v>236.12531905695994</v>
      </c>
      <c r="AO69" s="62">
        <f t="shared" ref="AO69:AO132" si="90">$AO$3</f>
        <v>270.64539221029258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4.5999999999999996</v>
      </c>
      <c r="AI70" s="14">
        <f>IF('Données projet'!$A$62&gt;35,AI69+AH70-AQ69,IF(A70&lt;'Données projet'!$A$62,$AF$205^A70,IF(A70='Données projet'!$A$62,'Données projet'!$B$62,AI69+AH70-AQ69)))</f>
        <v>213.19999999999996</v>
      </c>
      <c r="AJ70" s="14">
        <f>AI70*VLOOKUP('Données projet'!$B$10,Paramètres!$A$1:$I$89,3,0)*VLOOKUP('Données projet'!$B$10,Paramètres!$A$1:$I$89,5,0)</f>
        <v>186.25152</v>
      </c>
      <c r="AK70" s="14">
        <f t="shared" si="89"/>
        <v>46.71025851515671</v>
      </c>
      <c r="AL70" s="22">
        <f t="shared" si="58"/>
        <v>405.74176424723129</v>
      </c>
      <c r="AM70" s="62">
        <f t="shared" si="59"/>
        <v>699.0750975805646</v>
      </c>
      <c r="AN70" s="62">
        <f ca="1">AVERAGE(OFFSET($AM$3,0,0,'Données projet'!$E$10+1,1))-AVERAGE(OFFSET($H$3,0,0,'Données projet'!$E$10+1,1))</f>
        <v>236.12531905695994</v>
      </c>
      <c r="AO70" s="62">
        <f t="shared" si="90"/>
        <v>270.64539221029258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4.5999999999999996</v>
      </c>
      <c r="AI71" s="14">
        <f>IF('Données projet'!$A$62&gt;35,AI70+AH71-AQ70,IF(A71&lt;'Données projet'!$A$62,$AF$205^A71,IF(A71='Données projet'!$A$62,'Données projet'!$B$62,AI70+AH71-AQ70)))</f>
        <v>217.79999999999995</v>
      </c>
      <c r="AJ71" s="14">
        <f>AI71*VLOOKUP('Données projet'!$B$10,Paramètres!$A$1:$I$89,3,0)*VLOOKUP('Données projet'!$B$10,Paramètres!$A$1:$I$89,5,0)</f>
        <v>190.27007999999998</v>
      </c>
      <c r="AK71" s="14">
        <f t="shared" si="89"/>
        <v>47.599658767320413</v>
      </c>
      <c r="AL71" s="22">
        <f t="shared" si="58"/>
        <v>414.28979501974965</v>
      </c>
      <c r="AM71" s="62">
        <f t="shared" si="59"/>
        <v>707.62312835308296</v>
      </c>
      <c r="AN71" s="62">
        <f ca="1">AVERAGE(OFFSET($AM$3,0,0,'Données projet'!$E$10+1,1))-AVERAGE(OFFSET($H$3,0,0,'Données projet'!$E$10+1,1))</f>
        <v>236.12531905695994</v>
      </c>
      <c r="AO71" s="62">
        <f t="shared" si="90"/>
        <v>270.64539221029258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4.5999999999999996</v>
      </c>
      <c r="AI72" s="14">
        <f>IF('Données projet'!$A$62&gt;35,AI71+AH72-AQ71,IF(A72&lt;'Données projet'!$A$62,$AF$205^A72,IF(A72='Données projet'!$A$62,'Données projet'!$B$62,AI71+AH72-AQ71)))</f>
        <v>222.39999999999995</v>
      </c>
      <c r="AJ72" s="14">
        <f>AI72*VLOOKUP('Données projet'!$B$10,Paramètres!$A$1:$I$89,3,0)*VLOOKUP('Données projet'!$B$10,Paramètres!$A$1:$I$89,5,0)</f>
        <v>194.28863999999999</v>
      </c>
      <c r="AK72" s="14">
        <f t="shared" si="89"/>
        <v>48.486875029770822</v>
      </c>
      <c r="AL72" s="22">
        <f t="shared" si="58"/>
        <v>422.83402201018413</v>
      </c>
      <c r="AM72" s="62">
        <f t="shared" si="59"/>
        <v>716.16735534351744</v>
      </c>
      <c r="AN72" s="62">
        <f ca="1">AVERAGE(OFFSET($AM$3,0,0,'Données projet'!$E$10+1,1))-AVERAGE(OFFSET($H$3,0,0,'Données projet'!$E$10+1,1))</f>
        <v>236.12531905695994</v>
      </c>
      <c r="AO72" s="62">
        <f t="shared" si="90"/>
        <v>270.64539221029258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227</v>
      </c>
      <c r="AG73" s="13">
        <f>VLOOKUP(A73,'Données projet'!$A$61:$I$81,9,0)</f>
        <v>4.5999999999999996</v>
      </c>
      <c r="AH73" s="13">
        <f t="array" ref="AH73">INDEX(AG:AG,MIN(IF(ISNUMBER(AG73:AG269),ROW(AG73:AG269),"")))</f>
        <v>4.5999999999999996</v>
      </c>
      <c r="AI73" s="14">
        <f>IF('Données projet'!$A$62&gt;35,AI72+AH73-AQ72,IF(A73&lt;'Données projet'!$A$62,$AF$205^A73,IF(A73='Données projet'!$A$62,'Données projet'!$B$62,AI72+AH73-AQ72)))</f>
        <v>226.99999999999994</v>
      </c>
      <c r="AJ73" s="14">
        <f>AI73*VLOOKUP('Données projet'!$B$10,Paramètres!$A$1:$I$89,3,0)*VLOOKUP('Données projet'!$B$10,Paramètres!$A$1:$I$89,5,0)</f>
        <v>198.30719999999997</v>
      </c>
      <c r="AK73" s="14">
        <f t="shared" si="89"/>
        <v>49.371957679623371</v>
      </c>
      <c r="AL73" s="22">
        <f t="shared" si="58"/>
        <v>431.37453295867726</v>
      </c>
      <c r="AM73" s="62">
        <f t="shared" si="59"/>
        <v>724.70786629201052</v>
      </c>
      <c r="AN73" s="62">
        <f ca="1">AVERAGE(OFFSET($AM$3,0,0,'Données projet'!$E$10+1,1))-AVERAGE(OFFSET($H$3,0,0,'Données projet'!$E$10+1,1))</f>
        <v>236.12531905695994</v>
      </c>
      <c r="AO73" s="62">
        <f t="shared" si="90"/>
        <v>270.64539221029258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17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</v>
      </c>
      <c r="AI74" s="14">
        <f>IF('Données projet'!$A$62&gt;35,AI73+AH74-AQ73,IF(A74&lt;'Données projet'!$A$62,$AF$205^A74,IF(A74='Données projet'!$A$62,'Données projet'!$B$62,AI73+AH74-AQ73)))</f>
        <v>213.99999999999994</v>
      </c>
      <c r="AJ74" s="14">
        <f>AI74*VLOOKUP('Données projet'!$B$10,Paramètres!$A$1:$I$89,3,0)*VLOOKUP('Données projet'!$B$10,Paramètres!$A$1:$I$89,5,0)</f>
        <v>186.95039999999997</v>
      </c>
      <c r="AK74" s="14">
        <f t="shared" si="89"/>
        <v>46.865095976617653</v>
      </c>
      <c r="AL74" s="22">
        <f t="shared" si="58"/>
        <v>407.22865549260905</v>
      </c>
      <c r="AM74" s="62">
        <f t="shared" si="59"/>
        <v>700.56198882594231</v>
      </c>
      <c r="AN74" s="62">
        <f ca="1">AVERAGE(OFFSET($AM$3,0,0,'Données projet'!$E$10+1,1))-AVERAGE(OFFSET($H$3,0,0,'Données projet'!$E$10+1,1))</f>
        <v>236.12531905695994</v>
      </c>
      <c r="AO74" s="62">
        <f t="shared" si="90"/>
        <v>270.64539221029258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</v>
      </c>
      <c r="AI75" s="14">
        <f>IF('Données projet'!$A$62&gt;35,AI74+AH75-AQ74,IF(A75&lt;'Données projet'!$A$62,$AF$205^A75,IF(A75='Données projet'!$A$62,'Données projet'!$B$62,AI74+AH75-AQ74)))</f>
        <v>217.99999999999994</v>
      </c>
      <c r="AJ75" s="14">
        <f>AI75*VLOOKUP('Données projet'!$B$10,Paramètres!$A$1:$I$89,3,0)*VLOOKUP('Données projet'!$B$10,Paramètres!$A$1:$I$89,5,0)</f>
        <v>190.44479999999999</v>
      </c>
      <c r="AK75" s="14">
        <f t="shared" si="89"/>
        <v>47.638278428909231</v>
      </c>
      <c r="AL75" s="22">
        <f t="shared" si="58"/>
        <v>414.66136159701688</v>
      </c>
      <c r="AM75" s="62">
        <f t="shared" si="59"/>
        <v>707.99469493035019</v>
      </c>
      <c r="AN75" s="62">
        <f ca="1">AVERAGE(OFFSET($AM$3,0,0,'Données projet'!$E$10+1,1))-AVERAGE(OFFSET($H$3,0,0,'Données projet'!$E$10+1,1))</f>
        <v>236.12531905695994</v>
      </c>
      <c r="AO75" s="62">
        <f t="shared" si="90"/>
        <v>270.64539221029258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</v>
      </c>
      <c r="AI76" s="14">
        <f>IF('Données projet'!$A$62&gt;35,AI75+AH76-AQ75,IF(A76&lt;'Données projet'!$A$62,$AF$205^A76,IF(A76='Données projet'!$A$62,'Données projet'!$B$62,AI75+AH76-AQ75)))</f>
        <v>221.99999999999994</v>
      </c>
      <c r="AJ76" s="14">
        <f>AI76*VLOOKUP('Données projet'!$B$10,Paramètres!$A$1:$I$89,3,0)*VLOOKUP('Données projet'!$B$10,Paramètres!$A$1:$I$89,5,0)</f>
        <v>193.93919999999997</v>
      </c>
      <c r="AK76" s="14">
        <f t="shared" si="89"/>
        <v>48.409811198069342</v>
      </c>
      <c r="AL76" s="22">
        <f t="shared" si="58"/>
        <v>422.091194503304</v>
      </c>
      <c r="AM76" s="62">
        <f t="shared" si="59"/>
        <v>715.42452783663725</v>
      </c>
      <c r="AN76" s="62">
        <f ca="1">AVERAGE(OFFSET($AM$3,0,0,'Données projet'!$E$10+1,1))-AVERAGE(OFFSET($H$3,0,0,'Données projet'!$E$10+1,1))</f>
        <v>236.12531905695994</v>
      </c>
      <c r="AO76" s="62">
        <f t="shared" si="90"/>
        <v>270.64539221029258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</v>
      </c>
      <c r="AI77" s="14">
        <f>IF('Données projet'!$A$62&gt;35,AI76+AH77-AQ76,IF(A77&lt;'Données projet'!$A$62,$AF$205^A77,IF(A77='Données projet'!$A$62,'Données projet'!$B$62,AI76+AH77-AQ76)))</f>
        <v>225.99999999999994</v>
      </c>
      <c r="AJ77" s="14">
        <f>AI77*VLOOKUP('Données projet'!$B$10,Paramètres!$A$1:$I$89,3,0)*VLOOKUP('Données projet'!$B$10,Paramètres!$A$1:$I$89,5,0)</f>
        <v>197.43359999999996</v>
      </c>
      <c r="AK77" s="14">
        <f t="shared" si="89"/>
        <v>49.179727436837609</v>
      </c>
      <c r="AL77" s="22">
        <f t="shared" si="58"/>
        <v>429.51821195249204</v>
      </c>
      <c r="AM77" s="62">
        <f t="shared" si="59"/>
        <v>722.8515452858253</v>
      </c>
      <c r="AN77" s="62">
        <f ca="1">AVERAGE(OFFSET($AM$3,0,0,'Données projet'!$E$10+1,1))-AVERAGE(OFFSET($H$3,0,0,'Données projet'!$E$10+1,1))</f>
        <v>236.12531905695994</v>
      </c>
      <c r="AO77" s="62">
        <f t="shared" si="90"/>
        <v>270.64539221029258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230</v>
      </c>
      <c r="AG78" s="13">
        <f>VLOOKUP(A78,'Données projet'!$A$61:$I$81,9,0)</f>
        <v>4</v>
      </c>
      <c r="AH78" s="13">
        <f t="array" ref="AH78">INDEX(AG:AG,MIN(IF(ISNUMBER(AG78:AG274),ROW(AG78:AG274),"")))</f>
        <v>4</v>
      </c>
      <c r="AI78" s="14">
        <f>IF('Données projet'!$A$62&gt;35,AI77+AH78-AQ77,IF(A78&lt;'Données projet'!$A$62,$AF$205^A78,IF(A78='Données projet'!$A$62,'Données projet'!$B$62,AI77+AH78-AQ77)))</f>
        <v>229.99999999999994</v>
      </c>
      <c r="AJ78" s="14">
        <f>AI78*VLOOKUP('Données projet'!$B$10,Paramètres!$A$1:$I$89,3,0)*VLOOKUP('Données projet'!$B$10,Paramètres!$A$1:$I$89,5,0)</f>
        <v>200.92799999999997</v>
      </c>
      <c r="AK78" s="14">
        <f t="shared" si="89"/>
        <v>49.948059057189042</v>
      </c>
      <c r="AL78" s="22">
        <f t="shared" si="58"/>
        <v>436.94246952460418</v>
      </c>
      <c r="AM78" s="62">
        <f t="shared" si="59"/>
        <v>730.27580285793749</v>
      </c>
      <c r="AN78" s="62">
        <f ca="1">AVERAGE(OFFSET($AM$3,0,0,'Données projet'!$E$10+1,1))-AVERAGE(OFFSET($H$3,0,0,'Données projet'!$E$10+1,1))</f>
        <v>236.12531905695994</v>
      </c>
      <c r="AO78" s="62">
        <f t="shared" si="90"/>
        <v>270.64539221029258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15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3.6</v>
      </c>
      <c r="AI79" s="14">
        <f>IF('Données projet'!$A$62&gt;35,AI78+AH79-AQ78,IF(A79&lt;'Données projet'!$A$62,$AF$205^A79,IF(A79='Données projet'!$A$62,'Données projet'!$B$62,AI78+AH79-AQ78)))</f>
        <v>218.59999999999994</v>
      </c>
      <c r="AJ79" s="14">
        <f>AI79*VLOOKUP('Données projet'!$B$10,Paramètres!$A$1:$I$89,3,0)*VLOOKUP('Données projet'!$B$10,Paramètres!$A$1:$I$89,5,0)</f>
        <v>190.96895999999998</v>
      </c>
      <c r="AK79" s="14">
        <f t="shared" si="89"/>
        <v>47.754112686935557</v>
      </c>
      <c r="AL79" s="22">
        <f t="shared" si="58"/>
        <v>415.77601826307938</v>
      </c>
      <c r="AM79" s="62">
        <f t="shared" si="59"/>
        <v>709.10935159641269</v>
      </c>
      <c r="AN79" s="62">
        <f ca="1">AVERAGE(OFFSET($AM$3,0,0,'Données projet'!$E$10+1,1))-AVERAGE(OFFSET($H$3,0,0,'Données projet'!$E$10+1,1))</f>
        <v>236.12531905695994</v>
      </c>
      <c r="AO79" s="62">
        <f t="shared" si="90"/>
        <v>270.64539221029258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3.6</v>
      </c>
      <c r="AI80" s="14">
        <f>IF('Données projet'!$A$62&gt;35,AI79+AH80-AQ79,IF(A80&lt;'Données projet'!$A$62,$AF$205^A80,IF(A80='Données projet'!$A$62,'Données projet'!$B$62,AI79+AH80-AQ79)))</f>
        <v>222.19999999999993</v>
      </c>
      <c r="AJ80" s="14">
        <f>AI80*VLOOKUP('Données projet'!$B$10,Paramètres!$A$1:$I$89,3,0)*VLOOKUP('Données projet'!$B$10,Paramètres!$A$1:$I$89,5,0)</f>
        <v>194.11391999999998</v>
      </c>
      <c r="AK80" s="14">
        <f t="shared" si="89"/>
        <v>48.44834513242396</v>
      </c>
      <c r="AL80" s="22">
        <f t="shared" si="58"/>
        <v>422.46261177230502</v>
      </c>
      <c r="AM80" s="62">
        <f t="shared" si="59"/>
        <v>715.79594510563834</v>
      </c>
      <c r="AN80" s="62">
        <f ca="1">AVERAGE(OFFSET($AM$3,0,0,'Données projet'!$E$10+1,1))-AVERAGE(OFFSET($H$3,0,0,'Données projet'!$E$10+1,1))</f>
        <v>236.12531905695994</v>
      </c>
      <c r="AO80" s="62">
        <f t="shared" si="90"/>
        <v>270.64539221029258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3.6</v>
      </c>
      <c r="AI81" s="14">
        <f>IF('Données projet'!$A$62&gt;35,AI80+AH81-AQ80,IF(A81&lt;'Données projet'!$A$62,$AF$205^A81,IF(A81='Données projet'!$A$62,'Données projet'!$B$62,AI80+AH81-AQ80)))</f>
        <v>225.79999999999993</v>
      </c>
      <c r="AJ81" s="14">
        <f>AI81*VLOOKUP('Données projet'!$B$10,Paramètres!$A$1:$I$89,3,0)*VLOOKUP('Données projet'!$B$10,Paramètres!$A$1:$I$89,5,0)</f>
        <v>197.25887999999995</v>
      </c>
      <c r="AK81" s="14">
        <f t="shared" si="89"/>
        <v>49.141269519991567</v>
      </c>
      <c r="AL81" s="22">
        <f t="shared" si="58"/>
        <v>429.14692708065189</v>
      </c>
      <c r="AM81" s="62">
        <f t="shared" si="59"/>
        <v>722.48026041398521</v>
      </c>
      <c r="AN81" s="62">
        <f ca="1">AVERAGE(OFFSET($AM$3,0,0,'Données projet'!$E$10+1,1))-AVERAGE(OFFSET($H$3,0,0,'Données projet'!$E$10+1,1))</f>
        <v>236.12531905695994</v>
      </c>
      <c r="AO81" s="62">
        <f t="shared" si="90"/>
        <v>270.64539221029258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3.6</v>
      </c>
      <c r="AI82" s="14">
        <f>IF('Données projet'!$A$62&gt;35,AI81+AH82-AQ81,IF(A82&lt;'Données projet'!$A$62,$AF$205^A82,IF(A82='Données projet'!$A$62,'Données projet'!$B$62,AI81+AH82-AQ81)))</f>
        <v>229.39999999999992</v>
      </c>
      <c r="AJ82" s="14">
        <f>AI82*VLOOKUP('Données projet'!$B$10,Paramètres!$A$1:$I$89,3,0)*VLOOKUP('Données projet'!$B$10,Paramètres!$A$1:$I$89,5,0)</f>
        <v>200.40383999999997</v>
      </c>
      <c r="AK82" s="14">
        <f t="shared" si="89"/>
        <v>49.832909112305636</v>
      </c>
      <c r="AL82" s="22">
        <f t="shared" si="58"/>
        <v>435.82900470393224</v>
      </c>
      <c r="AM82" s="62">
        <f t="shared" si="59"/>
        <v>729.1623380372655</v>
      </c>
      <c r="AN82" s="62">
        <f ca="1">AVERAGE(OFFSET($AM$3,0,0,'Données projet'!$E$10+1,1))-AVERAGE(OFFSET($H$3,0,0,'Données projet'!$E$10+1,1))</f>
        <v>236.12531905695994</v>
      </c>
      <c r="AO82" s="62">
        <f t="shared" si="90"/>
        <v>270.64539221029258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233</v>
      </c>
      <c r="AG83" s="13">
        <f>VLOOKUP(A83,'Données projet'!$A$61:$I$81,9,0)</f>
        <v>3.6</v>
      </c>
      <c r="AH83" s="13">
        <f t="array" ref="AH83">INDEX(AG:AG,MIN(IF(ISNUMBER(AG83:AG279),ROW(AG83:AG279),"")))</f>
        <v>3.6</v>
      </c>
      <c r="AI83" s="14">
        <f>IF('Données projet'!$A$62&gt;35,AI82+AH83-AQ82,IF(A83&lt;'Données projet'!$A$62,$AF$205^A83,IF(A83='Données projet'!$A$62,'Données projet'!$B$62,AI82+AH83-AQ82)))</f>
        <v>232.99999999999991</v>
      </c>
      <c r="AJ83" s="14">
        <f>AI83*VLOOKUP('Données projet'!$B$10,Paramètres!$A$1:$I$89,3,0)*VLOOKUP('Données projet'!$B$10,Paramètres!$A$1:$I$89,5,0)</f>
        <v>203.54879999999994</v>
      </c>
      <c r="AK83" s="14">
        <f t="shared" si="89"/>
        <v>50.523286400023487</v>
      </c>
      <c r="AL83" s="22">
        <f t="shared" si="58"/>
        <v>442.5088838133741</v>
      </c>
      <c r="AM83" s="62">
        <f t="shared" si="59"/>
        <v>735.84221714670741</v>
      </c>
      <c r="AN83" s="62">
        <f ca="1">AVERAGE(OFFSET($AM$3,0,0,'Données projet'!$E$10+1,1))-AVERAGE(OFFSET($H$3,0,0,'Données projet'!$E$10+1,1))</f>
        <v>236.12531905695994</v>
      </c>
      <c r="AO83" s="62">
        <f t="shared" si="90"/>
        <v>270.64539221029258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</v>
      </c>
      <c r="AI84" s="14">
        <f>IF('Données projet'!$A$62&gt;35,AI83+AH84-AQ83,IF(A84&lt;'Données projet'!$A$62,$AF$205^A84,IF(A84='Données projet'!$A$62,'Données projet'!$B$62,AI83+AH84-AQ83)))</f>
        <v>222.99999999999991</v>
      </c>
      <c r="AJ84" s="14">
        <f>AI84*VLOOKUP('Données projet'!$B$10,Paramètres!$A$1:$I$89,3,0)*VLOOKUP('Données projet'!$B$10,Paramètres!$A$1:$I$89,5,0)</f>
        <v>194.81279999999995</v>
      </c>
      <c r="AK84" s="14">
        <f t="shared" si="89"/>
        <v>48.602440540253859</v>
      </c>
      <c r="AL84" s="22">
        <f t="shared" si="58"/>
        <v>423.9482106076087</v>
      </c>
      <c r="AM84" s="62">
        <f t="shared" si="59"/>
        <v>717.28154394094202</v>
      </c>
      <c r="AN84" s="62">
        <f ca="1">AVERAGE(OFFSET($AM$3,0,0,'Données projet'!$E$10+1,1))-AVERAGE(OFFSET($H$3,0,0,'Données projet'!$E$10+1,1))</f>
        <v>236.12531905695994</v>
      </c>
      <c r="AO84" s="62">
        <f t="shared" si="90"/>
        <v>270.64539221029258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</v>
      </c>
      <c r="AI85" s="14">
        <f>IF('Données projet'!$A$62&gt;35,AI84+AH85-AQ84,IF(A85&lt;'Données projet'!$A$62,$AF$205^A85,IF(A85='Données projet'!$A$62,'Données projet'!$B$62,AI84+AH85-AQ84)))</f>
        <v>225.99999999999991</v>
      </c>
      <c r="AJ85" s="14">
        <f>AI85*VLOOKUP('Données projet'!$B$10,Paramètres!$A$1:$I$89,3,0)*VLOOKUP('Données projet'!$B$10,Paramètres!$A$1:$I$89,5,0)</f>
        <v>197.43359999999996</v>
      </c>
      <c r="AK85" s="14">
        <f t="shared" si="89"/>
        <v>49.179727436837609</v>
      </c>
      <c r="AL85" s="22">
        <f t="shared" si="58"/>
        <v>429.51821195249204</v>
      </c>
      <c r="AM85" s="62">
        <f t="shared" si="59"/>
        <v>722.8515452858253</v>
      </c>
      <c r="AN85" s="62">
        <f ca="1">AVERAGE(OFFSET($AM$3,0,0,'Données projet'!$E$10+1,1))-AVERAGE(OFFSET($H$3,0,0,'Données projet'!$E$10+1,1))</f>
        <v>236.12531905695994</v>
      </c>
      <c r="AO85" s="62">
        <f t="shared" si="90"/>
        <v>270.64539221029258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</v>
      </c>
      <c r="AI86" s="14">
        <f>IF('Données projet'!$A$62&gt;35,AI85+AH86-AQ85,IF(A86&lt;'Données projet'!$A$62,$AF$205^A86,IF(A86='Données projet'!$A$62,'Données projet'!$B$62,AI85+AH86-AQ85)))</f>
        <v>228.99999999999991</v>
      </c>
      <c r="AJ86" s="14">
        <f>AI86*VLOOKUP('Données projet'!$B$10,Paramètres!$A$1:$I$89,3,0)*VLOOKUP('Données projet'!$B$10,Paramètres!$A$1:$I$89,5,0)</f>
        <v>200.05439999999993</v>
      </c>
      <c r="AK86" s="14">
        <f t="shared" si="89"/>
        <v>49.756123009618186</v>
      </c>
      <c r="AL86" s="22">
        <f t="shared" si="58"/>
        <v>435.0866609084182</v>
      </c>
      <c r="AM86" s="62">
        <f t="shared" si="59"/>
        <v>728.41999424175151</v>
      </c>
      <c r="AN86" s="62">
        <f ca="1">AVERAGE(OFFSET($AM$3,0,0,'Données projet'!$E$10+1,1))-AVERAGE(OFFSET($H$3,0,0,'Données projet'!$E$10+1,1))</f>
        <v>236.12531905695994</v>
      </c>
      <c r="AO86" s="62">
        <f t="shared" si="90"/>
        <v>270.64539221029258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</v>
      </c>
      <c r="AI87" s="14">
        <f>IF('Données projet'!$A$62&gt;35,AI86+AH87-AQ86,IF(A87&lt;'Données projet'!$A$62,$AF$205^A87,IF(A87='Données projet'!$A$62,'Données projet'!$B$62,AI86+AH87-AQ86)))</f>
        <v>231.99999999999991</v>
      </c>
      <c r="AJ87" s="14">
        <f>AI87*VLOOKUP('Données projet'!$B$10,Paramètres!$A$1:$I$89,3,0)*VLOOKUP('Données projet'!$B$10,Paramètres!$A$1:$I$89,5,0)</f>
        <v>202.67519999999993</v>
      </c>
      <c r="AK87" s="14">
        <f t="shared" si="89"/>
        <v>50.33164028531364</v>
      </c>
      <c r="AL87" s="22">
        <f t="shared" si="58"/>
        <v>440.65358016358778</v>
      </c>
      <c r="AM87" s="62">
        <f t="shared" si="59"/>
        <v>733.98691349692103</v>
      </c>
      <c r="AN87" s="62">
        <f ca="1">AVERAGE(OFFSET($AM$3,0,0,'Données projet'!$E$10+1,1))-AVERAGE(OFFSET($H$3,0,0,'Données projet'!$E$10+1,1))</f>
        <v>236.12531905695994</v>
      </c>
      <c r="AO87" s="62">
        <f t="shared" si="90"/>
        <v>270.64539221029258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235</v>
      </c>
      <c r="AG88" s="13">
        <f>VLOOKUP(A88,'Données projet'!$A$61:$I$81,9,0)</f>
        <v>3</v>
      </c>
      <c r="AH88" s="13">
        <f t="array" ref="AH88">INDEX(AG:AG,MIN(IF(ISNUMBER(AG88:AG284),ROW(AG88:AG284),"")))</f>
        <v>3</v>
      </c>
      <c r="AI88" s="14">
        <f>IF('Données projet'!$A$62&gt;35,AI87+AH88-AQ87,IF(A88&lt;'Données projet'!$A$62,$AF$205^A88,IF(A88='Données projet'!$A$62,'Données projet'!$B$62,AI87+AH88-AQ87)))</f>
        <v>234.99999999999991</v>
      </c>
      <c r="AJ88" s="14">
        <f>AI88*VLOOKUP('Données projet'!$B$10,Paramètres!$A$1:$I$89,3,0)*VLOOKUP('Données projet'!$B$10,Paramètres!$A$1:$I$89,5,0)</f>
        <v>205.29599999999996</v>
      </c>
      <c r="AK88" s="14">
        <f t="shared" si="89"/>
        <v>50.906291934375353</v>
      </c>
      <c r="AL88" s="22">
        <f t="shared" si="58"/>
        <v>446.21899178570357</v>
      </c>
      <c r="AM88" s="62">
        <f t="shared" si="59"/>
        <v>739.55232511903682</v>
      </c>
      <c r="AN88" s="62">
        <f ca="1">AVERAGE(OFFSET($AM$3,0,0,'Données projet'!$E$10+1,1))-AVERAGE(OFFSET($H$3,0,0,'Données projet'!$E$10+1,1))</f>
        <v>236.12531905695994</v>
      </c>
      <c r="AO88" s="62">
        <f t="shared" si="90"/>
        <v>270.64539221029258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2.6</v>
      </c>
      <c r="AI89" s="14">
        <f>IF('Données projet'!$A$62&gt;35,AI88+AH89-AQ88,IF(A89&lt;'Données projet'!$A$62,$AF$205^A89,IF(A89='Données projet'!$A$62,'Données projet'!$B$62,AI88+AH89-AQ88)))</f>
        <v>225.59999999999991</v>
      </c>
      <c r="AJ89" s="14">
        <f>AI89*VLOOKUP('Données projet'!$B$10,Paramètres!$A$1:$I$89,3,0)*VLOOKUP('Données projet'!$B$10,Paramètres!$A$1:$I$89,5,0)</f>
        <v>197.08415999999994</v>
      </c>
      <c r="AK89" s="14">
        <f t="shared" si="89"/>
        <v>49.102807637925878</v>
      </c>
      <c r="AL89" s="22">
        <f t="shared" si="58"/>
        <v>428.77563530272073</v>
      </c>
      <c r="AM89" s="62">
        <f t="shared" si="59"/>
        <v>722.10896863605399</v>
      </c>
      <c r="AN89" s="62">
        <f ca="1">AVERAGE(OFFSET($AM$3,0,0,'Données projet'!$E$10+1,1))-AVERAGE(OFFSET($H$3,0,0,'Données projet'!$E$10+1,1))</f>
        <v>236.12531905695994</v>
      </c>
      <c r="AO89" s="62">
        <f t="shared" si="90"/>
        <v>270.64539221029258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2.6</v>
      </c>
      <c r="AI90" s="14">
        <f>IF('Données projet'!$A$62&gt;35,AI89+AH90-AQ89,IF(A90&lt;'Données projet'!$A$62,$AF$205^A90,IF(A90='Données projet'!$A$62,'Données projet'!$B$62,AI89+AH90-AQ89)))</f>
        <v>228.1999999999999</v>
      </c>
      <c r="AJ90" s="14">
        <f>AI90*VLOOKUP('Données projet'!$B$10,Paramètres!$A$1:$I$89,3,0)*VLOOKUP('Données projet'!$B$10,Paramètres!$A$1:$I$89,5,0)</f>
        <v>199.35551999999996</v>
      </c>
      <c r="AK90" s="14">
        <f t="shared" si="89"/>
        <v>49.602503932783179</v>
      </c>
      <c r="AL90" s="22">
        <f t="shared" si="58"/>
        <v>433.60189168293056</v>
      </c>
      <c r="AM90" s="62">
        <f t="shared" si="59"/>
        <v>726.93522501626387</v>
      </c>
      <c r="AN90" s="62">
        <f ca="1">AVERAGE(OFFSET($AM$3,0,0,'Données projet'!$E$10+1,1))-AVERAGE(OFFSET($H$3,0,0,'Données projet'!$E$10+1,1))</f>
        <v>236.12531905695994</v>
      </c>
      <c r="AO90" s="62">
        <f t="shared" si="90"/>
        <v>270.64539221029258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2.6</v>
      </c>
      <c r="AI91" s="14">
        <f>IF('Données projet'!$A$62&gt;35,AI90+AH91-AQ90,IF(A91&lt;'Données projet'!$A$62,$AF$205^A91,IF(A91='Données projet'!$A$62,'Données projet'!$B$62,AI90+AH91-AQ90)))</f>
        <v>230.7999999999999</v>
      </c>
      <c r="AJ91" s="14">
        <f>AI91*VLOOKUP('Données projet'!$B$10,Paramètres!$A$1:$I$89,3,0)*VLOOKUP('Données projet'!$B$10,Paramètres!$A$1:$I$89,5,0)</f>
        <v>201.62687999999994</v>
      </c>
      <c r="AK91" s="14">
        <f t="shared" si="89"/>
        <v>50.101537951964936</v>
      </c>
      <c r="AL91" s="22">
        <f t="shared" si="58"/>
        <v>438.42699459967213</v>
      </c>
      <c r="AM91" s="62">
        <f t="shared" si="59"/>
        <v>731.76032793300544</v>
      </c>
      <c r="AN91" s="62">
        <f ca="1">AVERAGE(OFFSET($AM$3,0,0,'Données projet'!$E$10+1,1))-AVERAGE(OFFSET($H$3,0,0,'Données projet'!$E$10+1,1))</f>
        <v>236.12531905695994</v>
      </c>
      <c r="AO91" s="62">
        <f t="shared" si="90"/>
        <v>270.64539221029258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2.6</v>
      </c>
      <c r="AI92" s="14">
        <f>IF('Données projet'!$A$62&gt;35,AI91+AH92-AQ91,IF(A92&lt;'Données projet'!$A$62,$AF$205^A92,IF(A92='Données projet'!$A$62,'Données projet'!$B$62,AI91+AH92-AQ91)))</f>
        <v>233.39999999999989</v>
      </c>
      <c r="AJ92" s="14">
        <f>AI92*VLOOKUP('Données projet'!$B$10,Paramètres!$A$1:$I$89,3,0)*VLOOKUP('Données projet'!$B$10,Paramètres!$A$1:$I$89,5,0)</f>
        <v>203.89823999999993</v>
      </c>
      <c r="AK92" s="14">
        <f t="shared" si="89"/>
        <v>50.59991801943017</v>
      </c>
      <c r="AL92" s="22">
        <f t="shared" si="58"/>
        <v>443.25095855050739</v>
      </c>
      <c r="AM92" s="62">
        <f t="shared" si="59"/>
        <v>736.58429188384071</v>
      </c>
      <c r="AN92" s="62">
        <f ca="1">AVERAGE(OFFSET($AM$3,0,0,'Données projet'!$E$10+1,1))-AVERAGE(OFFSET($H$3,0,0,'Données projet'!$E$10+1,1))</f>
        <v>236.12531905695994</v>
      </c>
      <c r="AO92" s="62">
        <f t="shared" si="90"/>
        <v>270.64539221029258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236</v>
      </c>
      <c r="AG93" s="13">
        <f>VLOOKUP(A93,'Données projet'!$A$61:$I$81,9,0)</f>
        <v>2.6</v>
      </c>
      <c r="AH93" s="13">
        <f t="array" ref="AH93">INDEX(AG:AG,MIN(IF(ISNUMBER(AG93:AG289),ROW(AG93:AG289),"")))</f>
        <v>2.6</v>
      </c>
      <c r="AI93" s="14">
        <f>IF('Données projet'!$A$62&gt;35,AI92+AH93-AQ92,IF(A93&lt;'Données projet'!$A$62,$AF$205^A93,IF(A93='Données projet'!$A$62,'Données projet'!$B$62,AI92+AH93-AQ92)))</f>
        <v>235.99999999999989</v>
      </c>
      <c r="AJ93" s="14">
        <f>AI93*VLOOKUP('Données projet'!$B$10,Paramètres!$A$1:$I$89,3,0)*VLOOKUP('Données projet'!$B$10,Paramètres!$A$1:$I$89,5,0)</f>
        <v>206.16959999999992</v>
      </c>
      <c r="AK93" s="14">
        <f t="shared" si="89"/>
        <v>51.097652263007333</v>
      </c>
      <c r="AL93" s="22">
        <f t="shared" si="58"/>
        <v>448.07379769140431</v>
      </c>
      <c r="AM93" s="62">
        <f t="shared" si="59"/>
        <v>741.40713102473762</v>
      </c>
      <c r="AN93" s="62">
        <f ca="1">AVERAGE(OFFSET($AM$3,0,0,'Données projet'!$E$10+1,1))-AVERAGE(OFFSET($H$3,0,0,'Données projet'!$E$10+1,1))</f>
        <v>236.12531905695994</v>
      </c>
      <c r="AO93" s="62">
        <f t="shared" si="90"/>
        <v>270.64539221029258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236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-9.9316821433603781E-14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236.12531905695994</v>
      </c>
      <c r="AO94" s="62">
        <f t="shared" si="90"/>
        <v>270.64539221029258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-9.9316821433603781E-14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236.12531905695994</v>
      </c>
      <c r="AO95" s="62">
        <f t="shared" si="90"/>
        <v>270.64539221029258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-9.9316821433603781E-14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236.12531905695994</v>
      </c>
      <c r="AO96" s="62">
        <f t="shared" si="90"/>
        <v>270.64539221029258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-9.9316821433603781E-14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236.12531905695994</v>
      </c>
      <c r="AO97" s="62">
        <f t="shared" si="90"/>
        <v>270.64539221029258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-9.9316821433603781E-14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236.12531905695994</v>
      </c>
      <c r="AO98" s="62">
        <f t="shared" si="90"/>
        <v>270.64539221029258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-9.9316821433603781E-14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236.12531905695994</v>
      </c>
      <c r="AO99" s="62">
        <f t="shared" si="90"/>
        <v>270.64539221029258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-9.9316821433603781E-14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236.12531905695994</v>
      </c>
      <c r="AO100" s="62">
        <f t="shared" si="90"/>
        <v>270.64539221029258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-9.9316821433603781E-14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236.12531905695994</v>
      </c>
      <c r="AO101" s="62">
        <f t="shared" si="90"/>
        <v>270.64539221029258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-9.9316821433603781E-14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236.12531905695994</v>
      </c>
      <c r="AO102" s="62">
        <f t="shared" si="90"/>
        <v>270.64539221029258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-9.9316821433603781E-14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236.12531905695994</v>
      </c>
      <c r="AO103" s="62">
        <f t="shared" si="90"/>
        <v>270.64539221029258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-9.9316821433603781E-14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236.12531905695994</v>
      </c>
      <c r="AO104" s="62">
        <f t="shared" si="90"/>
        <v>270.64539221029258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-9.9316821433603781E-14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236.12531905695994</v>
      </c>
      <c r="AO105" s="62">
        <f t="shared" si="90"/>
        <v>270.64539221029258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-9.9316821433603781E-14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236.12531905695994</v>
      </c>
      <c r="AO106" s="62">
        <f t="shared" si="90"/>
        <v>270.64539221029258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-9.9316821433603781E-14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236.12531905695994</v>
      </c>
      <c r="AO107" s="62">
        <f t="shared" si="90"/>
        <v>270.64539221029258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-9.9316821433603781E-14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236.12531905695994</v>
      </c>
      <c r="AO108" s="62">
        <f t="shared" si="90"/>
        <v>270.64539221029258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-9.9316821433603781E-14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236.12531905695994</v>
      </c>
      <c r="AO109" s="62">
        <f t="shared" si="90"/>
        <v>270.64539221029258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-9.9316821433603781E-14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236.12531905695994</v>
      </c>
      <c r="AO110" s="62">
        <f t="shared" si="90"/>
        <v>270.64539221029258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-9.9316821433603781E-14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236.12531905695994</v>
      </c>
      <c r="AO111" s="62">
        <f t="shared" si="90"/>
        <v>270.64539221029258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-9.9316821433603781E-14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236.12531905695994</v>
      </c>
      <c r="AO112" s="62">
        <f t="shared" si="90"/>
        <v>270.64539221029258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-9.9316821433603781E-14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236.12531905695994</v>
      </c>
      <c r="AO113" s="62">
        <f t="shared" si="90"/>
        <v>270.64539221029258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-9.9316821433603781E-14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236.12531905695994</v>
      </c>
      <c r="AO114" s="62">
        <f t="shared" si="90"/>
        <v>270.64539221029258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-9.9316821433603781E-14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236.12531905695994</v>
      </c>
      <c r="AO115" s="62">
        <f t="shared" si="90"/>
        <v>270.64539221029258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-9.9316821433603781E-14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236.12531905695994</v>
      </c>
      <c r="AO116" s="62">
        <f t="shared" si="90"/>
        <v>270.64539221029258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-9.9316821433603781E-14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236.12531905695994</v>
      </c>
      <c r="AO117" s="62">
        <f t="shared" si="90"/>
        <v>270.64539221029258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-9.9316821433603781E-14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236.12531905695994</v>
      </c>
      <c r="AO118" s="62">
        <f t="shared" si="90"/>
        <v>270.64539221029258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-9.9316821433603781E-14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236.12531905695994</v>
      </c>
      <c r="AO119" s="62">
        <f t="shared" si="90"/>
        <v>270.64539221029258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-9.9316821433603781E-14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236.12531905695994</v>
      </c>
      <c r="AO120" s="62">
        <f t="shared" si="90"/>
        <v>270.64539221029258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-9.9316821433603781E-14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236.12531905695994</v>
      </c>
      <c r="AO121" s="62">
        <f t="shared" si="90"/>
        <v>270.64539221029258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-9.9316821433603781E-14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236.12531905695994</v>
      </c>
      <c r="AO122" s="62">
        <f t="shared" si="90"/>
        <v>270.64539221029258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-9.9316821433603781E-14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236.12531905695994</v>
      </c>
      <c r="AO123" s="62">
        <f t="shared" si="90"/>
        <v>270.64539221029258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-9.9316821433603781E-14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236.12531905695994</v>
      </c>
      <c r="AO124" s="62">
        <f t="shared" si="90"/>
        <v>270.64539221029258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-9.9316821433603781E-14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236.12531905695994</v>
      </c>
      <c r="AO125" s="62">
        <f t="shared" si="90"/>
        <v>270.64539221029258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-9.9316821433603781E-14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236.12531905695994</v>
      </c>
      <c r="AO126" s="62">
        <f t="shared" si="90"/>
        <v>270.64539221029258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-9.9316821433603781E-14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236.12531905695994</v>
      </c>
      <c r="AO127" s="62">
        <f t="shared" si="90"/>
        <v>270.64539221029258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-9.9316821433603781E-14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236.12531905695994</v>
      </c>
      <c r="AO128" s="62">
        <f t="shared" si="90"/>
        <v>270.64539221029258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-9.9316821433603781E-14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236.12531905695994</v>
      </c>
      <c r="AO129" s="62">
        <f t="shared" si="90"/>
        <v>270.64539221029258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-9.9316821433603781E-14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236.12531905695994</v>
      </c>
      <c r="AO130" s="62">
        <f t="shared" si="90"/>
        <v>270.64539221029258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-9.9316821433603781E-14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236.12531905695994</v>
      </c>
      <c r="AO131" s="62">
        <f t="shared" si="90"/>
        <v>270.64539221029258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-9.9316821433603781E-14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236.12531905695994</v>
      </c>
      <c r="AO132" s="62">
        <f t="shared" si="90"/>
        <v>270.64539221029258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-9.9316821433603781E-14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236.12531905695994</v>
      </c>
      <c r="AO133" s="62">
        <f t="shared" ref="AO133:AO196" si="144">$AO$3</f>
        <v>270.64539221029258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-9.9316821433603781E-14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236.12531905695994</v>
      </c>
      <c r="AO134" s="62">
        <f t="shared" si="144"/>
        <v>270.64539221029258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-9.9316821433603781E-14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236.12531905695994</v>
      </c>
      <c r="AO135" s="62">
        <f t="shared" si="144"/>
        <v>270.64539221029258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-9.9316821433603781E-14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236.12531905695994</v>
      </c>
      <c r="AO136" s="62">
        <f t="shared" si="144"/>
        <v>270.64539221029258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-9.9316821433603781E-14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236.12531905695994</v>
      </c>
      <c r="AO137" s="62">
        <f t="shared" si="144"/>
        <v>270.64539221029258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-9.9316821433603781E-14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236.12531905695994</v>
      </c>
      <c r="AO138" s="62">
        <f t="shared" si="144"/>
        <v>270.64539221029258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-9.9316821433603781E-14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236.12531905695994</v>
      </c>
      <c r="AO139" s="62">
        <f t="shared" si="144"/>
        <v>270.64539221029258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-9.9316821433603781E-14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236.12531905695994</v>
      </c>
      <c r="AO140" s="62">
        <f t="shared" si="144"/>
        <v>270.64539221029258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-9.9316821433603781E-14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236.12531905695994</v>
      </c>
      <c r="AO141" s="62">
        <f t="shared" si="144"/>
        <v>270.64539221029258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-9.9316821433603781E-14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236.12531905695994</v>
      </c>
      <c r="AO142" s="62">
        <f t="shared" si="144"/>
        <v>270.64539221029258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-9.9316821433603781E-14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236.12531905695994</v>
      </c>
      <c r="AO143" s="62">
        <f t="shared" si="144"/>
        <v>270.64539221029258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-9.9316821433603781E-14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236.12531905695994</v>
      </c>
      <c r="AO144" s="62">
        <f t="shared" si="144"/>
        <v>270.64539221029258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-9.9316821433603781E-14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236.12531905695994</v>
      </c>
      <c r="AO145" s="62">
        <f t="shared" si="144"/>
        <v>270.64539221029258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-9.9316821433603781E-14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236.12531905695994</v>
      </c>
      <c r="AO146" s="62">
        <f t="shared" si="144"/>
        <v>270.64539221029258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-9.9316821433603781E-14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236.12531905695994</v>
      </c>
      <c r="AO147" s="62">
        <f t="shared" si="144"/>
        <v>270.64539221029258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-9.9316821433603781E-14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236.12531905695994</v>
      </c>
      <c r="AO148" s="62">
        <f t="shared" si="144"/>
        <v>270.64539221029258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-9.9316821433603781E-14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236.12531905695994</v>
      </c>
      <c r="AO149" s="62">
        <f t="shared" si="144"/>
        <v>270.64539221029258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-9.9316821433603781E-14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236.12531905695994</v>
      </c>
      <c r="AO150" s="62">
        <f t="shared" si="144"/>
        <v>270.64539221029258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-9.9316821433603781E-14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236.12531905695994</v>
      </c>
      <c r="AO151" s="62">
        <f t="shared" si="144"/>
        <v>270.64539221029258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-9.9316821433603781E-14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236.12531905695994</v>
      </c>
      <c r="AO152" s="62">
        <f t="shared" si="144"/>
        <v>270.64539221029258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-9.9316821433603781E-14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236.12531905695994</v>
      </c>
      <c r="AO153" s="62">
        <f t="shared" si="144"/>
        <v>270.64539221029258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-9.9316821433603781E-14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236.12531905695994</v>
      </c>
      <c r="AO154" s="62">
        <f t="shared" si="144"/>
        <v>270.64539221029258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-9.9316821433603781E-14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236.12531905695994</v>
      </c>
      <c r="AO155" s="62">
        <f t="shared" si="144"/>
        <v>270.64539221029258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-9.9316821433603781E-14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236.12531905695994</v>
      </c>
      <c r="AO156" s="62">
        <f t="shared" si="144"/>
        <v>270.64539221029258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-9.9316821433603781E-14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236.12531905695994</v>
      </c>
      <c r="AO157" s="62">
        <f t="shared" si="144"/>
        <v>270.64539221029258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-9.9316821433603781E-14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236.12531905695994</v>
      </c>
      <c r="AO158" s="62">
        <f t="shared" si="144"/>
        <v>270.64539221029258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-9.9316821433603781E-14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236.12531905695994</v>
      </c>
      <c r="AO159" s="62">
        <f t="shared" si="144"/>
        <v>270.64539221029258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-9.9316821433603781E-14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236.12531905695994</v>
      </c>
      <c r="AO160" s="62">
        <f t="shared" si="144"/>
        <v>270.64539221029258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-9.9316821433603781E-14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236.12531905695994</v>
      </c>
      <c r="AO161" s="62">
        <f t="shared" si="144"/>
        <v>270.64539221029258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-9.9316821433603781E-14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236.12531905695994</v>
      </c>
      <c r="AO162" s="62">
        <f t="shared" si="144"/>
        <v>270.64539221029258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-9.9316821433603781E-14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236.12531905695994</v>
      </c>
      <c r="AO163" s="62">
        <f t="shared" si="144"/>
        <v>270.64539221029258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-9.9316821433603781E-14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236.12531905695994</v>
      </c>
      <c r="AO164" s="62">
        <f t="shared" si="144"/>
        <v>270.64539221029258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-9.9316821433603781E-14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236.12531905695994</v>
      </c>
      <c r="AO165" s="62">
        <f t="shared" si="144"/>
        <v>270.64539221029258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-9.9316821433603781E-14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236.12531905695994</v>
      </c>
      <c r="AO166" s="62">
        <f t="shared" si="144"/>
        <v>270.64539221029258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-9.9316821433603781E-14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236.12531905695994</v>
      </c>
      <c r="AO167" s="62">
        <f t="shared" si="144"/>
        <v>270.64539221029258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-9.9316821433603781E-14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236.12531905695994</v>
      </c>
      <c r="AO168" s="62">
        <f t="shared" si="144"/>
        <v>270.64539221029258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-9.9316821433603781E-14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236.12531905695994</v>
      </c>
      <c r="AO169" s="62">
        <f t="shared" si="144"/>
        <v>270.64539221029258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-9.9316821433603781E-14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236.12531905695994</v>
      </c>
      <c r="AO170" s="62">
        <f t="shared" si="144"/>
        <v>270.64539221029258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-9.9316821433603781E-14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236.12531905695994</v>
      </c>
      <c r="AO171" s="62">
        <f t="shared" si="144"/>
        <v>270.64539221029258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-9.9316821433603781E-14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236.12531905695994</v>
      </c>
      <c r="AO172" s="62">
        <f t="shared" si="144"/>
        <v>270.64539221029258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-9.9316821433603781E-14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236.12531905695994</v>
      </c>
      <c r="AO173" s="62">
        <f t="shared" si="144"/>
        <v>270.64539221029258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-9.9316821433603781E-14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236.12531905695994</v>
      </c>
      <c r="AO174" s="62">
        <f t="shared" si="144"/>
        <v>270.64539221029258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-9.9316821433603781E-14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236.12531905695994</v>
      </c>
      <c r="AO175" s="62">
        <f t="shared" si="144"/>
        <v>270.64539221029258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-9.9316821433603781E-14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236.12531905695994</v>
      </c>
      <c r="AO176" s="62">
        <f t="shared" si="144"/>
        <v>270.64539221029258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-9.9316821433603781E-14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236.12531905695994</v>
      </c>
      <c r="AO177" s="62">
        <f t="shared" si="144"/>
        <v>270.64539221029258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-9.9316821433603781E-14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236.12531905695994</v>
      </c>
      <c r="AO178" s="62">
        <f t="shared" si="144"/>
        <v>270.64539221029258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-9.9316821433603781E-14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236.12531905695994</v>
      </c>
      <c r="AO179" s="62">
        <f t="shared" si="144"/>
        <v>270.64539221029258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-9.9316821433603781E-14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236.12531905695994</v>
      </c>
      <c r="AO180" s="62">
        <f t="shared" si="144"/>
        <v>270.64539221029258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-9.9316821433603781E-14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236.12531905695994</v>
      </c>
      <c r="AO181" s="62">
        <f t="shared" si="144"/>
        <v>270.64539221029258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-9.9316821433603781E-14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236.12531905695994</v>
      </c>
      <c r="AO182" s="62">
        <f t="shared" si="144"/>
        <v>270.64539221029258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-9.9316821433603781E-14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236.12531905695994</v>
      </c>
      <c r="AO183" s="62">
        <f t="shared" si="144"/>
        <v>270.64539221029258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-9.9316821433603781E-14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236.12531905695994</v>
      </c>
      <c r="AO184" s="62">
        <f t="shared" si="144"/>
        <v>270.64539221029258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-9.9316821433603781E-14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236.12531905695994</v>
      </c>
      <c r="AO185" s="62">
        <f t="shared" si="144"/>
        <v>270.64539221029258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-9.9316821433603781E-14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236.12531905695994</v>
      </c>
      <c r="AO186" s="62">
        <f t="shared" si="144"/>
        <v>270.64539221029258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-9.9316821433603781E-14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236.12531905695994</v>
      </c>
      <c r="AO187" s="62">
        <f t="shared" si="144"/>
        <v>270.64539221029258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-9.9316821433603781E-14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236.12531905695994</v>
      </c>
      <c r="AO188" s="62">
        <f t="shared" si="144"/>
        <v>270.64539221029258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-9.9316821433603781E-14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236.12531905695994</v>
      </c>
      <c r="AO189" s="62">
        <f t="shared" si="144"/>
        <v>270.64539221029258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-9.9316821433603781E-14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236.12531905695994</v>
      </c>
      <c r="AO190" s="62">
        <f t="shared" si="144"/>
        <v>270.64539221029258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-9.9316821433603781E-14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236.12531905695994</v>
      </c>
      <c r="AO191" s="62">
        <f t="shared" si="144"/>
        <v>270.64539221029258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-9.9316821433603781E-14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236.12531905695994</v>
      </c>
      <c r="AO192" s="62">
        <f t="shared" si="144"/>
        <v>270.64539221029258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-9.9316821433603781E-14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236.12531905695994</v>
      </c>
      <c r="AO193" s="62">
        <f t="shared" si="144"/>
        <v>270.64539221029258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-9.9316821433603781E-14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236.12531905695994</v>
      </c>
      <c r="AO194" s="62">
        <f t="shared" si="144"/>
        <v>270.64539221029258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-9.9316821433603781E-14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236.12531905695994</v>
      </c>
      <c r="AO195" s="62">
        <f t="shared" si="144"/>
        <v>270.64539221029258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-9.9316821433603781E-14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236.12531905695994</v>
      </c>
      <c r="AO196" s="62">
        <f t="shared" si="144"/>
        <v>270.64539221029258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-9.9316821433603781E-14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236.12531905695994</v>
      </c>
      <c r="AO197" s="62">
        <f t="shared" ref="AO197:AO203" si="205">$AO$3</f>
        <v>270.64539221029258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-9.9316821433603781E-14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236.12531905695994</v>
      </c>
      <c r="AO198" s="62">
        <f t="shared" si="205"/>
        <v>270.64539221029258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-9.9316821433603781E-14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236.12531905695994</v>
      </c>
      <c r="AO199" s="62">
        <f t="shared" si="205"/>
        <v>270.64539221029258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-9.9316821433603781E-14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236.12531905695994</v>
      </c>
      <c r="AO200" s="62">
        <f t="shared" si="205"/>
        <v>270.64539221029258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-9.9316821433603781E-14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236.12531905695994</v>
      </c>
      <c r="AO201" s="62">
        <f t="shared" si="205"/>
        <v>270.64539221029258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-9.9316821433603781E-14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236.12531905695994</v>
      </c>
      <c r="AO202" s="62">
        <f t="shared" si="205"/>
        <v>270.64539221029258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-9.9316821433603781E-14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236.12531905695994</v>
      </c>
      <c r="AO203" s="62">
        <f t="shared" si="205"/>
        <v>270.64539221029258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1.2765231539157764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26" sqref="I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23.659800000000001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3737.8907993190242</v>
      </c>
      <c r="G6" s="156">
        <f ca="1">F6*(100%-'Données projet'!$C$24)*(100%-'Données projet'!$C$25)*(100%-'Données projet'!$C$26)*(100%-'Données projet'!$C$27)</f>
        <v>2287.589169183243</v>
      </c>
      <c r="H6" s="157">
        <f>IF(OR('Données projet'!B9="",'Données projet'!C9="",'Données projet'!C9=0%),0,AVERAGE(Calculateur!$AC$3:$AC$33)*B6)</f>
        <v>193.70395793283885</v>
      </c>
      <c r="I6" s="158">
        <f>H6*(100%-'Données projet'!$C$24)*(100%-'Données projet'!$C$25)*(100%-'Données projet'!$C$26)*(100%-'Données projet'!$C$27)</f>
        <v>118.54682225489739</v>
      </c>
      <c r="J6" s="159">
        <f>IF(OR('Données projet'!B9="",'Données projet'!C9="",'Données projet'!C9=0%),0,SUM(Calculateur!$V$3:$V$33)*VLOOKUP('Données projet'!$B$9,Paramètres!$A$1:$I$89,9,0)*B6)</f>
        <v>1521.5617380000001</v>
      </c>
      <c r="K6" s="160">
        <f>J6*(100%-'Données projet'!$C$24)*(100%-'Données projet'!$C$25)*(100%-'Données projet'!$C$26)*(100%-'Données projet'!$C$27)</f>
        <v>931.195783656</v>
      </c>
      <c r="L6" s="161">
        <f ca="1">G6+I6+K6</f>
        <v>3337.3317750941405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1.5102</v>
      </c>
      <c r="C7" s="156">
        <f ca="1">IF(OR('Données projet'!B10="",'Données projet'!C10="",'Données projet'!C10=0%),0,Calculateur!AN3)</f>
        <v>236.12531905695994</v>
      </c>
      <c r="D7" s="156">
        <f>IF(OR('Données projet'!B10="",'Données projet'!C10="",'Données projet'!C10=0%),0,Calculateur!AO3)</f>
        <v>270.64539221029258</v>
      </c>
      <c r="E7" s="156">
        <f t="shared" ref="E7:E15" ca="1" si="0">MIN(C7,D7)</f>
        <v>236.12531905695994</v>
      </c>
      <c r="F7" s="156">
        <f t="shared" ref="F7:F15" ca="1" si="1">E7*B7</f>
        <v>356.59645683982092</v>
      </c>
      <c r="G7" s="156">
        <f ca="1">F7*(100%-'Données projet'!$C$24)*(100%-'Données projet'!$C$25)*(100%-'Données projet'!$C$26)*(100%-'Données projet'!$C$27)</f>
        <v>218.23703158597041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46.816200000000002</v>
      </c>
      <c r="K7" s="160">
        <f>J7*(100%-'Données projet'!$C$24)*(100%-'Données projet'!$C$25)*(100%-'Données projet'!$C$26)*(100%-'Données projet'!$C$27)</f>
        <v>28.651514400000007</v>
      </c>
      <c r="L7" s="161">
        <f t="shared" ref="L7:L15" ca="1" si="2">G7+I7+K7</f>
        <v>246.88854598597041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4094.487256158845</v>
      </c>
      <c r="G16" s="175">
        <f t="shared" ca="1" si="3"/>
        <v>2505.8262007692133</v>
      </c>
      <c r="H16" s="176">
        <f t="shared" si="3"/>
        <v>193.70395793283885</v>
      </c>
      <c r="I16" s="176">
        <f t="shared" si="3"/>
        <v>118.54682225489739</v>
      </c>
      <c r="J16" s="177">
        <f t="shared" si="3"/>
        <v>1568.3779380000001</v>
      </c>
      <c r="K16" s="177">
        <f t="shared" si="3"/>
        <v>959.847298056</v>
      </c>
      <c r="L16" s="178">
        <f t="shared" ca="1" si="3"/>
        <v>3584.2203210801108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23.659800000000001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1.5102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50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37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37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36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33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31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25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22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17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15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13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12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236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2024-10-22T14:49:36Z</dcterms:modified>
</cp:coreProperties>
</file>