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artigue (32) - DEVAUX\Projet 1\Doc fin\"/>
    </mc:Choice>
  </mc:AlternateContent>
  <xr:revisionPtr revIDLastSave="0" documentId="13_ncr:1_{A3AA7DEB-5BDC-4EEA-B45C-81076C857D97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31" i="2" a="1"/>
  <c r="BC31" i="2" s="1"/>
  <c r="BC151" i="2" a="1"/>
  <c r="BC151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14" i="2" l="1" a="1"/>
  <c r="BC114" i="2" s="1"/>
  <c r="BC7" i="2" a="1"/>
  <c r="BC7" i="2" s="1"/>
  <c r="BC185" i="2" a="1"/>
  <c r="BC185" i="2" s="1"/>
  <c r="BC143" i="2" a="1"/>
  <c r="BC143" i="2" s="1"/>
  <c r="BC117" i="2" a="1"/>
  <c r="BC117" i="2" s="1"/>
  <c r="BC181" i="2" a="1"/>
  <c r="BC181" i="2" s="1"/>
  <c r="BC84" i="2" a="1"/>
  <c r="BC84" i="2" s="1"/>
  <c r="BC65" i="2" a="1"/>
  <c r="BC65" i="2" s="1"/>
  <c r="BC82" i="2" a="1"/>
  <c r="BC82" i="2" s="1"/>
  <c r="BC164" i="2" a="1"/>
  <c r="BC164" i="2" s="1"/>
  <c r="BC192" i="2" a="1"/>
  <c r="BC192" i="2" s="1"/>
  <c r="BC47" i="2" a="1"/>
  <c r="BC47" i="2" s="1"/>
  <c r="BC55" i="2" a="1"/>
  <c r="BC55" i="2" s="1"/>
  <c r="BC18" i="2" a="1"/>
  <c r="BC18" i="2" s="1"/>
  <c r="BC38" i="2" a="1"/>
  <c r="BC38" i="2" s="1"/>
  <c r="BC130" i="2" a="1"/>
  <c r="BC130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<sst xmlns="http://schemas.openxmlformats.org/spreadsheetml/2006/main" count="1182" uniqueCount="332">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</sst>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DF-420B-982B-CD0D7B63E5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DF-420B-982B-CD0D7B63E5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8DF-420B-982B-CD0D7B63E5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DF-420B-982B-CD0D7B63E51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8DF-420B-982B-CD0D7B63E51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DF-420B-982B-CD0D7B63E51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DF-420B-982B-CD0D7B63E51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8DF-420B-982B-CD0D7B63E51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8DF-420B-982B-CD0D7B63E51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DF-420B-982B-CD0D7B63E512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2.1295883841675698</c:v>
                </c:pt>
                <c:pt idx="2">
                  <c:v>2.6183010229241539</c:v>
                </c:pt>
                <c:pt idx="3">
                  <c:v>3.219599731773831</c:v>
                </c:pt>
                <c:pt idx="4">
                  <c:v>3.9595154786884472</c:v>
                </c:pt>
                <c:pt idx="5">
                  <c:v>4.8701182595926094</c:v>
                </c:pt>
                <c:pt idx="6">
                  <c:v>5.9909225271685296</c:v>
                </c:pt>
                <c:pt idx="7">
                  <c:v>7.3706206465688275</c:v>
                </c:pt>
                <c:pt idx="8">
                  <c:v>9.0692211432014602</c:v>
                </c:pt>
                <c:pt idx="9">
                  <c:v>11.160686515995073</c:v>
                </c:pt>
                <c:pt idx="10">
                  <c:v>13.736187631630221</c:v>
                </c:pt>
                <c:pt idx="11">
                  <c:v>16.908119188508362</c:v>
                </c:pt>
                <c:pt idx="12">
                  <c:v>20.815054676478152</c:v>
                </c:pt>
                <c:pt idx="13">
                  <c:v>25.627861183311392</c:v>
                </c:pt>
                <c:pt idx="14">
                  <c:v>31.557246195200772</c:v>
                </c:pt>
                <c:pt idx="15">
                  <c:v>38.863072534636395</c:v>
                </c:pt>
                <c:pt idx="16">
                  <c:v>47.865856653573566</c:v>
                </c:pt>
                <c:pt idx="17">
                  <c:v>58.960963211844557</c:v>
                </c:pt>
                <c:pt idx="18">
                  <c:v>72.636129620687001</c:v>
                </c:pt>
                <c:pt idx="19">
                  <c:v>89.493103460024415</c:v>
                </c:pt>
                <c:pt idx="20">
                  <c:v>110.27436011367904</c:v>
                </c:pt>
                <c:pt idx="21">
                  <c:v>112.03893205390368</c:v>
                </c:pt>
                <c:pt idx="22">
                  <c:v>122.61245229101463</c:v>
                </c:pt>
                <c:pt idx="23">
                  <c:v>133.16379985429114</c:v>
                </c:pt>
                <c:pt idx="24">
                  <c:v>143.69498143753458</c:v>
                </c:pt>
                <c:pt idx="25">
                  <c:v>154.20768498250132</c:v>
                </c:pt>
                <c:pt idx="26">
                  <c:v>126.71827041123917</c:v>
                </c:pt>
                <c:pt idx="27">
                  <c:v>140.18671834451746</c:v>
                </c:pt>
                <c:pt idx="28">
                  <c:v>153.62410522695768</c:v>
                </c:pt>
                <c:pt idx="29">
                  <c:v>167.03353298741314</c:v>
                </c:pt>
                <c:pt idx="30">
                  <c:v>180.41756394892988</c:v>
                </c:pt>
                <c:pt idx="31">
                  <c:v>155.37468709930818</c:v>
                </c:pt>
                <c:pt idx="32">
                  <c:v>171.1095161428722</c:v>
                </c:pt>
                <c:pt idx="33">
                  <c:v>186.81028563699499</c:v>
                </c:pt>
                <c:pt idx="34">
                  <c:v>202.48026245890085</c:v>
                </c:pt>
                <c:pt idx="35">
                  <c:v>218.12216592131381</c:v>
                </c:pt>
                <c:pt idx="36">
                  <c:v>193.77834866786895</c:v>
                </c:pt>
                <c:pt idx="37">
                  <c:v>210.01490336956445</c:v>
                </c:pt>
                <c:pt idx="38">
                  <c:v>226.2225036201547</c:v>
                </c:pt>
                <c:pt idx="39">
                  <c:v>242.40351617973047</c:v>
                </c:pt>
                <c:pt idx="40">
                  <c:v>258.55996582862014</c:v>
                </c:pt>
                <c:pt idx="41">
                  <c:v>234.60514077955398</c:v>
                </c:pt>
                <c:pt idx="42">
                  <c:v>251.06169458557397</c:v>
                </c:pt>
                <c:pt idx="43">
                  <c:v>267.49380301700216</c:v>
                </c:pt>
                <c:pt idx="44">
                  <c:v>283.90317910452893</c:v>
                </c:pt>
                <c:pt idx="45">
                  <c:v>300.2913216340458</c:v>
                </c:pt>
                <c:pt idx="46">
                  <c:v>275.8451748960195</c:v>
                </c:pt>
                <c:pt idx="47">
                  <c:v>291.66854559956113</c:v>
                </c:pt>
                <c:pt idx="48">
                  <c:v>307.47274922302051</c:v>
                </c:pt>
                <c:pt idx="49">
                  <c:v>323.25890960508139</c:v>
                </c:pt>
                <c:pt idx="50">
                  <c:v>339.02803185205124</c:v>
                </c:pt>
                <c:pt idx="51">
                  <c:v>313.50226463243462</c:v>
                </c:pt>
                <c:pt idx="52">
                  <c:v>328.13477724523267</c:v>
                </c:pt>
                <c:pt idx="53">
                  <c:v>342.75288975194491</c:v>
                </c:pt>
                <c:pt idx="54">
                  <c:v>357.35730278704</c:v>
                </c:pt>
                <c:pt idx="55">
                  <c:v>371.94865504264635</c:v>
                </c:pt>
                <c:pt idx="56">
                  <c:v>345.33111561712332</c:v>
                </c:pt>
                <c:pt idx="57">
                  <c:v>358.78839513118527</c:v>
                </c:pt>
                <c:pt idx="58">
                  <c:v>372.23463344711035</c:v>
                </c:pt>
                <c:pt idx="59">
                  <c:v>385.67028561105195</c:v>
                </c:pt>
                <c:pt idx="60">
                  <c:v>399.09577237538934</c:v>
                </c:pt>
                <c:pt idx="61">
                  <c:v>371.66267184297811</c:v>
                </c:pt>
                <c:pt idx="62">
                  <c:v>384.24145121256805</c:v>
                </c:pt>
                <c:pt idx="63">
                  <c:v>396.81128385496095</c:v>
                </c:pt>
                <c:pt idx="64">
                  <c:v>409.37249313446256</c:v>
                </c:pt>
                <c:pt idx="65">
                  <c:v>421.92538095054584</c:v>
                </c:pt>
                <c:pt idx="66">
                  <c:v>393.66964638244121</c:v>
                </c:pt>
                <c:pt idx="67">
                  <c:v>405.37666134724668</c:v>
                </c:pt>
                <c:pt idx="68">
                  <c:v>417.07636960302989</c:v>
                </c:pt>
                <c:pt idx="69">
                  <c:v>428.76900502959637</c:v>
                </c:pt>
                <c:pt idx="70">
                  <c:v>440.4547877086984</c:v>
                </c:pt>
                <c:pt idx="71">
                  <c:v>411.37009257413553</c:v>
                </c:pt>
                <c:pt idx="72">
                  <c:v>422.21057939270116</c:v>
                </c:pt>
                <c:pt idx="73">
                  <c:v>433.04507509293188</c:v>
                </c:pt>
                <c:pt idx="74">
                  <c:v>443.87375072613833</c:v>
                </c:pt>
                <c:pt idx="75">
                  <c:v>454.69676831549236</c:v>
                </c:pt>
                <c:pt idx="76">
                  <c:v>425.06233617824211</c:v>
                </c:pt>
                <c:pt idx="77">
                  <c:v>435.32527437722064</c:v>
                </c:pt>
                <c:pt idx="78">
                  <c:v>445.58302035961742</c:v>
                </c:pt>
                <c:pt idx="79">
                  <c:v>455.83571053274028</c:v>
                </c:pt>
                <c:pt idx="80">
                  <c:v>466.08347466593324</c:v>
                </c:pt>
                <c:pt idx="81">
                  <c:v>435.89528407935296</c:v>
                </c:pt>
                <c:pt idx="82">
                  <c:v>445.58302035961742</c:v>
                </c:pt>
                <c:pt idx="83">
                  <c:v>455.26624703610543</c:v>
                </c:pt>
                <c:pt idx="84">
                  <c:v>464.94507357382503</c:v>
                </c:pt>
                <c:pt idx="85">
                  <c:v>474.61960450741594</c:v>
                </c:pt>
                <c:pt idx="86">
                  <c:v>443.87375072613833</c:v>
                </c:pt>
                <c:pt idx="87">
                  <c:v>452.98824059157391</c:v>
                </c:pt>
                <c:pt idx="88">
                  <c:v>462.09881038696238</c:v>
                </c:pt>
                <c:pt idx="89">
                  <c:v>471.20554832072474</c:v>
                </c:pt>
                <c:pt idx="90">
                  <c:v>480.30853891265798</c:v>
                </c:pt>
                <c:pt idx="91">
                  <c:v>449.00113896695387</c:v>
                </c:pt>
                <c:pt idx="92">
                  <c:v>457.5440098958083</c:v>
                </c:pt>
                <c:pt idx="93">
                  <c:v>466.08347466593301</c:v>
                </c:pt>
                <c:pt idx="94">
                  <c:v>474.61960450741572</c:v>
                </c:pt>
                <c:pt idx="95">
                  <c:v>483.15246787827965</c:v>
                </c:pt>
                <c:pt idx="96">
                  <c:v>451.56436224672251</c:v>
                </c:pt>
                <c:pt idx="97">
                  <c:v>459.82153055595603</c:v>
                </c:pt>
                <c:pt idx="98">
                  <c:v>468.07553402529197</c:v>
                </c:pt>
                <c:pt idx="99">
                  <c:v>476.32643635557253</c:v>
                </c:pt>
                <c:pt idx="100">
                  <c:v>484.5742988599518</c:v>
                </c:pt>
                <c:pt idx="101">
                  <c:v>453.84252164192867</c:v>
                </c:pt>
                <c:pt idx="102">
                  <c:v>461.52951293255023</c:v>
                </c:pt>
                <c:pt idx="103">
                  <c:v>469.21377248409726</c:v>
                </c:pt>
                <c:pt idx="104">
                  <c:v>476.89535136408062</c:v>
                </c:pt>
                <c:pt idx="105">
                  <c:v>484.57429885995163</c:v>
                </c:pt>
                <c:pt idx="106">
                  <c:v>454.69676831549208</c:v>
                </c:pt>
                <c:pt idx="107">
                  <c:v>461.81416353195027</c:v>
                </c:pt>
                <c:pt idx="108">
                  <c:v>468.92921839125489</c:v>
                </c:pt>
                <c:pt idx="109">
                  <c:v>476.0419734310799</c:v>
                </c:pt>
                <c:pt idx="110">
                  <c:v>483.15246787827965</c:v>
                </c:pt>
                <c:pt idx="111">
                  <c:v>454.12727434910954</c:v>
                </c:pt>
                <c:pt idx="112">
                  <c:v>460.67553864161101</c:v>
                </c:pt>
                <c:pt idx="113">
                  <c:v>467.22181647445245</c:v>
                </c:pt>
                <c:pt idx="114">
                  <c:v>473.76613962300468</c:v>
                </c:pt>
                <c:pt idx="115">
                  <c:v>480.30853891265809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91.358114590501216</c:v>
                </c:pt>
                <c:pt idx="22">
                  <c:v>110.93786523534801</c:v>
                </c:pt>
                <c:pt idx="23">
                  <c:v>130.43254725556011</c:v>
                </c:pt>
                <c:pt idx="24">
                  <c:v>149.85670075971819</c:v>
                </c:pt>
                <c:pt idx="25">
                  <c:v>169.2207687360675</c:v>
                </c:pt>
                <c:pt idx="26">
                  <c:v>147.57479897505831</c:v>
                </c:pt>
                <c:pt idx="27">
                  <c:v>165.80757333279715</c:v>
                </c:pt>
                <c:pt idx="28">
                  <c:v>183.99299337840969</c:v>
                </c:pt>
                <c:pt idx="29">
                  <c:v>202.13640047813919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266.48883532606988</c:v>
                </c:pt>
                <c:pt idx="42">
                  <c:v>278.86419064084299</c:v>
                </c:pt>
                <c:pt idx="43">
                  <c:v>291.22722867703141</c:v>
                </c:pt>
                <c:pt idx="44">
                  <c:v>303.57854617810898</c:v>
                </c:pt>
                <c:pt idx="45">
                  <c:v>315.91868734548348</c:v>
                </c:pt>
                <c:pt idx="46">
                  <c:v>292.72497100977256</c:v>
                </c:pt>
                <c:pt idx="47">
                  <c:v>303.20443066214938</c:v>
                </c:pt>
                <c:pt idx="48">
                  <c:v>313.67583358542839</c:v>
                </c:pt>
                <c:pt idx="49">
                  <c:v>324.1394867954732</c:v>
                </c:pt>
                <c:pt idx="50">
                  <c:v>334.59567585759856</c:v>
                </c:pt>
                <c:pt idx="51">
                  <c:v>319.28230720978132</c:v>
                </c:pt>
                <c:pt idx="52">
                  <c:v>328.24815038016737</c:v>
                </c:pt>
                <c:pt idx="53">
                  <c:v>337.20858844808708</c:v>
                </c:pt>
                <c:pt idx="54">
                  <c:v>346.16378539221324</c:v>
                </c:pt>
                <c:pt idx="55">
                  <c:v>355.11389600890431</c:v>
                </c:pt>
                <c:pt idx="56">
                  <c:v>342.05996063814388</c:v>
                </c:pt>
                <c:pt idx="57">
                  <c:v>349.52066488969587</c:v>
                </c:pt>
                <c:pt idx="58">
                  <c:v>356.97787588797127</c:v>
                </c:pt>
                <c:pt idx="59">
                  <c:v>364.43167696167421</c:v>
                </c:pt>
                <c:pt idx="60">
                  <c:v>371.88214774985937</c:v>
                </c:pt>
                <c:pt idx="61">
                  <c:v>361.45056054643447</c:v>
                </c:pt>
                <c:pt idx="62">
                  <c:v>367.78479630486135</c:v>
                </c:pt>
                <c:pt idx="63">
                  <c:v>374.11665105684841</c:v>
                </c:pt>
                <c:pt idx="64">
                  <c:v>380.4461708244699</c:v>
                </c:pt>
                <c:pt idx="65">
                  <c:v>386.77339997206701</c:v>
                </c:pt>
                <c:pt idx="66">
                  <c:v>377.46786129486026</c:v>
                </c:pt>
                <c:pt idx="67">
                  <c:v>383.05177541071208</c:v>
                </c:pt>
                <c:pt idx="68">
                  <c:v>388.63392005694874</c:v>
                </c:pt>
                <c:pt idx="69">
                  <c:v>394.21432426135442</c:v>
                </c:pt>
                <c:pt idx="70">
                  <c:v>399.79301616201764</c:v>
                </c:pt>
                <c:pt idx="71">
                  <c:v>393.47036990588703</c:v>
                </c:pt>
                <c:pt idx="72">
                  <c:v>398.30553085732464</c:v>
                </c:pt>
                <c:pt idx="73">
                  <c:v>403.13942078264904</c:v>
                </c:pt>
                <c:pt idx="74">
                  <c:v>407.97205708923889</c:v>
                </c:pt>
                <c:pt idx="75">
                  <c:v>412.80345673799064</c:v>
                </c:pt>
                <c:pt idx="76">
                  <c:v>403.88298445816548</c:v>
                </c:pt>
                <c:pt idx="77">
                  <c:v>407.97205708923889</c:v>
                </c:pt>
                <c:pt idx="78">
                  <c:v>412.06024430985235</c:v>
                </c:pt>
                <c:pt idx="79">
                  <c:v>416.14755615430431</c:v>
                </c:pt>
                <c:pt idx="80">
                  <c:v>420.23400244347653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5" sqref="G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3" t="s">
        <v>190</v>
      </c>
      <c r="D1" s="313"/>
      <c r="E1" s="31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6.56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0.75</v>
      </c>
      <c r="D9" s="36">
        <f t="shared" ref="D9:D18" si="0">C9*$C$5</f>
        <v>4.92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50</v>
      </c>
      <c r="C10" s="35">
        <v>8.3500000000000005E-2</v>
      </c>
      <c r="D10" s="36">
        <f t="shared" si="0"/>
        <v>0.54776000000000002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</v>
      </c>
      <c r="C11" s="35">
        <v>8.3000000000000004E-2</v>
      </c>
      <c r="D11" s="36">
        <f t="shared" si="0"/>
        <v>0.54447999999999996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21</v>
      </c>
      <c r="C12" s="35">
        <v>8.3500000000000005E-2</v>
      </c>
      <c r="D12" s="36">
        <f t="shared" si="0"/>
        <v>0.54776000000000002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6.5600000000000005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Tilleul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champêtre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9</v>
      </c>
      <c r="C114" s="53">
        <v>1</v>
      </c>
      <c r="D114" s="63">
        <v>0</v>
      </c>
      <c r="E114" s="54"/>
      <c r="F114" s="54"/>
      <c r="G114" s="54"/>
      <c r="H114" s="54">
        <v>1</v>
      </c>
      <c r="I114" s="56">
        <f>IFERROR(B114/A114,"")</f>
        <v>0.6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57</v>
      </c>
      <c r="C115" s="53">
        <v>2</v>
      </c>
      <c r="D115" s="63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87</v>
      </c>
      <c r="C116" s="53">
        <v>3</v>
      </c>
      <c r="D116" s="63">
        <v>21</v>
      </c>
      <c r="E116" s="54"/>
      <c r="F116" s="54"/>
      <c r="G116" s="54"/>
      <c r="H116" s="54">
        <v>1</v>
      </c>
      <c r="I116" s="56">
        <f t="shared" si="4"/>
        <v>10.199999999999999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114</v>
      </c>
      <c r="C117" s="53">
        <v>4</v>
      </c>
      <c r="D117" s="63">
        <v>21</v>
      </c>
      <c r="E117" s="54"/>
      <c r="F117" s="54"/>
      <c r="G117" s="54"/>
      <c r="H117" s="54">
        <v>1</v>
      </c>
      <c r="I117" s="56">
        <f t="shared" si="4"/>
        <v>9.6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136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153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7.6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v>165</v>
      </c>
      <c r="C120" s="63">
        <v>7</v>
      </c>
      <c r="D120" s="63">
        <v>18</v>
      </c>
      <c r="E120" s="93"/>
      <c r="F120" s="93"/>
      <c r="G120" s="93"/>
      <c r="H120" s="93"/>
      <c r="I120" s="56">
        <f t="shared" si="4"/>
        <v>6.6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175</v>
      </c>
      <c r="C121" s="63">
        <v>8</v>
      </c>
      <c r="D121" s="63">
        <v>13</v>
      </c>
      <c r="E121" s="93"/>
      <c r="F121" s="93"/>
      <c r="G121" s="93"/>
      <c r="H121" s="93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186</v>
      </c>
      <c r="C122" s="63">
        <v>9</v>
      </c>
      <c r="D122" s="63">
        <v>11</v>
      </c>
      <c r="E122" s="93"/>
      <c r="F122" s="93"/>
      <c r="G122" s="93"/>
      <c r="H122" s="93"/>
      <c r="I122" s="56">
        <f t="shared" si="4"/>
        <v>4.8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195</v>
      </c>
      <c r="C123" s="63">
        <v>10</v>
      </c>
      <c r="D123" s="63">
        <v>9</v>
      </c>
      <c r="E123" s="93"/>
      <c r="F123" s="93"/>
      <c r="G123" s="93"/>
      <c r="H123" s="93"/>
      <c r="I123" s="56">
        <f t="shared" si="4"/>
        <v>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203</v>
      </c>
      <c r="C124" s="63">
        <v>11</v>
      </c>
      <c r="D124" s="63">
        <v>8</v>
      </c>
      <c r="E124" s="93"/>
      <c r="F124" s="93"/>
      <c r="G124" s="93"/>
      <c r="H124" s="93"/>
      <c r="I124" s="56">
        <f t="shared" si="4"/>
        <v>3.4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210</v>
      </c>
      <c r="C125" s="63">
        <v>12</v>
      </c>
      <c r="D125" s="63">
        <v>6</v>
      </c>
      <c r="E125" s="93"/>
      <c r="F125" s="93"/>
      <c r="G125" s="93"/>
      <c r="H125" s="93"/>
      <c r="I125" s="56">
        <f t="shared" si="4"/>
        <v>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v>217</v>
      </c>
      <c r="C126" s="63">
        <v>13</v>
      </c>
      <c r="D126" s="63">
        <v>7</v>
      </c>
      <c r="E126" s="68"/>
      <c r="F126" s="68"/>
      <c r="G126" s="68"/>
      <c r="H126" s="68"/>
      <c r="I126" s="56">
        <f t="shared" si="4"/>
        <v>2.6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v>221</v>
      </c>
      <c r="C127" s="63">
        <v>14</v>
      </c>
      <c r="D127" s="63">
        <v>221</v>
      </c>
      <c r="E127" s="68"/>
      <c r="F127" s="68"/>
      <c r="G127" s="68"/>
      <c r="H127" s="68"/>
      <c r="I127" s="56">
        <f t="shared" si="4"/>
        <v>2.2000000000000002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pubescent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Tilleul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Alisier torminal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Erable champêtre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446.90706503298787</v>
      </c>
      <c r="T3" s="62">
        <f>IF('Données projet'!E9&gt;30,$R$33-$H$33,LOOKUP('Données projet'!$E$9,$A$3:$A$203,R3:R203)-LOOKUP('Données projet'!$E$9,$A$3:$A$203,$H$3:$H$203))</f>
        <v>275.54513370838777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369.59928463850827</v>
      </c>
      <c r="AO3" s="62">
        <f>IF('Données projet'!E10&gt;30,$AM$33-$H$33,LOOKUP('Données projet'!$E$10,$A$3:$A$203,AM3:AM203)-LOOKUP('Données projet'!$E$10,$A$3:$A$203,$H$3:$H$203))</f>
        <v>236.19165554863852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500.25828825677058</v>
      </c>
      <c r="BJ3" s="62">
        <f>IF('Données projet'!E11&gt;30,$BH$33-$H$33,LOOKUP('Données projet'!$E$11,$A$3:$A$203,BH3:BH203)-LOOKUP('Données projet'!$E$11,$A$3:$A$203,$H$3:$H$203))</f>
        <v>313.56299786481338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287.22548699835653</v>
      </c>
      <c r="CE3" s="62">
        <f>IF('Données projet'!E12&gt;30,$CC$33-$H$33,LOOKUP('Données projet'!$E$12,$A$3:$A$203,CC3:CC203)-LOOKUP('Données projet'!$E$12,$A$3:$A$203,$H$3:$H$203))</f>
        <v>276.01618888357268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1.2025088711792926</v>
      </c>
      <c r="P4" s="14">
        <f>EXP(-1.0587+0.8836*LN(O4)+0.284)</f>
        <v>0.54239799688655566</v>
      </c>
      <c r="Q4" s="22">
        <f t="shared" ref="Q4:Q34" si="2">(O4+P4)*0.475*44/12</f>
        <v>3.0390461285480193</v>
      </c>
      <c r="R4" s="62">
        <f t="shared" si="0"/>
        <v>170.85148008147186</v>
      </c>
      <c r="S4" s="62">
        <f ca="1">AVERAGE(OFFSET($R$3,0,0,'Données projet'!$E$9+1,1))-AVERAGE(OFFSET($H$3,0,0,'Données projet'!$E$9+1,1))</f>
        <v>446.90706503298787</v>
      </c>
      <c r="T4" s="62">
        <f>$T$3</f>
        <v>275.54513370838777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0.83130271126395927</v>
      </c>
      <c r="AK4" s="14">
        <f>EXP(-1.0587+0.8836*LN(AJ4)+0.284)</f>
        <v>0.39142746146383206</v>
      </c>
      <c r="AL4" s="22">
        <f t="shared" ref="AL4:AL67" si="4">(AJ4+AK4)*0.475*44/12</f>
        <v>2.1295883841675698</v>
      </c>
      <c r="AM4" s="62">
        <f t="shared" ref="AM4:AM67" si="5">AL4+(AD4+AE4)*44/12</f>
        <v>169.9420223370914</v>
      </c>
      <c r="AN4" s="62">
        <f ca="1">AVERAGE(OFFSET($AM$3,0,0,'Données projet'!$E$10+1,1))-AVERAGE(OFFSET($H$3,0,0,'Données projet'!$E$10+1,1))</f>
        <v>369.59928463850827</v>
      </c>
      <c r="AO4" s="62">
        <f>$AO$3</f>
        <v>236.19165554863852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1.1986225139154763</v>
      </c>
      <c r="BF4" s="14">
        <f>EXP(-1.0587+0.8836*LN(BE4)+0.284)</f>
        <v>0.54084878793982472</v>
      </c>
      <c r="BG4" s="22">
        <f t="shared" ref="BG4:BG67" si="7">(BE4+BF4)*0.475*44/12</f>
        <v>3.0295791840646493</v>
      </c>
      <c r="BH4" s="62">
        <f t="shared" ref="BH4:BH67" si="8">BG4+(AY4+AZ4)*44/12</f>
        <v>170.8420131369885</v>
      </c>
      <c r="BI4" s="62">
        <f ca="1">AVERAGE(OFFSET($BH$3,0,0,'Données projet'!$E$11+1,1))-AVERAGE(OFFSET($H$3,0,0,'Données projet'!$E$11+1,1))</f>
        <v>500.25828825677058</v>
      </c>
      <c r="BJ4" s="62">
        <f>$BJ$3</f>
        <v>313.56299786481338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0.6</v>
      </c>
      <c r="BY4" s="13">
        <f>IF('Données projet'!$A$114&gt;35,BY3+BX4-CG3,IF(A4&lt;'Données projet'!$A$114,$BV$205^A4,IF(A4='Données projet'!$A$114,'Données projet'!$B$114,BY3+BX4-CG3)))</f>
        <v>1.1577536725165907</v>
      </c>
      <c r="BZ4" s="14">
        <f>BY4*VLOOKUP('Données projet'!$B$12,Paramètres!$A$1:$I$89,3,0)*VLOOKUP('Données projet'!$B$12,Paramètres!$A$1:$I$89,5,0)</f>
        <v>1.0114136083104937</v>
      </c>
      <c r="CA4" s="14">
        <f>EXP(-1.0587+0.8836*LN(BZ4)+0.284)</f>
        <v>0.46548655994988658</v>
      </c>
      <c r="CB4" s="22">
        <f t="shared" ref="CB4:CB67" si="10">(BZ4+CA4)*0.475*44/12</f>
        <v>2.5722677930534954</v>
      </c>
      <c r="CC4" s="62">
        <f t="shared" ref="CC4:CC67" si="11">CB4+(BT4+BU4)*44/12</f>
        <v>170.38470174597734</v>
      </c>
      <c r="CD4" s="62">
        <f ca="1">AVERAGE(OFFSET($CC$3,0,0,'Données projet'!$E$12+1,1))-AVERAGE(OFFSET($H$3,0,0,'Données projet'!$E$12+1,1))</f>
        <v>287.22548699835653</v>
      </c>
      <c r="CE4" s="62">
        <f>$CE$3</f>
        <v>276.01618888357268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1.4260627073618306</v>
      </c>
      <c r="P5" s="14">
        <f t="shared" ref="P5:P68" si="33">EXP(-1.0587+0.8836*LN(O5)+0.284)</f>
        <v>0.63059271915132864</v>
      </c>
      <c r="Q5" s="22">
        <f t="shared" si="2"/>
        <v>3.5820082011770853</v>
      </c>
      <c r="R5" s="62">
        <f t="shared" si="0"/>
        <v>174.17928948867791</v>
      </c>
      <c r="S5" s="62">
        <f ca="1">AVERAGE(OFFSET($R$3,0,0,'Données projet'!$E$9+1,1))-AVERAGE(OFFSET($H$3,0,0,'Données projet'!$E$9+1,1))</f>
        <v>446.90706503298787</v>
      </c>
      <c r="T5" s="62">
        <f t="shared" ref="T5:T68" si="34">$T$3</f>
        <v>275.54513370838777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1.0302090008270866</v>
      </c>
      <c r="AK5" s="14">
        <f t="shared" ref="AK5:AK68" si="35">EXP(-1.0587+0.8836*LN(AJ5)+0.284)</f>
        <v>0.47312173003845642</v>
      </c>
      <c r="AL5" s="22">
        <f t="shared" si="4"/>
        <v>2.6183010229241539</v>
      </c>
      <c r="AM5" s="62">
        <f t="shared" si="5"/>
        <v>173.21558231042499</v>
      </c>
      <c r="AN5" s="62">
        <f ca="1">AVERAGE(OFFSET($AM$3,0,0,'Données projet'!$E$10+1,1))-AVERAGE(OFFSET($H$3,0,0,'Données projet'!$E$10+1,1))</f>
        <v>369.59928463850827</v>
      </c>
      <c r="AO5" s="62">
        <f t="shared" ref="AO5:AO68" si="36">$AO$3</f>
        <v>236.19165554863852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1.4854176290995202</v>
      </c>
      <c r="BF5" s="14">
        <f t="shared" ref="BF5:BF68" si="37">EXP(-1.0587+0.8836*LN(BE5)+0.284)</f>
        <v>0.65372856897250708</v>
      </c>
      <c r="BG5" s="22">
        <f t="shared" si="7"/>
        <v>3.725679628308781</v>
      </c>
      <c r="BH5" s="62">
        <f t="shared" si="8"/>
        <v>174.3229609158096</v>
      </c>
      <c r="BI5" s="62">
        <f ca="1">AVERAGE(OFFSET($BH$3,0,0,'Données projet'!$E$11+1,1))-AVERAGE(OFFSET($H$3,0,0,'Données projet'!$E$11+1,1))</f>
        <v>500.25828825677058</v>
      </c>
      <c r="BJ5" s="62">
        <f t="shared" ref="BJ5:BJ68" si="38">$BJ$3</f>
        <v>313.56299786481338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0.6</v>
      </c>
      <c r="BY5" s="13">
        <f>IF('Données projet'!$A$114&gt;35,BY4+BX5-CG4,IF(A5&lt;'Données projet'!$A$114,$BV$205^A5,IF(A5='Données projet'!$A$114,'Données projet'!$B$114,BY4+BX5-CG4)))</f>
        <v>1.340393566225653</v>
      </c>
      <c r="BZ5" s="14">
        <f>BY5*VLOOKUP('Données projet'!$B$12,Paramètres!$A$1:$I$89,3,0)*VLOOKUP('Données projet'!$B$12,Paramètres!$A$1:$I$89,5,0)</f>
        <v>1.1709678194547306</v>
      </c>
      <c r="CA5" s="14">
        <f t="shared" ref="CA5:CA68" si="39">EXP(-1.0587+0.8836*LN(BZ5)+0.284)</f>
        <v>0.52980785325350399</v>
      </c>
      <c r="CB5" s="22">
        <f t="shared" si="10"/>
        <v>2.9621842966335081</v>
      </c>
      <c r="CC5" s="62">
        <f t="shared" si="11"/>
        <v>173.55946558413433</v>
      </c>
      <c r="CD5" s="62">
        <f ca="1">AVERAGE(OFFSET($CC$3,0,0,'Données projet'!$E$12+1,1))-AVERAGE(OFFSET($H$3,0,0,'Données projet'!$E$12+1,1))</f>
        <v>287.22548699835653</v>
      </c>
      <c r="CE5" s="62">
        <f t="shared" ref="CE5:CE68" si="40">$CE$3</f>
        <v>276.01618888357268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1.6911765842806317</v>
      </c>
      <c r="P6" s="14">
        <f t="shared" si="33"/>
        <v>0.73312803463364506</v>
      </c>
      <c r="Q6" s="22">
        <f t="shared" si="2"/>
        <v>4.2223305446090311</v>
      </c>
      <c r="R6" s="62">
        <f t="shared" si="0"/>
        <v>177.57735111449392</v>
      </c>
      <c r="S6" s="62">
        <f ca="1">AVERAGE(OFFSET($R$3,0,0,'Données projet'!$E$9+1,1))-AVERAGE(OFFSET($H$3,0,0,'Données projet'!$E$9+1,1))</f>
        <v>446.90706503298787</v>
      </c>
      <c r="T6" s="62">
        <f t="shared" si="34"/>
        <v>275.54513370838777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1.2767077154980495</v>
      </c>
      <c r="AK6" s="14">
        <f t="shared" si="35"/>
        <v>0.57186629317592041</v>
      </c>
      <c r="AL6" s="22">
        <f t="shared" si="4"/>
        <v>3.219599731773831</v>
      </c>
      <c r="AM6" s="62">
        <f t="shared" si="5"/>
        <v>176.57462030165871</v>
      </c>
      <c r="AN6" s="62">
        <f ca="1">AVERAGE(OFFSET($AM$3,0,0,'Données projet'!$E$10+1,1))-AVERAGE(OFFSET($H$3,0,0,'Données projet'!$E$10+1,1))</f>
        <v>369.59928463850827</v>
      </c>
      <c r="AO6" s="62">
        <f t="shared" si="36"/>
        <v>236.19165554863852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1.8408343804855598</v>
      </c>
      <c r="BF6" s="14">
        <f t="shared" si="37"/>
        <v>0.79016732850363813</v>
      </c>
      <c r="BG6" s="22">
        <f t="shared" si="7"/>
        <v>4.5823279764895188</v>
      </c>
      <c r="BH6" s="62">
        <f t="shared" si="8"/>
        <v>177.93734854637441</v>
      </c>
      <c r="BI6" s="62">
        <f ca="1">AVERAGE(OFFSET($BH$3,0,0,'Données projet'!$E$11+1,1))-AVERAGE(OFFSET($H$3,0,0,'Données projet'!$E$11+1,1))</f>
        <v>500.25828825677058</v>
      </c>
      <c r="BJ6" s="62">
        <f t="shared" si="38"/>
        <v>313.56299786481338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0.6</v>
      </c>
      <c r="BY6" s="13">
        <f>IF('Données projet'!$A$114&gt;35,BY5+BX6-CG5,IF(A6&lt;'Données projet'!$A$114,$BV$205^A6,IF(A6='Données projet'!$A$114,'Données projet'!$B$114,BY5+BX6-CG5)))</f>
        <v>1.5518455739153598</v>
      </c>
      <c r="BZ6" s="14">
        <f>BY6*VLOOKUP('Données projet'!$B$12,Paramètres!$A$1:$I$89,3,0)*VLOOKUP('Données projet'!$B$12,Paramètres!$A$1:$I$89,5,0)</f>
        <v>1.3556922933724584</v>
      </c>
      <c r="CA6" s="14">
        <f t="shared" si="39"/>
        <v>0.6030171126730397</v>
      </c>
      <c r="CB6" s="22">
        <f t="shared" si="10"/>
        <v>3.4114188821959091</v>
      </c>
      <c r="CC6" s="62">
        <f t="shared" si="11"/>
        <v>176.76643945208079</v>
      </c>
      <c r="CD6" s="62">
        <f ca="1">AVERAGE(OFFSET($CC$3,0,0,'Données projet'!$E$12+1,1))-AVERAGE(OFFSET($H$3,0,0,'Données projet'!$E$12+1,1))</f>
        <v>287.22548699835653</v>
      </c>
      <c r="CE6" s="62">
        <f t="shared" si="40"/>
        <v>276.01618888357268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2.005576770540586</v>
      </c>
      <c r="P7" s="14">
        <f t="shared" si="33"/>
        <v>0.85233574515282073</v>
      </c>
      <c r="Q7" s="22">
        <f t="shared" si="2"/>
        <v>4.9775309648326838</v>
      </c>
      <c r="R7" s="62">
        <f t="shared" si="0"/>
        <v>181.06365302900963</v>
      </c>
      <c r="S7" s="62">
        <f ca="1">AVERAGE(OFFSET($R$3,0,0,'Données projet'!$E$9+1,1))-AVERAGE(OFFSET($H$3,0,0,'Données projet'!$E$9+1,1))</f>
        <v>446.90706503298787</v>
      </c>
      <c r="T7" s="62">
        <f t="shared" si="34"/>
        <v>275.54513370838777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1.5821863228758857</v>
      </c>
      <c r="AK7" s="14">
        <f t="shared" si="35"/>
        <v>0.69121969359595015</v>
      </c>
      <c r="AL7" s="22">
        <f t="shared" si="4"/>
        <v>3.9595154786884472</v>
      </c>
      <c r="AM7" s="62">
        <f t="shared" si="5"/>
        <v>180.04563754286539</v>
      </c>
      <c r="AN7" s="62">
        <f ca="1">AVERAGE(OFFSET($AM$3,0,0,'Données projet'!$E$10+1,1))-AVERAGE(OFFSET($H$3,0,0,'Données projet'!$E$10+1,1))</f>
        <v>369.59928463850827</v>
      </c>
      <c r="AO7" s="62">
        <f t="shared" si="36"/>
        <v>236.19165554863852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2.2812919074024398</v>
      </c>
      <c r="BF7" s="14">
        <f t="shared" si="37"/>
        <v>0.95508202741684722</v>
      </c>
      <c r="BG7" s="22">
        <f t="shared" si="7"/>
        <v>5.6366846031435918</v>
      </c>
      <c r="BH7" s="62">
        <f t="shared" si="8"/>
        <v>181.72280666732053</v>
      </c>
      <c r="BI7" s="62">
        <f ca="1">AVERAGE(OFFSET($BH$3,0,0,'Données projet'!$E$11+1,1))-AVERAGE(OFFSET($H$3,0,0,'Données projet'!$E$11+1,1))</f>
        <v>500.25828825677058</v>
      </c>
      <c r="BJ7" s="62">
        <f t="shared" si="38"/>
        <v>313.56299786481338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0.6</v>
      </c>
      <c r="BY7" s="13">
        <f>IF('Données projet'!$A$114&gt;35,BY6+BX7-CG6,IF(A7&lt;'Données projet'!$A$114,$BV$205^A7,IF(A7='Données projet'!$A$114,'Données projet'!$B$114,BY6+BX7-CG6)))</f>
        <v>1.796654912379124</v>
      </c>
      <c r="BZ7" s="14">
        <f>BY7*VLOOKUP('Données projet'!$B$12,Paramètres!$A$1:$I$89,3,0)*VLOOKUP('Données projet'!$B$12,Paramètres!$A$1:$I$89,5,0)</f>
        <v>1.5695577314544029</v>
      </c>
      <c r="CA7" s="14">
        <f t="shared" si="39"/>
        <v>0.68634248424879218</v>
      </c>
      <c r="CB7" s="22">
        <f t="shared" si="10"/>
        <v>3.9290262090163979</v>
      </c>
      <c r="CC7" s="62">
        <f t="shared" si="11"/>
        <v>180.01514827319335</v>
      </c>
      <c r="CD7" s="62">
        <f ca="1">AVERAGE(OFFSET($CC$3,0,0,'Données projet'!$E$12+1,1))-AVERAGE(OFFSET($H$3,0,0,'Données projet'!$E$12+1,1))</f>
        <v>287.22548699835653</v>
      </c>
      <c r="CE7" s="62">
        <f t="shared" si="40"/>
        <v>276.01618888357268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2.3784258958640736</v>
      </c>
      <c r="P8" s="14">
        <f t="shared" si="33"/>
        <v>0.99092680697750823</v>
      </c>
      <c r="Q8" s="22">
        <f t="shared" si="2"/>
        <v>5.868289290782422</v>
      </c>
      <c r="R8" s="62">
        <f t="shared" si="0"/>
        <v>184.65933716722978</v>
      </c>
      <c r="S8" s="62">
        <f ca="1">AVERAGE(OFFSET($R$3,0,0,'Données projet'!$E$9+1,1))-AVERAGE(OFFSET($H$3,0,0,'Données projet'!$E$9+1,1))</f>
        <v>446.90706503298787</v>
      </c>
      <c r="T8" s="62">
        <f t="shared" si="34"/>
        <v>275.54513370838777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1.9607569766420361</v>
      </c>
      <c r="AK8" s="14">
        <f t="shared" si="35"/>
        <v>0.83548317240635239</v>
      </c>
      <c r="AL8" s="22">
        <f t="shared" si="4"/>
        <v>4.8701182595926094</v>
      </c>
      <c r="AM8" s="62">
        <f t="shared" si="5"/>
        <v>183.66116613603995</v>
      </c>
      <c r="AN8" s="62">
        <f ca="1">AVERAGE(OFFSET($AM$3,0,0,'Données projet'!$E$10+1,1))-AVERAGE(OFFSET($H$3,0,0,'Données projet'!$E$10+1,1))</f>
        <v>369.59928463850827</v>
      </c>
      <c r="AO8" s="62">
        <f t="shared" si="36"/>
        <v>236.19165554863852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2.8271379663210752</v>
      </c>
      <c r="BF8" s="14">
        <f t="shared" si="37"/>
        <v>1.1544158385061292</v>
      </c>
      <c r="BG8" s="22">
        <f t="shared" si="7"/>
        <v>6.9345395434073795</v>
      </c>
      <c r="BH8" s="62">
        <f t="shared" si="8"/>
        <v>185.72558741985472</v>
      </c>
      <c r="BI8" s="62">
        <f ca="1">AVERAGE(OFFSET($BH$3,0,0,'Données projet'!$E$11+1,1))-AVERAGE(OFFSET($H$3,0,0,'Données projet'!$E$11+1,1))</f>
        <v>500.25828825677058</v>
      </c>
      <c r="BJ8" s="62">
        <f t="shared" si="38"/>
        <v>313.56299786481338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0.6</v>
      </c>
      <c r="BY8" s="13">
        <f>IF('Données projet'!$A$114&gt;35,BY7+BX8-CG7,IF(A8&lt;'Données projet'!$A$114,$BV$205^A8,IF(A8='Données projet'!$A$114,'Données projet'!$B$114,BY7+BX8-CG7)))</f>
        <v>2.0800838230519041</v>
      </c>
      <c r="BZ8" s="14">
        <f>BY8*VLOOKUP('Données projet'!$B$12,Paramètres!$A$1:$I$89,3,0)*VLOOKUP('Données projet'!$B$12,Paramètres!$A$1:$I$89,5,0)</f>
        <v>1.8171612278181437</v>
      </c>
      <c r="CA8" s="14">
        <f t="shared" si="39"/>
        <v>0.78118182019192373</v>
      </c>
      <c r="CB8" s="22">
        <f t="shared" si="10"/>
        <v>4.5254474752842002</v>
      </c>
      <c r="CC8" s="62">
        <f t="shared" si="11"/>
        <v>183.31649535173156</v>
      </c>
      <c r="CD8" s="62">
        <f ca="1">AVERAGE(OFFSET($CC$3,0,0,'Données projet'!$E$12+1,1))-AVERAGE(OFFSET($H$3,0,0,'Données projet'!$E$12+1,1))</f>
        <v>287.22548699835653</v>
      </c>
      <c r="CE8" s="62">
        <f t="shared" si="40"/>
        <v>276.01618888357268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2.8205899795060203</v>
      </c>
      <c r="P9" s="14">
        <f t="shared" si="33"/>
        <v>1.1520529819039591</v>
      </c>
      <c r="Q9" s="22">
        <f t="shared" si="2"/>
        <v>6.919019824455714</v>
      </c>
      <c r="R9" s="62">
        <f t="shared" si="0"/>
        <v>188.38927192071469</v>
      </c>
      <c r="S9" s="62">
        <f ca="1">AVERAGE(OFFSET($R$3,0,0,'Données projet'!$E$9+1,1))-AVERAGE(OFFSET($H$3,0,0,'Données projet'!$E$9+1,1))</f>
        <v>446.90706503298787</v>
      </c>
      <c r="T9" s="62">
        <f t="shared" si="34"/>
        <v>275.54513370838777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2.4299084538047828</v>
      </c>
      <c r="AK9" s="14">
        <f t="shared" si="35"/>
        <v>1.0098556766269089</v>
      </c>
      <c r="AL9" s="22">
        <f t="shared" si="4"/>
        <v>5.9909225271685296</v>
      </c>
      <c r="AM9" s="62">
        <f t="shared" si="5"/>
        <v>187.4611746234275</v>
      </c>
      <c r="AN9" s="62">
        <f ca="1">AVERAGE(OFFSET($AM$3,0,0,'Données projet'!$E$10+1,1))-AVERAGE(OFFSET($H$3,0,0,'Données projet'!$E$10+1,1))</f>
        <v>369.59928463850827</v>
      </c>
      <c r="AO9" s="62">
        <f t="shared" si="36"/>
        <v>236.19165554863852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3.5035889333929422</v>
      </c>
      <c r="BF9" s="14">
        <f t="shared" si="37"/>
        <v>1.3953523257036018</v>
      </c>
      <c r="BG9" s="22">
        <f t="shared" si="7"/>
        <v>8.5323226929264795</v>
      </c>
      <c r="BH9" s="62">
        <f t="shared" si="8"/>
        <v>190.00257478918545</v>
      </c>
      <c r="BI9" s="62">
        <f ca="1">AVERAGE(OFFSET($BH$3,0,0,'Données projet'!$E$11+1,1))-AVERAGE(OFFSET($H$3,0,0,'Données projet'!$E$11+1,1))</f>
        <v>500.25828825677058</v>
      </c>
      <c r="BJ9" s="62">
        <f t="shared" si="38"/>
        <v>313.56299786481338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0.6</v>
      </c>
      <c r="BY9" s="13">
        <f>IF('Données projet'!$A$114&gt;35,BY8+BX9-CG8,IF(A9&lt;'Données projet'!$A$114,$BV$205^A9,IF(A9='Données projet'!$A$114,'Données projet'!$B$114,BY8+BX9-CG8)))</f>
        <v>2.4082246852806919</v>
      </c>
      <c r="BZ9" s="14">
        <f>BY9*VLOOKUP('Données projet'!$B$12,Paramètres!$A$1:$I$89,3,0)*VLOOKUP('Données projet'!$B$12,Paramètres!$A$1:$I$89,5,0)</f>
        <v>2.1038250850612128</v>
      </c>
      <c r="CA9" s="14">
        <f t="shared" si="39"/>
        <v>0.88912612901456256</v>
      </c>
      <c r="CB9" s="22">
        <f t="shared" si="10"/>
        <v>5.2127233645153082</v>
      </c>
      <c r="CC9" s="62">
        <f t="shared" si="11"/>
        <v>186.68297546077429</v>
      </c>
      <c r="CD9" s="62">
        <f ca="1">AVERAGE(OFFSET($CC$3,0,0,'Données projet'!$E$12+1,1))-AVERAGE(OFFSET($H$3,0,0,'Données projet'!$E$12+1,1))</f>
        <v>287.22548699835653</v>
      </c>
      <c r="CE9" s="62">
        <f t="shared" si="40"/>
        <v>276.01618888357268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3.3449551009027689</v>
      </c>
      <c r="P10" s="14">
        <f t="shared" si="33"/>
        <v>1.3393785128914457</v>
      </c>
      <c r="Q10" s="22">
        <f t="shared" si="2"/>
        <v>8.1585477106915896</v>
      </c>
      <c r="R10" s="62">
        <f t="shared" si="0"/>
        <v>192.28272864642781</v>
      </c>
      <c r="S10" s="62">
        <f ca="1">AVERAGE(OFFSET($R$3,0,0,'Données projet'!$E$9+1,1))-AVERAGE(OFFSET($H$3,0,0,'Données projet'!$E$9+1,1))</f>
        <v>446.90706503298787</v>
      </c>
      <c r="T10" s="62">
        <f t="shared" si="34"/>
        <v>275.54513370838777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3.011314081352312</v>
      </c>
      <c r="AK10" s="14">
        <f t="shared" si="35"/>
        <v>1.2206212181130434</v>
      </c>
      <c r="AL10" s="22">
        <f t="shared" si="4"/>
        <v>7.3706206465688275</v>
      </c>
      <c r="AM10" s="62">
        <f t="shared" si="5"/>
        <v>191.49480158230506</v>
      </c>
      <c r="AN10" s="62">
        <f ca="1">AVERAGE(OFFSET($AM$3,0,0,'Données projet'!$E$10+1,1))-AVERAGE(OFFSET($H$3,0,0,'Données projet'!$E$10+1,1))</f>
        <v>369.59928463850827</v>
      </c>
      <c r="AO10" s="62">
        <f t="shared" si="36"/>
        <v>236.19165554863852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4.3418947219498456</v>
      </c>
      <c r="BF10" s="14">
        <f t="shared" si="37"/>
        <v>1.6865743243491664</v>
      </c>
      <c r="BG10" s="22">
        <f t="shared" si="7"/>
        <v>10.499583588970779</v>
      </c>
      <c r="BH10" s="62">
        <f t="shared" si="8"/>
        <v>194.62376452470701</v>
      </c>
      <c r="BI10" s="62">
        <f ca="1">AVERAGE(OFFSET($BH$3,0,0,'Données projet'!$E$11+1,1))-AVERAGE(OFFSET($H$3,0,0,'Données projet'!$E$11+1,1))</f>
        <v>500.25828825677058</v>
      </c>
      <c r="BJ10" s="62">
        <f t="shared" si="38"/>
        <v>313.56299786481338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0.6</v>
      </c>
      <c r="BY10" s="13">
        <f>IF('Données projet'!$A$114&gt;35,BY9+BX10-CG9,IF(A10&lt;'Données projet'!$A$114,$BV$205^A10,IF(A10='Données projet'!$A$114,'Données projet'!$B$114,BY9+BX10-CG9)))</f>
        <v>2.788130973628832</v>
      </c>
      <c r="BZ10" s="14">
        <f>BY10*VLOOKUP('Données projet'!$B$12,Paramètres!$A$1:$I$89,3,0)*VLOOKUP('Données projet'!$B$12,Paramètres!$A$1:$I$89,5,0)</f>
        <v>2.4357112185621479</v>
      </c>
      <c r="CA10" s="14">
        <f t="shared" si="39"/>
        <v>1.0119862660170416</v>
      </c>
      <c r="CB10" s="22">
        <f t="shared" si="10"/>
        <v>6.0047397856420881</v>
      </c>
      <c r="CC10" s="62">
        <f t="shared" si="11"/>
        <v>190.12892072137834</v>
      </c>
      <c r="CD10" s="62">
        <f ca="1">AVERAGE(OFFSET($CC$3,0,0,'Données projet'!$E$12+1,1))-AVERAGE(OFFSET($H$3,0,0,'Données projet'!$E$12+1,1))</f>
        <v>287.22548699835653</v>
      </c>
      <c r="CE10" s="62">
        <f t="shared" si="40"/>
        <v>276.01618888357268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3.9668029413530626</v>
      </c>
      <c r="P11" s="14">
        <f t="shared" si="33"/>
        <v>1.5571634542627768</v>
      </c>
      <c r="Q11" s="22">
        <f t="shared" si="2"/>
        <v>9.6209081390309201</v>
      </c>
      <c r="R11" s="62">
        <f t="shared" si="0"/>
        <v>196.37418100525147</v>
      </c>
      <c r="S11" s="62">
        <f ca="1">AVERAGE(OFFSET($R$3,0,0,'Données projet'!$E$9+1,1))-AVERAGE(OFFSET($H$3,0,0,'Données projet'!$E$9+1,1))</f>
        <v>446.90706503298787</v>
      </c>
      <c r="T11" s="62">
        <f t="shared" si="34"/>
        <v>275.54513370838777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3.7318329759921229</v>
      </c>
      <c r="AK11" s="14">
        <f t="shared" si="35"/>
        <v>1.4753753358938833</v>
      </c>
      <c r="AL11" s="22">
        <f t="shared" si="4"/>
        <v>9.0692211432014602</v>
      </c>
      <c r="AM11" s="62">
        <f t="shared" si="5"/>
        <v>195.82249400942203</v>
      </c>
      <c r="AN11" s="62">
        <f ca="1">AVERAGE(OFFSET($AM$3,0,0,'Données projet'!$E$10+1,1))-AVERAGE(OFFSET($H$3,0,0,'Données projet'!$E$10+1,1))</f>
        <v>369.59928463850827</v>
      </c>
      <c r="AO11" s="62">
        <f t="shared" si="36"/>
        <v>236.19165554863852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5.3807824305002701</v>
      </c>
      <c r="BF11" s="14">
        <f t="shared" si="37"/>
        <v>2.0385768519929188</v>
      </c>
      <c r="BG11" s="22">
        <f t="shared" si="7"/>
        <v>12.922050750342303</v>
      </c>
      <c r="BH11" s="62">
        <f t="shared" si="8"/>
        <v>199.67532361656285</v>
      </c>
      <c r="BI11" s="62">
        <f ca="1">AVERAGE(OFFSET($BH$3,0,0,'Données projet'!$E$11+1,1))-AVERAGE(OFFSET($H$3,0,0,'Données projet'!$E$11+1,1))</f>
        <v>500.25828825677058</v>
      </c>
      <c r="BJ11" s="62">
        <f t="shared" si="38"/>
        <v>313.56299786481338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0.6</v>
      </c>
      <c r="BY11" s="13">
        <f>IF('Données projet'!$A$114&gt;35,BY10+BX11-CG10,IF(A11&lt;'Données projet'!$A$114,$BV$205^A11,IF(A11='Données projet'!$A$114,'Données projet'!$B$114,BY10+BX11-CG10)))</f>
        <v>3.227968874176038</v>
      </c>
      <c r="BZ11" s="14">
        <f>BY11*VLOOKUP('Données projet'!$B$12,Paramètres!$A$1:$I$89,3,0)*VLOOKUP('Données projet'!$B$12,Paramètres!$A$1:$I$89,5,0)</f>
        <v>2.8199536084801871</v>
      </c>
      <c r="CA11" s="14">
        <f t="shared" si="39"/>
        <v>1.1518233118873293</v>
      </c>
      <c r="CB11" s="22">
        <f t="shared" si="10"/>
        <v>6.9175114696400923</v>
      </c>
      <c r="CC11" s="62">
        <f t="shared" si="11"/>
        <v>193.67078433586065</v>
      </c>
      <c r="CD11" s="62">
        <f ca="1">AVERAGE(OFFSET($CC$3,0,0,'Données projet'!$E$12+1,1))-AVERAGE(OFFSET($H$3,0,0,'Données projet'!$E$12+1,1))</f>
        <v>287.22548699835653</v>
      </c>
      <c r="CE11" s="62">
        <f t="shared" si="40"/>
        <v>276.01618888357268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4.7042561412200872</v>
      </c>
      <c r="P12" s="14">
        <f t="shared" si="33"/>
        <v>1.8103605515195429</v>
      </c>
      <c r="Q12" s="22">
        <f t="shared" si="2"/>
        <v>11.346290739854856</v>
      </c>
      <c r="R12" s="62">
        <f t="shared" si="0"/>
        <v>200.70424949241092</v>
      </c>
      <c r="S12" s="62">
        <f ca="1">AVERAGE(OFFSET($R$3,0,0,'Données projet'!$E$9+1,1))-AVERAGE(OFFSET($H$3,0,0,'Données projet'!$E$9+1,1))</f>
        <v>446.90706503298787</v>
      </c>
      <c r="T12" s="62">
        <f t="shared" si="34"/>
        <v>275.54513370838777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4.6247508511128528</v>
      </c>
      <c r="AK12" s="14">
        <f t="shared" si="35"/>
        <v>1.7832988231426912</v>
      </c>
      <c r="AL12" s="22">
        <f t="shared" si="4"/>
        <v>11.160686515995073</v>
      </c>
      <c r="AM12" s="62">
        <f t="shared" si="5"/>
        <v>200.51864526855115</v>
      </c>
      <c r="AN12" s="62">
        <f ca="1">AVERAGE(OFFSET($AM$3,0,0,'Données projet'!$E$10+1,1))-AVERAGE(OFFSET($H$3,0,0,'Données projet'!$E$10+1,1))</f>
        <v>369.59928463850827</v>
      </c>
      <c r="AO12" s="62">
        <f t="shared" si="36"/>
        <v>236.19165554863852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6.6682454132324853</v>
      </c>
      <c r="BF12" s="14">
        <f t="shared" si="37"/>
        <v>2.4640453263659414</v>
      </c>
      <c r="BG12" s="22">
        <f t="shared" si="7"/>
        <v>15.905406371467258</v>
      </c>
      <c r="BH12" s="62">
        <f t="shared" si="8"/>
        <v>205.26336512402332</v>
      </c>
      <c r="BI12" s="62">
        <f ca="1">AVERAGE(OFFSET($BH$3,0,0,'Données projet'!$E$11+1,1))-AVERAGE(OFFSET($H$3,0,0,'Données projet'!$E$11+1,1))</f>
        <v>500.25828825677058</v>
      </c>
      <c r="BJ12" s="62">
        <f t="shared" si="38"/>
        <v>313.56299786481338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0.6</v>
      </c>
      <c r="BY12" s="13">
        <f>IF('Données projet'!$A$114&gt;35,BY11+BX12-CG11,IF(A12&lt;'Données projet'!$A$114,$BV$205^A12,IF(A12='Données projet'!$A$114,'Données projet'!$B$114,BY11+BX12-CG11)))</f>
        <v>3.7371928188465526</v>
      </c>
      <c r="BZ12" s="14">
        <f>BY12*VLOOKUP('Données projet'!$B$12,Paramètres!$A$1:$I$89,3,0)*VLOOKUP('Données projet'!$B$12,Paramètres!$A$1:$I$89,5,0)</f>
        <v>3.2648116465443486</v>
      </c>
      <c r="CA12" s="14">
        <f t="shared" si="39"/>
        <v>1.310983149038857</v>
      </c>
      <c r="CB12" s="22">
        <f t="shared" si="10"/>
        <v>7.9695092689740825</v>
      </c>
      <c r="CC12" s="62">
        <f t="shared" si="11"/>
        <v>197.32746802153017</v>
      </c>
      <c r="CD12" s="62">
        <f ca="1">AVERAGE(OFFSET($CC$3,0,0,'Données projet'!$E$12+1,1))-AVERAGE(OFFSET($H$3,0,0,'Données projet'!$E$12+1,1))</f>
        <v>287.22548699835653</v>
      </c>
      <c r="CE12" s="62">
        <f t="shared" si="40"/>
        <v>276.01618888357268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5.5788064517917366</v>
      </c>
      <c r="P13" s="14">
        <f t="shared" si="33"/>
        <v>2.1047278739596393</v>
      </c>
      <c r="Q13" s="22">
        <f t="shared" si="2"/>
        <v>13.382155617350314</v>
      </c>
      <c r="R13" s="62">
        <f t="shared" si="0"/>
        <v>205.32081760239521</v>
      </c>
      <c r="S13" s="62">
        <f ca="1">AVERAGE(OFFSET($R$3,0,0,'Données projet'!$E$9+1,1))-AVERAGE(OFFSET($H$3,0,0,'Données projet'!$E$9+1,1))</f>
        <v>446.90706503298787</v>
      </c>
      <c r="T13" s="62">
        <f t="shared" si="34"/>
        <v>275.54513370838777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5.7313177123590009</v>
      </c>
      <c r="AK13" s="14">
        <f t="shared" si="35"/>
        <v>2.1554885833138533</v>
      </c>
      <c r="AL13" s="22">
        <f t="shared" si="4"/>
        <v>13.736187631630221</v>
      </c>
      <c r="AM13" s="62">
        <f t="shared" si="5"/>
        <v>205.67484961667512</v>
      </c>
      <c r="AN13" s="62">
        <f ca="1">AVERAGE(OFFSET($AM$3,0,0,'Données projet'!$E$10+1,1))-AVERAGE(OFFSET($H$3,0,0,'Données projet'!$E$10+1,1))</f>
        <v>369.59928463850827</v>
      </c>
      <c r="AO13" s="62">
        <f t="shared" si="36"/>
        <v>236.19165554863852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8.2637604224711172</v>
      </c>
      <c r="BF13" s="14">
        <f t="shared" si="37"/>
        <v>2.9783127206856603</v>
      </c>
      <c r="BG13" s="22">
        <f t="shared" si="7"/>
        <v>19.579944057664719</v>
      </c>
      <c r="BH13" s="62">
        <f t="shared" si="8"/>
        <v>211.51860604270962</v>
      </c>
      <c r="BI13" s="62">
        <f ca="1">AVERAGE(OFFSET($BH$3,0,0,'Données projet'!$E$11+1,1))-AVERAGE(OFFSET($H$3,0,0,'Données projet'!$E$11+1,1))</f>
        <v>500.25828825677058</v>
      </c>
      <c r="BJ13" s="62">
        <f t="shared" si="38"/>
        <v>313.56299786481338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0.6</v>
      </c>
      <c r="BY13" s="13">
        <f>IF('Données projet'!$A$114&gt;35,BY12+BX13-CG12,IF(A13&lt;'Données projet'!$A$114,$BV$205^A13,IF(A13='Données projet'!$A$114,'Données projet'!$B$114,BY12+BX13-CG12)))</f>
        <v>4.3267487109222253</v>
      </c>
      <c r="BZ13" s="14">
        <f>BY13*VLOOKUP('Données projet'!$B$12,Paramètres!$A$1:$I$89,3,0)*VLOOKUP('Données projet'!$B$12,Paramètres!$A$1:$I$89,5,0)</f>
        <v>3.7798476738616569</v>
      </c>
      <c r="CA13" s="14">
        <f t="shared" si="39"/>
        <v>1.4921358157334794</v>
      </c>
      <c r="CB13" s="22">
        <f t="shared" si="10"/>
        <v>9.182037911044862</v>
      </c>
      <c r="CC13" s="62">
        <f t="shared" si="11"/>
        <v>201.12069989608975</v>
      </c>
      <c r="CD13" s="62">
        <f ca="1">AVERAGE(OFFSET($CC$3,0,0,'Données projet'!$E$12+1,1))-AVERAGE(OFFSET($H$3,0,0,'Données projet'!$E$12+1,1))</f>
        <v>287.22548699835653</v>
      </c>
      <c r="CE13" s="62">
        <f t="shared" si="40"/>
        <v>276.01618888357268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6.6159410738381021</v>
      </c>
      <c r="P14" s="14">
        <f t="shared" si="33"/>
        <v>2.4469597615261804</v>
      </c>
      <c r="Q14" s="22">
        <f t="shared" si="2"/>
        <v>15.784552288259455</v>
      </c>
      <c r="R14" s="62">
        <f t="shared" si="0"/>
        <v>210.28035089737358</v>
      </c>
      <c r="S14" s="62">
        <f ca="1">AVERAGE(OFFSET($R$3,0,0,'Données projet'!$E$9+1,1))-AVERAGE(OFFSET($H$3,0,0,'Données projet'!$E$9+1,1))</f>
        <v>446.90706503298787</v>
      </c>
      <c r="T14" s="62">
        <f t="shared" si="34"/>
        <v>275.54513370838777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7.102653478531888</v>
      </c>
      <c r="AK14" s="14">
        <f t="shared" si="35"/>
        <v>2.6053575387934864</v>
      </c>
      <c r="AL14" s="22">
        <f t="shared" si="4"/>
        <v>16.908119188508362</v>
      </c>
      <c r="AM14" s="62">
        <f t="shared" si="5"/>
        <v>211.40391779762248</v>
      </c>
      <c r="AN14" s="62">
        <f ca="1">AVERAGE(OFFSET($AM$3,0,0,'Données projet'!$E$10+1,1))-AVERAGE(OFFSET($H$3,0,0,'Données projet'!$E$10+1,1))</f>
        <v>369.59928463850827</v>
      </c>
      <c r="AO14" s="62">
        <f t="shared" si="36"/>
        <v>236.19165554863852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10.241035248115747</v>
      </c>
      <c r="BF14" s="14">
        <f t="shared" si="37"/>
        <v>3.5999121311945652</v>
      </c>
      <c r="BG14" s="22">
        <f t="shared" si="7"/>
        <v>24.106316685632123</v>
      </c>
      <c r="BH14" s="62">
        <f t="shared" si="8"/>
        <v>218.60211529474626</v>
      </c>
      <c r="BI14" s="62">
        <f ca="1">AVERAGE(OFFSET($BH$3,0,0,'Données projet'!$E$11+1,1))-AVERAGE(OFFSET($H$3,0,0,'Données projet'!$E$11+1,1))</f>
        <v>500.25828825677058</v>
      </c>
      <c r="BJ14" s="62">
        <f t="shared" si="38"/>
        <v>313.56299786481338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0.6</v>
      </c>
      <c r="BY14" s="13">
        <f>IF('Données projet'!$A$114&gt;35,BY13+BX14-CG13,IF(A14&lt;'Données projet'!$A$114,$BV$205^A14,IF(A14='Données projet'!$A$114,'Données projet'!$B$114,BY13+BX14-CG13)))</f>
        <v>5.0093092101266317</v>
      </c>
      <c r="BZ14" s="14">
        <f>BY14*VLOOKUP('Données projet'!$B$12,Paramètres!$A$1:$I$89,3,0)*VLOOKUP('Données projet'!$B$12,Paramètres!$A$1:$I$89,5,0)</f>
        <v>4.3761325259666259</v>
      </c>
      <c r="CA14" s="14">
        <f t="shared" si="39"/>
        <v>1.69832029818762</v>
      </c>
      <c r="CB14" s="22">
        <f t="shared" si="10"/>
        <v>10.579672002068646</v>
      </c>
      <c r="CC14" s="62">
        <f t="shared" si="11"/>
        <v>205.07547061118277</v>
      </c>
      <c r="CD14" s="62">
        <f ca="1">AVERAGE(OFFSET($CC$3,0,0,'Données projet'!$E$12+1,1))-AVERAGE(OFFSET($H$3,0,0,'Données projet'!$E$12+1,1))</f>
        <v>287.22548699835653</v>
      </c>
      <c r="CE14" s="62">
        <f t="shared" si="40"/>
        <v>276.01618888357268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7.8458854363804464</v>
      </c>
      <c r="P15" s="14">
        <f t="shared" si="33"/>
        <v>2.844839063809101</v>
      </c>
      <c r="Q15" s="22">
        <f t="shared" si="2"/>
        <v>18.619678504496793</v>
      </c>
      <c r="R15" s="62">
        <f t="shared" si="0"/>
        <v>215.64945595722966</v>
      </c>
      <c r="S15" s="62">
        <f ca="1">AVERAGE(OFFSET($R$3,0,0,'Données projet'!$E$9+1,1))-AVERAGE(OFFSET($H$3,0,0,'Données projet'!$E$9+1,1))</f>
        <v>446.90706503298787</v>
      </c>
      <c r="T15" s="62">
        <f t="shared" si="34"/>
        <v>275.54513370838777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8.8021095615264606</v>
      </c>
      <c r="AK15" s="14">
        <f t="shared" si="35"/>
        <v>3.1491180039155391</v>
      </c>
      <c r="AL15" s="22">
        <f t="shared" si="4"/>
        <v>20.815054676478152</v>
      </c>
      <c r="AM15" s="62">
        <f t="shared" si="5"/>
        <v>217.84483212921103</v>
      </c>
      <c r="AN15" s="62">
        <f ca="1">AVERAGE(OFFSET($AM$3,0,0,'Données projet'!$E$10+1,1))-AVERAGE(OFFSET($H$3,0,0,'Données projet'!$E$10+1,1))</f>
        <v>369.59928463850827</v>
      </c>
      <c r="AO15" s="62">
        <f t="shared" si="36"/>
        <v>236.19165554863852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12.69141378638699</v>
      </c>
      <c r="BF15" s="14">
        <f t="shared" si="37"/>
        <v>4.3512446702837533</v>
      </c>
      <c r="BG15" s="22">
        <f t="shared" si="7"/>
        <v>29.682630145368211</v>
      </c>
      <c r="BH15" s="62">
        <f t="shared" si="8"/>
        <v>226.71240759810109</v>
      </c>
      <c r="BI15" s="62">
        <f ca="1">AVERAGE(OFFSET($BH$3,0,0,'Données projet'!$E$11+1,1))-AVERAGE(OFFSET($H$3,0,0,'Données projet'!$E$11+1,1))</f>
        <v>500.25828825677058</v>
      </c>
      <c r="BJ15" s="62">
        <f t="shared" si="38"/>
        <v>313.56299786481338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0.6</v>
      </c>
      <c r="BY15" s="13">
        <f>IF('Données projet'!$A$114&gt;35,BY14+BX15-CG14,IF(A15&lt;'Données projet'!$A$114,$BV$205^A15,IF(A15='Données projet'!$A$114,'Données projet'!$B$114,BY14+BX15-CG14)))</f>
        <v>5.799546134795289</v>
      </c>
      <c r="BZ15" s="14">
        <f>BY15*VLOOKUP('Données projet'!$B$12,Paramètres!$A$1:$I$89,3,0)*VLOOKUP('Données projet'!$B$12,Paramètres!$A$1:$I$89,5,0)</f>
        <v>5.0664835033571656</v>
      </c>
      <c r="CA15" s="14">
        <f t="shared" si="39"/>
        <v>1.9329955120863267</v>
      </c>
      <c r="CB15" s="22">
        <f t="shared" si="10"/>
        <v>12.190759285230749</v>
      </c>
      <c r="CC15" s="62">
        <f t="shared" si="11"/>
        <v>209.22053673796361</v>
      </c>
      <c r="CD15" s="62">
        <f ca="1">AVERAGE(OFFSET($CC$3,0,0,'Données projet'!$E$12+1,1))-AVERAGE(OFFSET($H$3,0,0,'Données projet'!$E$12+1,1))</f>
        <v>287.22548699835653</v>
      </c>
      <c r="CE15" s="62">
        <f t="shared" si="40"/>
        <v>276.01618888357268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9.3044840626271217</v>
      </c>
      <c r="P16" s="14">
        <f t="shared" si="33"/>
        <v>3.3074141333352105</v>
      </c>
      <c r="Q16" s="22">
        <f t="shared" si="2"/>
        <v>21.965722691301057</v>
      </c>
      <c r="R16" s="62">
        <f t="shared" si="0"/>
        <v>221.50672294291988</v>
      </c>
      <c r="S16" s="62">
        <f ca="1">AVERAGE(OFFSET($R$3,0,0,'Données projet'!$E$9+1,1))-AVERAGE(OFFSET($H$3,0,0,'Données projet'!$E$9+1,1))</f>
        <v>446.90706503298787</v>
      </c>
      <c r="T16" s="62">
        <f t="shared" si="34"/>
        <v>275.54513370838777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10.908195502891123</v>
      </c>
      <c r="AK16" s="14">
        <f t="shared" si="35"/>
        <v>3.8063659420723552</v>
      </c>
      <c r="AL16" s="22">
        <f t="shared" si="4"/>
        <v>25.627861183311392</v>
      </c>
      <c r="AM16" s="62">
        <f t="shared" si="5"/>
        <v>225.16886143493019</v>
      </c>
      <c r="AN16" s="62">
        <f ca="1">AVERAGE(OFFSET($AM$3,0,0,'Données projet'!$E$10+1,1))-AVERAGE(OFFSET($H$3,0,0,'Données projet'!$E$10+1,1))</f>
        <v>369.59928463850827</v>
      </c>
      <c r="AO16" s="62">
        <f t="shared" si="36"/>
        <v>236.19165554863852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15.728095841377899</v>
      </c>
      <c r="BF16" s="14">
        <f t="shared" si="37"/>
        <v>5.2593867546400634</v>
      </c>
      <c r="BG16" s="22">
        <f t="shared" si="7"/>
        <v>36.553198854731285</v>
      </c>
      <c r="BH16" s="62">
        <f t="shared" si="8"/>
        <v>236.09419910635009</v>
      </c>
      <c r="BI16" s="62">
        <f ca="1">AVERAGE(OFFSET($BH$3,0,0,'Données projet'!$E$11+1,1))-AVERAGE(OFFSET($H$3,0,0,'Données projet'!$E$11+1,1))</f>
        <v>500.25828825677058</v>
      </c>
      <c r="BJ16" s="62">
        <f t="shared" si="38"/>
        <v>313.56299786481338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0.6</v>
      </c>
      <c r="BY16" s="13">
        <f>IF('Données projet'!$A$114&gt;35,BY15+BX16-CG15,IF(A16&lt;'Données projet'!$A$114,$BV$205^A16,IF(A16='Données projet'!$A$114,'Données projet'!$B$114,BY15+BX16-CG15)))</f>
        <v>6.7144458364886441</v>
      </c>
      <c r="BZ16" s="14">
        <f>BY16*VLOOKUP('Données projet'!$B$12,Paramètres!$A$1:$I$89,3,0)*VLOOKUP('Données projet'!$B$12,Paramètres!$A$1:$I$89,5,0)</f>
        <v>5.86573988275648</v>
      </c>
      <c r="CA16" s="14">
        <f t="shared" si="39"/>
        <v>2.2000983287624218</v>
      </c>
      <c r="CB16" s="22">
        <f t="shared" si="10"/>
        <v>14.048001551728753</v>
      </c>
      <c r="CC16" s="62">
        <f t="shared" si="11"/>
        <v>213.58900180334757</v>
      </c>
      <c r="CD16" s="62">
        <f ca="1">AVERAGE(OFFSET($CC$3,0,0,'Données projet'!$E$12+1,1))-AVERAGE(OFFSET($H$3,0,0,'Données projet'!$E$12+1,1))</f>
        <v>287.22548699835653</v>
      </c>
      <c r="CE16" s="62">
        <f t="shared" si="40"/>
        <v>276.01618888357268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11.034245194334769</v>
      </c>
      <c r="P17" s="14">
        <f t="shared" si="33"/>
        <v>3.8452045982308483</v>
      </c>
      <c r="Q17" s="22">
        <f t="shared" si="2"/>
        <v>25.915041722051782</v>
      </c>
      <c r="R17" s="62">
        <f t="shared" si="0"/>
        <v>227.94490349432499</v>
      </c>
      <c r="S17" s="62">
        <f ca="1">AVERAGE(OFFSET($R$3,0,0,'Données projet'!$E$9+1,1))-AVERAGE(OFFSET($H$3,0,0,'Données projet'!$E$9+1,1))</f>
        <v>446.90706503298787</v>
      </c>
      <c r="T17" s="62">
        <f t="shared" si="34"/>
        <v>275.54513370838777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13.518205868441742</v>
      </c>
      <c r="AK17" s="14">
        <f t="shared" si="35"/>
        <v>4.6007871622955445</v>
      </c>
      <c r="AL17" s="22">
        <f t="shared" si="4"/>
        <v>31.557246195200772</v>
      </c>
      <c r="AM17" s="62">
        <f t="shared" si="5"/>
        <v>233.58710796747397</v>
      </c>
      <c r="AN17" s="62">
        <f ca="1">AVERAGE(OFFSET($AM$3,0,0,'Données projet'!$E$10+1,1))-AVERAGE(OFFSET($H$3,0,0,'Données projet'!$E$10+1,1))</f>
        <v>369.59928463850827</v>
      </c>
      <c r="AO17" s="62">
        <f t="shared" si="36"/>
        <v>236.19165554863852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19.491366601009023</v>
      </c>
      <c r="BF17" s="14">
        <f t="shared" si="37"/>
        <v>6.3570658813537859</v>
      </c>
      <c r="BG17" s="22">
        <f t="shared" si="7"/>
        <v>45.01935324011523</v>
      </c>
      <c r="BH17" s="62">
        <f t="shared" si="8"/>
        <v>247.04921501238843</v>
      </c>
      <c r="BI17" s="62">
        <f ca="1">AVERAGE(OFFSET($BH$3,0,0,'Données projet'!$E$11+1,1))-AVERAGE(OFFSET($H$3,0,0,'Données projet'!$E$11+1,1))</f>
        <v>500.25828825677058</v>
      </c>
      <c r="BJ17" s="62">
        <f t="shared" si="38"/>
        <v>313.56299786481338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0.6</v>
      </c>
      <c r="BY17" s="13">
        <f>IF('Données projet'!$A$114&gt;35,BY16+BX17-CG16,IF(A17&lt;'Données projet'!$A$114,$BV$205^A17,IF(A17='Données projet'!$A$114,'Données projet'!$B$114,BY16+BX17-CG16)))</f>
        <v>7.7736743261084582</v>
      </c>
      <c r="BZ17" s="14">
        <f>BY17*VLOOKUP('Données projet'!$B$12,Paramètres!$A$1:$I$89,3,0)*VLOOKUP('Données projet'!$B$12,Paramètres!$A$1:$I$89,5,0)</f>
        <v>6.7910818912883508</v>
      </c>
      <c r="CA17" s="14">
        <f t="shared" si="39"/>
        <v>2.5041096194780144</v>
      </c>
      <c r="CB17" s="22">
        <f t="shared" si="10"/>
        <v>16.189125214584752</v>
      </c>
      <c r="CC17" s="62">
        <f t="shared" si="11"/>
        <v>218.21898698685794</v>
      </c>
      <c r="CD17" s="62">
        <f ca="1">AVERAGE(OFFSET($CC$3,0,0,'Données projet'!$E$12+1,1))-AVERAGE(OFFSET($H$3,0,0,'Données projet'!$E$12+1,1))</f>
        <v>287.22548699835653</v>
      </c>
      <c r="CE17" s="62">
        <f t="shared" si="40"/>
        <v>276.01618888357268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13.085579618298853</v>
      </c>
      <c r="P18" s="14">
        <f t="shared" si="33"/>
        <v>4.4704405938260292</v>
      </c>
      <c r="Q18" s="22">
        <f t="shared" si="2"/>
        <v>30.576735202784167</v>
      </c>
      <c r="R18" s="62">
        <f t="shared" si="0"/>
        <v>235.07348513566521</v>
      </c>
      <c r="S18" s="62">
        <f ca="1">AVERAGE(OFFSET($R$3,0,0,'Données projet'!$E$9+1,1))-AVERAGE(OFFSET($H$3,0,0,'Données projet'!$E$9+1,1))</f>
        <v>446.90706503298787</v>
      </c>
      <c r="T18" s="62">
        <f t="shared" si="34"/>
        <v>275.54513370838777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16.75271495208704</v>
      </c>
      <c r="AK18" s="14">
        <f t="shared" si="35"/>
        <v>5.561010905120459</v>
      </c>
      <c r="AL18" s="22">
        <f t="shared" si="4"/>
        <v>38.863072534636395</v>
      </c>
      <c r="AM18" s="62">
        <f t="shared" si="5"/>
        <v>243.35982246751743</v>
      </c>
      <c r="AN18" s="62">
        <f ca="1">AVERAGE(OFFSET($AM$3,0,0,'Données projet'!$E$10+1,1))-AVERAGE(OFFSET($H$3,0,0,'Données projet'!$E$10+1,1))</f>
        <v>369.59928463850827</v>
      </c>
      <c r="AO18" s="62">
        <f t="shared" si="36"/>
        <v>236.19165554863852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24.155077372776663</v>
      </c>
      <c r="BF18" s="14">
        <f t="shared" si="37"/>
        <v>7.6838400568695304</v>
      </c>
      <c r="BG18" s="22">
        <f t="shared" si="7"/>
        <v>55.452781189967119</v>
      </c>
      <c r="BH18" s="62">
        <f t="shared" si="8"/>
        <v>259.94953112284816</v>
      </c>
      <c r="BI18" s="62">
        <f ca="1">AVERAGE(OFFSET($BH$3,0,0,'Données projet'!$E$11+1,1))-AVERAGE(OFFSET($H$3,0,0,'Données projet'!$E$11+1,1))</f>
        <v>500.25828825677058</v>
      </c>
      <c r="BJ18" s="62">
        <f t="shared" si="38"/>
        <v>313.56299786481338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9</v>
      </c>
      <c r="BW18" s="13">
        <f>VLOOKUP(A18,'Données projet'!$A$113:$I$133,9,0)</f>
        <v>0.6</v>
      </c>
      <c r="BX18" s="13">
        <f t="array" ref="BX18">INDEX(BW:BW,MIN(IF(ISNUMBER(BW18:BW214),ROW(BW18:BW214),"")))</f>
        <v>0.6</v>
      </c>
      <c r="BY18" s="13">
        <f>IF('Données projet'!$A$114&gt;35,BY17+BX18-CG17,IF(A18&lt;'Données projet'!$A$114,$BV$205^A18,IF(A18='Données projet'!$A$114,'Données projet'!$B$114,BY17+BX18-CG17)))</f>
        <v>9</v>
      </c>
      <c r="BZ18" s="14">
        <f>BY18*VLOOKUP('Données projet'!$B$12,Paramètres!$A$1:$I$89,3,0)*VLOOKUP('Données projet'!$B$12,Paramètres!$A$1:$I$89,5,0)</f>
        <v>7.8624000000000018</v>
      </c>
      <c r="CA18" s="14">
        <f t="shared" si="39"/>
        <v>2.8501294257559766</v>
      </c>
      <c r="CB18" s="22">
        <f t="shared" si="10"/>
        <v>18.657655416524996</v>
      </c>
      <c r="CC18" s="62">
        <f t="shared" si="11"/>
        <v>223.15440534940603</v>
      </c>
      <c r="CD18" s="62">
        <f ca="1">AVERAGE(OFFSET($CC$3,0,0,'Données projet'!$E$12+1,1))-AVERAGE(OFFSET($H$3,0,0,'Données projet'!$E$12+1,1))</f>
        <v>287.22548699835653</v>
      </c>
      <c r="CE18" s="62">
        <f t="shared" si="40"/>
        <v>276.01618888357268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15.518269798350405</v>
      </c>
      <c r="P19" s="14">
        <f t="shared" si="33"/>
        <v>5.1973408936737764</v>
      </c>
      <c r="Q19" s="22">
        <f t="shared" si="2"/>
        <v>36.079688621942118</v>
      </c>
      <c r="R19" s="62">
        <f t="shared" si="0"/>
        <v>243.02173454405619</v>
      </c>
      <c r="S19" s="62">
        <f ca="1">AVERAGE(OFFSET($R$3,0,0,'Données projet'!$E$9+1,1))-AVERAGE(OFFSET($H$3,0,0,'Données projet'!$E$9+1,1))</f>
        <v>446.90706503298787</v>
      </c>
      <c r="T19" s="62">
        <f t="shared" si="34"/>
        <v>275.54513370838777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20.761146930086799</v>
      </c>
      <c r="AK19" s="14">
        <f t="shared" si="35"/>
        <v>6.7216415791420445</v>
      </c>
      <c r="AL19" s="22">
        <f t="shared" si="4"/>
        <v>47.865856653573566</v>
      </c>
      <c r="AM19" s="62">
        <f t="shared" si="5"/>
        <v>254.80790257568762</v>
      </c>
      <c r="AN19" s="62">
        <f ca="1">AVERAGE(OFFSET($AM$3,0,0,'Données projet'!$E$10+1,1))-AVERAGE(OFFSET($H$3,0,0,'Données projet'!$E$10+1,1))</f>
        <v>369.59928463850827</v>
      </c>
      <c r="AO19" s="62">
        <f t="shared" si="36"/>
        <v>236.19165554863852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29.934676968962361</v>
      </c>
      <c r="BF19" s="14">
        <f t="shared" si="37"/>
        <v>9.2875233828754098</v>
      </c>
      <c r="BG19" s="22">
        <f t="shared" si="7"/>
        <v>68.311998946117441</v>
      </c>
      <c r="BH19" s="62">
        <f t="shared" si="8"/>
        <v>275.25404486823152</v>
      </c>
      <c r="BI19" s="62">
        <f ca="1">AVERAGE(OFFSET($BH$3,0,0,'Données projet'!$E$11+1,1))-AVERAGE(OFFSET($H$3,0,0,'Données projet'!$E$11+1,1))</f>
        <v>500.25828825677058</v>
      </c>
      <c r="BJ19" s="62">
        <f t="shared" si="38"/>
        <v>313.56299786481338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18.600000000000001</v>
      </c>
      <c r="BZ19" s="14">
        <f>BY19*VLOOKUP('Données projet'!$B$12,Paramètres!$A$1:$I$89,3,0)*VLOOKUP('Données projet'!$B$12,Paramètres!$A$1:$I$89,5,0)</f>
        <v>16.248960000000004</v>
      </c>
      <c r="CA19" s="14">
        <f t="shared" si="39"/>
        <v>5.4129939058841199</v>
      </c>
      <c r="CB19" s="22">
        <f t="shared" si="10"/>
        <v>37.727903052748182</v>
      </c>
      <c r="CC19" s="62">
        <f t="shared" si="11"/>
        <v>244.66994897486225</v>
      </c>
      <c r="CD19" s="62">
        <f ca="1">AVERAGE(OFFSET($CC$3,0,0,'Données projet'!$E$12+1,1))-AVERAGE(OFFSET($H$3,0,0,'Données projet'!$E$12+1,1))</f>
        <v>287.22548699835653</v>
      </c>
      <c r="CE19" s="62">
        <f t="shared" si="40"/>
        <v>276.01618888357268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18.403212128076973</v>
      </c>
      <c r="P20" s="14">
        <f t="shared" si="33"/>
        <v>6.0424362650875043</v>
      </c>
      <c r="Q20" s="22">
        <f t="shared" si="2"/>
        <v>42.576170951428125</v>
      </c>
      <c r="R20" s="62">
        <f t="shared" si="0"/>
        <v>251.94229526730084</v>
      </c>
      <c r="S20" s="62">
        <f ca="1">AVERAGE(OFFSET($R$3,0,0,'Données projet'!$E$9+1,1))-AVERAGE(OFFSET($H$3,0,0,'Données projet'!$E$9+1,1))</f>
        <v>446.90706503298787</v>
      </c>
      <c r="T20" s="62">
        <f t="shared" si="34"/>
        <v>275.54513370838777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25.728678789401581</v>
      </c>
      <c r="AK20" s="14">
        <f t="shared" si="35"/>
        <v>8.1245058298393111</v>
      </c>
      <c r="AL20" s="22">
        <f t="shared" si="4"/>
        <v>58.960963211844557</v>
      </c>
      <c r="AM20" s="62">
        <f t="shared" si="5"/>
        <v>268.32708752771725</v>
      </c>
      <c r="AN20" s="62">
        <f ca="1">AVERAGE(OFFSET($AM$3,0,0,'Données projet'!$E$10+1,1))-AVERAGE(OFFSET($H$3,0,0,'Données projet'!$E$10+1,1))</f>
        <v>369.59928463850827</v>
      </c>
      <c r="AO20" s="62">
        <f t="shared" si="36"/>
        <v>236.19165554863852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37.097164766113913</v>
      </c>
      <c r="BF20" s="14">
        <f t="shared" si="37"/>
        <v>11.225909174194843</v>
      </c>
      <c r="BG20" s="22">
        <f t="shared" si="7"/>
        <v>84.162687112704418</v>
      </c>
      <c r="BH20" s="62">
        <f t="shared" si="8"/>
        <v>293.52881142857711</v>
      </c>
      <c r="BI20" s="62">
        <f ca="1">AVERAGE(OFFSET($BH$3,0,0,'Données projet'!$E$11+1,1))-AVERAGE(OFFSET($H$3,0,0,'Données projet'!$E$11+1,1))</f>
        <v>500.25828825677058</v>
      </c>
      <c r="BJ20" s="62">
        <f t="shared" si="38"/>
        <v>313.56299786481338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28.200000000000003</v>
      </c>
      <c r="BZ20" s="14">
        <f>BY20*VLOOKUP('Données projet'!$B$12,Paramètres!$A$1:$I$89,3,0)*VLOOKUP('Données projet'!$B$12,Paramètres!$A$1:$I$89,5,0)</f>
        <v>24.635520000000007</v>
      </c>
      <c r="CA20" s="14">
        <f t="shared" si="39"/>
        <v>7.8187263384607988</v>
      </c>
      <c r="CB20" s="22">
        <f t="shared" si="10"/>
        <v>56.524479039485897</v>
      </c>
      <c r="CC20" s="62">
        <f t="shared" si="11"/>
        <v>265.89060335535862</v>
      </c>
      <c r="CD20" s="62">
        <f ca="1">AVERAGE(OFFSET($CC$3,0,0,'Données projet'!$E$12+1,1))-AVERAGE(OFFSET($H$3,0,0,'Données projet'!$E$12+1,1))</f>
        <v>287.22548699835653</v>
      </c>
      <c r="CE20" s="62">
        <f t="shared" si="40"/>
        <v>276.01618888357268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21.824483079099512</v>
      </c>
      <c r="P21" s="14">
        <f t="shared" si="33"/>
        <v>7.0249454027704825</v>
      </c>
      <c r="Q21" s="22">
        <f t="shared" si="2"/>
        <v>50.246087939256903</v>
      </c>
      <c r="R21" s="62">
        <f t="shared" si="0"/>
        <v>262.01544113125999</v>
      </c>
      <c r="S21" s="62">
        <f ca="1">AVERAGE(OFFSET($R$3,0,0,'Données projet'!$E$9+1,1))-AVERAGE(OFFSET($H$3,0,0,'Données projet'!$E$9+1,1))</f>
        <v>446.90706503298787</v>
      </c>
      <c r="T21" s="62">
        <f t="shared" si="34"/>
        <v>275.54513370838777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31.884794923776177</v>
      </c>
      <c r="AK21" s="14">
        <f t="shared" si="35"/>
        <v>9.820159882359901</v>
      </c>
      <c r="AL21" s="22">
        <f t="shared" si="4"/>
        <v>72.636129620687001</v>
      </c>
      <c r="AM21" s="62">
        <f t="shared" si="5"/>
        <v>284.40548281269014</v>
      </c>
      <c r="AN21" s="62">
        <f ca="1">AVERAGE(OFFSET($AM$3,0,0,'Données projet'!$E$10+1,1))-AVERAGE(OFFSET($H$3,0,0,'Données projet'!$E$10+1,1))</f>
        <v>369.59928463850827</v>
      </c>
      <c r="AO21" s="62">
        <f t="shared" si="36"/>
        <v>236.19165554863852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45.973425238933089</v>
      </c>
      <c r="BF21" s="14">
        <f t="shared" si="37"/>
        <v>13.56885270616201</v>
      </c>
      <c r="BG21" s="22">
        <f t="shared" si="7"/>
        <v>103.70280075437397</v>
      </c>
      <c r="BH21" s="62">
        <f t="shared" si="8"/>
        <v>315.47215394637709</v>
      </c>
      <c r="BI21" s="62">
        <f ca="1">AVERAGE(OFFSET($BH$3,0,0,'Données projet'!$E$11+1,1))-AVERAGE(OFFSET($H$3,0,0,'Données projet'!$E$11+1,1))</f>
        <v>500.25828825677058</v>
      </c>
      <c r="BJ21" s="62">
        <f t="shared" si="38"/>
        <v>313.56299786481338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37.800000000000004</v>
      </c>
      <c r="BZ21" s="14">
        <f>BY21*VLOOKUP('Données projet'!$B$12,Paramètres!$A$1:$I$89,3,0)*VLOOKUP('Données projet'!$B$12,Paramètres!$A$1:$I$89,5,0)</f>
        <v>33.022080000000003</v>
      </c>
      <c r="CA21" s="14">
        <f t="shared" si="39"/>
        <v>10.129025278332465</v>
      </c>
      <c r="CB21" s="22">
        <f t="shared" si="10"/>
        <v>75.154841693095705</v>
      </c>
      <c r="CC21" s="62">
        <f t="shared" si="11"/>
        <v>286.92419488509881</v>
      </c>
      <c r="CD21" s="62">
        <f ca="1">AVERAGE(OFFSET($CC$3,0,0,'Données projet'!$E$12+1,1))-AVERAGE(OFFSET($H$3,0,0,'Données projet'!$E$12+1,1))</f>
        <v>287.22548699835653</v>
      </c>
      <c r="CE21" s="62">
        <f t="shared" si="40"/>
        <v>276.01618888357268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25.881789459092229</v>
      </c>
      <c r="P22" s="14">
        <f t="shared" si="33"/>
        <v>8.1672119898134259</v>
      </c>
      <c r="Q22" s="22">
        <f t="shared" si="2"/>
        <v>59.302010856844014</v>
      </c>
      <c r="R22" s="62">
        <f t="shared" si="0"/>
        <v>273.45410509986755</v>
      </c>
      <c r="S22" s="62">
        <f ca="1">AVERAGE(OFFSET($R$3,0,0,'Données projet'!$E$9+1,1))-AVERAGE(OFFSET($H$3,0,0,'Données projet'!$E$9+1,1))</f>
        <v>446.90706503298787</v>
      </c>
      <c r="T22" s="62">
        <f t="shared" si="34"/>
        <v>275.54513370838777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39.513888593068664</v>
      </c>
      <c r="AK22" s="14">
        <f t="shared" si="35"/>
        <v>11.869711479672622</v>
      </c>
      <c r="AL22" s="22">
        <f t="shared" si="4"/>
        <v>89.493103460024415</v>
      </c>
      <c r="AM22" s="62">
        <f t="shared" si="5"/>
        <v>303.64519770304793</v>
      </c>
      <c r="AN22" s="62">
        <f ca="1">AVERAGE(OFFSET($AM$3,0,0,'Données projet'!$E$10+1,1))-AVERAGE(OFFSET($H$3,0,0,'Données projet'!$E$10+1,1))</f>
        <v>369.59928463850827</v>
      </c>
      <c r="AO22" s="62">
        <f t="shared" si="36"/>
        <v>236.19165554863852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56.973513785354818</v>
      </c>
      <c r="BF22" s="14">
        <f t="shared" si="37"/>
        <v>16.400788649238766</v>
      </c>
      <c r="BG22" s="22">
        <f t="shared" si="7"/>
        <v>127.7935767402505</v>
      </c>
      <c r="BH22" s="62">
        <f t="shared" si="8"/>
        <v>341.945670983274</v>
      </c>
      <c r="BI22" s="62">
        <f ca="1">AVERAGE(OFFSET($BH$3,0,0,'Données projet'!$E$11+1,1))-AVERAGE(OFFSET($H$3,0,0,'Données projet'!$E$11+1,1))</f>
        <v>500.25828825677058</v>
      </c>
      <c r="BJ22" s="62">
        <f t="shared" si="38"/>
        <v>313.56299786481338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47.400000000000006</v>
      </c>
      <c r="BZ22" s="14">
        <f>BY22*VLOOKUP('Données projet'!$B$12,Paramètres!$A$1:$I$89,3,0)*VLOOKUP('Données projet'!$B$12,Paramètres!$A$1:$I$89,5,0)</f>
        <v>41.408640000000005</v>
      </c>
      <c r="CA22" s="14">
        <f t="shared" si="39"/>
        <v>12.371251711099637</v>
      </c>
      <c r="CB22" s="22">
        <f t="shared" si="10"/>
        <v>93.666644730165203</v>
      </c>
      <c r="CC22" s="62">
        <f t="shared" si="11"/>
        <v>307.81873897318872</v>
      </c>
      <c r="CD22" s="62">
        <f ca="1">AVERAGE(OFFSET($CC$3,0,0,'Données projet'!$E$12+1,1))-AVERAGE(OFFSET($H$3,0,0,'Données projet'!$E$12+1,1))</f>
        <v>287.22548699835653</v>
      </c>
      <c r="CE22" s="62">
        <f t="shared" si="40"/>
        <v>276.01618888357268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30.693374187922199</v>
      </c>
      <c r="P23" s="14">
        <f t="shared" si="33"/>
        <v>9.4952128254613779</v>
      </c>
      <c r="Q23" s="22">
        <f t="shared" si="2"/>
        <v>69.995122381643057</v>
      </c>
      <c r="R23" s="62">
        <f t="shared" si="0"/>
        <v>286.50982526853875</v>
      </c>
      <c r="S23" s="62">
        <f ca="1">AVERAGE(OFFSET($R$3,0,0,'Données projet'!$E$9+1,1))-AVERAGE(OFFSET($H$3,0,0,'Données projet'!$E$9+1,1))</f>
        <v>446.90706503298787</v>
      </c>
      <c r="T23" s="62">
        <f t="shared" si="34"/>
        <v>275.54513370838777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48.968400000000003</v>
      </c>
      <c r="AK23" s="14">
        <f t="shared" si="35"/>
        <v>14.347022074839625</v>
      </c>
      <c r="AL23" s="22">
        <f t="shared" si="4"/>
        <v>110.27436011367904</v>
      </c>
      <c r="AM23" s="62">
        <f t="shared" si="5"/>
        <v>326.78906300057474</v>
      </c>
      <c r="AN23" s="62">
        <f ca="1">AVERAGE(OFFSET($AM$3,0,0,'Données projet'!$E$10+1,1))-AVERAGE(OFFSET($H$3,0,0,'Données projet'!$E$10+1,1))</f>
        <v>369.59928463850827</v>
      </c>
      <c r="AO23" s="62">
        <f t="shared" si="36"/>
        <v>236.19165554863852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70.605599999999995</v>
      </c>
      <c r="BF23" s="14">
        <f t="shared" si="37"/>
        <v>19.823773913828742</v>
      </c>
      <c r="BG23" s="22">
        <f t="shared" si="7"/>
        <v>157.49782623325171</v>
      </c>
      <c r="BH23" s="62">
        <f t="shared" si="8"/>
        <v>374.01252912014741</v>
      </c>
      <c r="BI23" s="62">
        <f ca="1">AVERAGE(OFFSET($BH$3,0,0,'Données projet'!$E$11+1,1))-AVERAGE(OFFSET($H$3,0,0,'Données projet'!$E$11+1,1))</f>
        <v>500.25828825677058</v>
      </c>
      <c r="BJ23" s="62">
        <f t="shared" si="38"/>
        <v>313.56299786481338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57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57.000000000000007</v>
      </c>
      <c r="BZ23" s="14">
        <f>BY23*VLOOKUP('Données projet'!$B$12,Paramètres!$A$1:$I$89,3,0)*VLOOKUP('Données projet'!$B$12,Paramètres!$A$1:$I$89,5,0)</f>
        <v>49.795200000000008</v>
      </c>
      <c r="CA23" s="14">
        <f t="shared" si="39"/>
        <v>14.560856542690781</v>
      </c>
      <c r="CB23" s="22">
        <f t="shared" si="10"/>
        <v>112.08679847851981</v>
      </c>
      <c r="CC23" s="62">
        <f t="shared" si="11"/>
        <v>328.60150136541552</v>
      </c>
      <c r="CD23" s="62">
        <f ca="1">AVERAGE(OFFSET($CC$3,0,0,'Données projet'!$E$12+1,1))-AVERAGE(OFFSET($H$3,0,0,'Données projet'!$E$12+1,1))</f>
        <v>287.22548699835653</v>
      </c>
      <c r="CE23" s="62">
        <f t="shared" si="40"/>
        <v>276.01618888357268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36.399462275544337</v>
      </c>
      <c r="P24" s="14">
        <f t="shared" si="33"/>
        <v>11.039148575212362</v>
      </c>
      <c r="Q24" s="22">
        <f t="shared" si="2"/>
        <v>82.62224723173459</v>
      </c>
      <c r="R24" s="62">
        <f t="shared" si="0"/>
        <v>301.47977560760899</v>
      </c>
      <c r="S24" s="62">
        <f ca="1">AVERAGE(OFFSET($R$3,0,0,'Données projet'!$E$9+1,1))-AVERAGE(OFFSET($H$3,0,0,'Données projet'!$E$9+1,1))</f>
        <v>446.90706503298787</v>
      </c>
      <c r="T24" s="62">
        <f t="shared" si="34"/>
        <v>275.54513370838777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49.773360000000004</v>
      </c>
      <c r="AK24" s="14">
        <f t="shared" si="35"/>
        <v>14.555213428078664</v>
      </c>
      <c r="AL24" s="22">
        <f t="shared" si="4"/>
        <v>112.03893205390368</v>
      </c>
      <c r="AM24" s="62">
        <f t="shared" si="5"/>
        <v>330.89646042977807</v>
      </c>
      <c r="AN24" s="62">
        <f ca="1">AVERAGE(OFFSET($AM$3,0,0,'Données projet'!$E$10+1,1))-AVERAGE(OFFSET($H$3,0,0,'Données projet'!$E$10+1,1))</f>
        <v>369.59928463850827</v>
      </c>
      <c r="AO24" s="62">
        <f t="shared" si="36"/>
        <v>236.19165554863852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71.76624000000001</v>
      </c>
      <c r="BF24" s="14">
        <f t="shared" si="37"/>
        <v>20.111439068025625</v>
      </c>
      <c r="BG24" s="22">
        <f t="shared" si="7"/>
        <v>160.02029104347795</v>
      </c>
      <c r="BH24" s="62">
        <f t="shared" si="8"/>
        <v>378.87781941935236</v>
      </c>
      <c r="BI24" s="62">
        <f ca="1">AVERAGE(OFFSET($BH$3,0,0,'Données projet'!$E$11+1,1))-AVERAGE(OFFSET($H$3,0,0,'Données projet'!$E$11+1,1))</f>
        <v>500.25828825677058</v>
      </c>
      <c r="BJ24" s="62">
        <f t="shared" si="38"/>
        <v>313.56299786481338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10.199999999999999</v>
      </c>
      <c r="BY24" s="13">
        <f>IF('Données projet'!$A$114&gt;35,BY23+BX24-CG23,IF(A24&lt;'Données projet'!$A$114,$BV$205^A24,IF(A24='Données projet'!$A$114,'Données projet'!$B$114,BY23+BX24-CG23)))</f>
        <v>46.2</v>
      </c>
      <c r="BZ24" s="14">
        <f>BY24*VLOOKUP('Données projet'!$B$12,Paramètres!$A$1:$I$89,3,0)*VLOOKUP('Données projet'!$B$12,Paramètres!$A$1:$I$89,5,0)</f>
        <v>40.360320000000009</v>
      </c>
      <c r="CA24" s="14">
        <f t="shared" si="39"/>
        <v>12.09409986057485</v>
      </c>
      <c r="CB24" s="22">
        <f t="shared" si="10"/>
        <v>91.358114590501216</v>
      </c>
      <c r="CC24" s="62">
        <f t="shared" si="11"/>
        <v>310.21564296637558</v>
      </c>
      <c r="CD24" s="62">
        <f ca="1">AVERAGE(OFFSET($CC$3,0,0,'Données projet'!$E$12+1,1))-AVERAGE(OFFSET($H$3,0,0,'Données projet'!$E$12+1,1))</f>
        <v>287.22548699835653</v>
      </c>
      <c r="CE24" s="62">
        <f t="shared" si="40"/>
        <v>276.01618888357268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43.166347428499073</v>
      </c>
      <c r="P25" s="14">
        <f t="shared" si="33"/>
        <v>12.83413057776214</v>
      </c>
      <c r="Q25" s="22">
        <f t="shared" si="2"/>
        <v>97.534165860904935</v>
      </c>
      <c r="R25" s="62">
        <f t="shared" si="0"/>
        <v>318.71507976437334</v>
      </c>
      <c r="S25" s="62">
        <f ca="1">AVERAGE(OFFSET($R$3,0,0,'Données projet'!$E$9+1,1))-AVERAGE(OFFSET($H$3,0,0,'Données projet'!$E$9+1,1))</f>
        <v>446.90706503298787</v>
      </c>
      <c r="T25" s="62">
        <f t="shared" si="34"/>
        <v>275.54513370838777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54.603120000000004</v>
      </c>
      <c r="AK25" s="14">
        <f t="shared" si="35"/>
        <v>15.796374138381612</v>
      </c>
      <c r="AL25" s="22">
        <f t="shared" si="4"/>
        <v>122.61245229101463</v>
      </c>
      <c r="AM25" s="62">
        <f t="shared" si="5"/>
        <v>343.79336619448304</v>
      </c>
      <c r="AN25" s="62">
        <f ca="1">AVERAGE(OFFSET($AM$3,0,0,'Données projet'!$E$10+1,1))-AVERAGE(OFFSET($H$3,0,0,'Données projet'!$E$10+1,1))</f>
        <v>369.59928463850827</v>
      </c>
      <c r="AO25" s="62">
        <f t="shared" si="36"/>
        <v>236.19165554863852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78.730080000000015</v>
      </c>
      <c r="BF25" s="14">
        <f t="shared" si="37"/>
        <v>21.826393515256996</v>
      </c>
      <c r="BG25" s="22">
        <f t="shared" si="7"/>
        <v>175.13585803907259</v>
      </c>
      <c r="BH25" s="62">
        <f t="shared" si="8"/>
        <v>396.31677194254098</v>
      </c>
      <c r="BI25" s="62">
        <f ca="1">AVERAGE(OFFSET($BH$3,0,0,'Données projet'!$E$11+1,1))-AVERAGE(OFFSET($H$3,0,0,'Données projet'!$E$11+1,1))</f>
        <v>500.25828825677058</v>
      </c>
      <c r="BJ25" s="62">
        <f t="shared" si="38"/>
        <v>313.56299786481338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10.199999999999999</v>
      </c>
      <c r="BY25" s="13">
        <f>IF('Données projet'!$A$114&gt;35,BY24+BX25-CG24,IF(A25&lt;'Données projet'!$A$114,$BV$205^A25,IF(A25='Données projet'!$A$114,'Données projet'!$B$114,BY24+BX25-CG24)))</f>
        <v>56.400000000000006</v>
      </c>
      <c r="BZ25" s="14">
        <f>BY25*VLOOKUP('Données projet'!$B$12,Paramètres!$A$1:$I$89,3,0)*VLOOKUP('Données projet'!$B$12,Paramètres!$A$1:$I$89,5,0)</f>
        <v>49.271040000000013</v>
      </c>
      <c r="CA25" s="14">
        <f t="shared" si="39"/>
        <v>14.425341953309859</v>
      </c>
      <c r="CB25" s="22">
        <f t="shared" si="10"/>
        <v>110.93786523534801</v>
      </c>
      <c r="CC25" s="62">
        <f t="shared" si="11"/>
        <v>332.11877913881642</v>
      </c>
      <c r="CD25" s="62">
        <f ca="1">AVERAGE(OFFSET($CC$3,0,0,'Données projet'!$E$12+1,1))-AVERAGE(OFFSET($H$3,0,0,'Données projet'!$E$12+1,1))</f>
        <v>287.22548699835653</v>
      </c>
      <c r="CE25" s="62">
        <f t="shared" si="40"/>
        <v>276.01618888357268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51.19123838183193</v>
      </c>
      <c r="P26" s="14">
        <f t="shared" si="33"/>
        <v>14.920979327781229</v>
      </c>
      <c r="Q26" s="22">
        <f t="shared" si="2"/>
        <v>115.14544584424293</v>
      </c>
      <c r="R26" s="62">
        <f t="shared" si="0"/>
        <v>338.63064255378941</v>
      </c>
      <c r="S26" s="62">
        <f ca="1">AVERAGE(OFFSET($R$3,0,0,'Données projet'!$E$9+1,1))-AVERAGE(OFFSET($H$3,0,0,'Données projet'!$E$9+1,1))</f>
        <v>446.90706503298787</v>
      </c>
      <c r="T26" s="62">
        <f t="shared" si="34"/>
        <v>275.54513370838777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59.432880000000011</v>
      </c>
      <c r="AK26" s="14">
        <f t="shared" si="35"/>
        <v>17.024804126865714</v>
      </c>
      <c r="AL26" s="22">
        <f t="shared" si="4"/>
        <v>133.16379985429114</v>
      </c>
      <c r="AM26" s="62">
        <f t="shared" si="5"/>
        <v>356.64899656383761</v>
      </c>
      <c r="AN26" s="62">
        <f ca="1">AVERAGE(OFFSET($AM$3,0,0,'Données projet'!$E$10+1,1))-AVERAGE(OFFSET($H$3,0,0,'Données projet'!$E$10+1,1))</f>
        <v>369.59928463850827</v>
      </c>
      <c r="AO26" s="62">
        <f t="shared" si="36"/>
        <v>236.19165554863852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85.693920000000006</v>
      </c>
      <c r="BF26" s="14">
        <f t="shared" si="37"/>
        <v>23.523757486236178</v>
      </c>
      <c r="BG26" s="22">
        <f t="shared" si="7"/>
        <v>190.22078828852798</v>
      </c>
      <c r="BH26" s="62">
        <f t="shared" si="8"/>
        <v>413.70598499807448</v>
      </c>
      <c r="BI26" s="62">
        <f ca="1">AVERAGE(OFFSET($BH$3,0,0,'Données projet'!$E$11+1,1))-AVERAGE(OFFSET($H$3,0,0,'Données projet'!$E$11+1,1))</f>
        <v>500.25828825677058</v>
      </c>
      <c r="BJ26" s="62">
        <f t="shared" si="38"/>
        <v>313.56299786481338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10.199999999999999</v>
      </c>
      <c r="BY26" s="13">
        <f>IF('Données projet'!$A$114&gt;35,BY25+BX26-CG25,IF(A26&lt;'Données projet'!$A$114,$BV$205^A26,IF(A26='Données projet'!$A$114,'Données projet'!$B$114,BY25+BX26-CG25)))</f>
        <v>66.600000000000009</v>
      </c>
      <c r="BZ26" s="14">
        <f>BY26*VLOOKUP('Données projet'!$B$12,Paramètres!$A$1:$I$89,3,0)*VLOOKUP('Données projet'!$B$12,Paramètres!$A$1:$I$89,5,0)</f>
        <v>58.181760000000011</v>
      </c>
      <c r="CA26" s="14">
        <f t="shared" si="39"/>
        <v>16.707740816589531</v>
      </c>
      <c r="CB26" s="22">
        <f t="shared" si="10"/>
        <v>130.43254725556011</v>
      </c>
      <c r="CC26" s="62">
        <f t="shared" si="11"/>
        <v>353.91774396510664</v>
      </c>
      <c r="CD26" s="62">
        <f ca="1">AVERAGE(OFFSET($CC$3,0,0,'Données projet'!$E$12+1,1))-AVERAGE(OFFSET($H$3,0,0,'Données projet'!$E$12+1,1))</f>
        <v>287.22548699835653</v>
      </c>
      <c r="CE26" s="62">
        <f t="shared" si="40"/>
        <v>276.01618888357268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60.708006194089528</v>
      </c>
      <c r="P27" s="14">
        <f t="shared" si="33"/>
        <v>17.347152793180882</v>
      </c>
      <c r="Q27" s="22">
        <f t="shared" si="2"/>
        <v>135.94606856949596</v>
      </c>
      <c r="R27" s="62">
        <f t="shared" si="0"/>
        <v>361.71677675311577</v>
      </c>
      <c r="S27" s="62">
        <f ca="1">AVERAGE(OFFSET($R$3,0,0,'Données projet'!$E$9+1,1))-AVERAGE(OFFSET($H$3,0,0,'Données projet'!$E$9+1,1))</f>
        <v>446.90706503298787</v>
      </c>
      <c r="T27" s="62">
        <f t="shared" si="34"/>
        <v>275.54513370838777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64.262640000000005</v>
      </c>
      <c r="AK27" s="14">
        <f t="shared" si="35"/>
        <v>18.24165556222081</v>
      </c>
      <c r="AL27" s="22">
        <f t="shared" si="4"/>
        <v>143.69498143753458</v>
      </c>
      <c r="AM27" s="62">
        <f t="shared" si="5"/>
        <v>369.46568962115441</v>
      </c>
      <c r="AN27" s="62">
        <f ca="1">AVERAGE(OFFSET($AM$3,0,0,'Données projet'!$E$10+1,1))-AVERAGE(OFFSET($H$3,0,0,'Données projet'!$E$10+1,1))</f>
        <v>369.59928463850827</v>
      </c>
      <c r="AO27" s="62">
        <f t="shared" si="36"/>
        <v>236.19165554863852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92.65776000000001</v>
      </c>
      <c r="BF27" s="14">
        <f t="shared" si="37"/>
        <v>25.205122972074609</v>
      </c>
      <c r="BG27" s="22">
        <f t="shared" si="7"/>
        <v>205.2778545096966</v>
      </c>
      <c r="BH27" s="62">
        <f t="shared" si="8"/>
        <v>431.0485626933164</v>
      </c>
      <c r="BI27" s="62">
        <f ca="1">AVERAGE(OFFSET($BH$3,0,0,'Données projet'!$E$11+1,1))-AVERAGE(OFFSET($H$3,0,0,'Données projet'!$E$11+1,1))</f>
        <v>500.25828825677058</v>
      </c>
      <c r="BJ27" s="62">
        <f t="shared" si="38"/>
        <v>313.56299786481338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10.199999999999999</v>
      </c>
      <c r="BY27" s="13">
        <f>IF('Données projet'!$A$114&gt;35,BY26+BX27-CG26,IF(A27&lt;'Données projet'!$A$114,$BV$205^A27,IF(A27='Données projet'!$A$114,'Données projet'!$B$114,BY26+BX27-CG26)))</f>
        <v>76.800000000000011</v>
      </c>
      <c r="BZ27" s="14">
        <f>BY27*VLOOKUP('Données projet'!$B$12,Paramètres!$A$1:$I$89,3,0)*VLOOKUP('Données projet'!$B$12,Paramètres!$A$1:$I$89,5,0)</f>
        <v>67.092480000000023</v>
      </c>
      <c r="CA27" s="14">
        <f t="shared" si="39"/>
        <v>18.949644838115688</v>
      </c>
      <c r="CB27" s="22">
        <f t="shared" si="10"/>
        <v>149.85670075971819</v>
      </c>
      <c r="CC27" s="62">
        <f t="shared" si="11"/>
        <v>375.62740894333797</v>
      </c>
      <c r="CD27" s="62">
        <f ca="1">AVERAGE(OFFSET($CC$3,0,0,'Données projet'!$E$12+1,1))-AVERAGE(OFFSET($H$3,0,0,'Données projet'!$E$12+1,1))</f>
        <v>287.22548699835653</v>
      </c>
      <c r="CE27" s="62">
        <f t="shared" si="40"/>
        <v>276.01618888357268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71.994</v>
      </c>
      <c r="P28" s="14">
        <f t="shared" si="33"/>
        <v>20.167825678149413</v>
      </c>
      <c r="Q28" s="22">
        <f t="shared" si="2"/>
        <v>160.51517972277688</v>
      </c>
      <c r="R28" s="62">
        <f t="shared" si="0"/>
        <v>388.55295368910902</v>
      </c>
      <c r="S28" s="62">
        <f ca="1">AVERAGE(OFFSET($R$3,0,0,'Données projet'!$E$9+1,1))-AVERAGE(OFFSET($H$3,0,0,'Données projet'!$E$9+1,1))</f>
        <v>446.90706503298787</v>
      </c>
      <c r="T28" s="62">
        <f t="shared" si="34"/>
        <v>275.54513370838777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69.092400000000012</v>
      </c>
      <c r="AK28" s="14">
        <f t="shared" si="35"/>
        <v>19.447897597608421</v>
      </c>
      <c r="AL28" s="22">
        <f t="shared" si="4"/>
        <v>154.20768498250132</v>
      </c>
      <c r="AM28" s="62">
        <f t="shared" si="5"/>
        <v>382.2454589488334</v>
      </c>
      <c r="AN28" s="62">
        <f ca="1">AVERAGE(OFFSET($AM$3,0,0,'Données projet'!$E$10+1,1))-AVERAGE(OFFSET($H$3,0,0,'Données projet'!$E$10+1,1))</f>
        <v>369.59928463850827</v>
      </c>
      <c r="AO28" s="62">
        <f t="shared" si="36"/>
        <v>236.19165554863852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99.621600000000015</v>
      </c>
      <c r="BF28" s="14">
        <f t="shared" si="37"/>
        <v>26.871829085032747</v>
      </c>
      <c r="BG28" s="22">
        <f t="shared" si="7"/>
        <v>220.30938898976538</v>
      </c>
      <c r="BH28" s="62">
        <f t="shared" si="8"/>
        <v>448.34716295609746</v>
      </c>
      <c r="BI28" s="62">
        <f ca="1">AVERAGE(OFFSET($BH$3,0,0,'Données projet'!$E$11+1,1))-AVERAGE(OFFSET($H$3,0,0,'Données projet'!$E$11+1,1))</f>
        <v>500.25828825677058</v>
      </c>
      <c r="BJ28" s="62">
        <f t="shared" si="38"/>
        <v>313.56299786481338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87</v>
      </c>
      <c r="BW28" s="13">
        <f>VLOOKUP(A28,'Données projet'!$A$113:$I$133,9,0)</f>
        <v>10.199999999999999</v>
      </c>
      <c r="BX28" s="13">
        <f t="array" ref="BX28">INDEX(BW:BW,MIN(IF(ISNUMBER(BW28:BW224),ROW(BW28:BW224),"")))</f>
        <v>10.199999999999999</v>
      </c>
      <c r="BY28" s="13">
        <f>IF('Données projet'!$A$114&gt;35,BY27+BX28-CG27,IF(A28&lt;'Données projet'!$A$114,$BV$205^A28,IF(A28='Données projet'!$A$114,'Données projet'!$B$114,BY27+BX28-CG27)))</f>
        <v>87.000000000000014</v>
      </c>
      <c r="BZ28" s="14">
        <f>BY28*VLOOKUP('Données projet'!$B$12,Paramètres!$A$1:$I$89,3,0)*VLOOKUP('Données projet'!$B$12,Paramètres!$A$1:$I$89,5,0)</f>
        <v>76.003200000000021</v>
      </c>
      <c r="CA28" s="14">
        <f t="shared" si="39"/>
        <v>21.157049992000456</v>
      </c>
      <c r="CB28" s="22">
        <f t="shared" si="10"/>
        <v>169.2207687360675</v>
      </c>
      <c r="CC28" s="62">
        <f t="shared" si="11"/>
        <v>397.25854270239961</v>
      </c>
      <c r="CD28" s="62">
        <f ca="1">AVERAGE(OFFSET($CC$3,0,0,'Données projet'!$E$12+1,1))-AVERAGE(OFFSET($H$3,0,0,'Données projet'!$E$12+1,1))</f>
        <v>287.22548699835653</v>
      </c>
      <c r="CE28" s="62">
        <f t="shared" si="40"/>
        <v>276.01618888357268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21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70.98</v>
      </c>
      <c r="P29" s="14">
        <f t="shared" si="33"/>
        <v>19.916628839746853</v>
      </c>
      <c r="Q29" s="22">
        <f t="shared" si="2"/>
        <v>158.31162856255909</v>
      </c>
      <c r="R29" s="62">
        <f t="shared" si="0"/>
        <v>388.59834261174927</v>
      </c>
      <c r="S29" s="62">
        <f ca="1">AVERAGE(OFFSET($R$3,0,0,'Données projet'!$E$9+1,1))-AVERAGE(OFFSET($H$3,0,0,'Données projet'!$E$9+1,1))</f>
        <v>446.90706503298787</v>
      </c>
      <c r="T29" s="62">
        <f t="shared" si="34"/>
        <v>275.54513370838777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56.481360000000016</v>
      </c>
      <c r="AK29" s="14">
        <f t="shared" si="35"/>
        <v>16.275541671524874</v>
      </c>
      <c r="AL29" s="22">
        <f t="shared" si="4"/>
        <v>126.71827041123917</v>
      </c>
      <c r="AM29" s="62">
        <f t="shared" si="5"/>
        <v>357.00498446042934</v>
      </c>
      <c r="AN29" s="62">
        <f ca="1">AVERAGE(OFFSET($AM$3,0,0,'Données projet'!$E$10+1,1))-AVERAGE(OFFSET($H$3,0,0,'Données projet'!$E$10+1,1))</f>
        <v>369.59928463850827</v>
      </c>
      <c r="AO29" s="62">
        <f t="shared" si="36"/>
        <v>236.19165554863852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81.438240000000022</v>
      </c>
      <c r="BF29" s="14">
        <f t="shared" si="37"/>
        <v>22.488475778344696</v>
      </c>
      <c r="BG29" s="22">
        <f t="shared" si="7"/>
        <v>181.00569664728371</v>
      </c>
      <c r="BH29" s="62">
        <f t="shared" si="8"/>
        <v>411.29241069647389</v>
      </c>
      <c r="BI29" s="62">
        <f ca="1">AVERAGE(OFFSET($BH$3,0,0,'Données projet'!$E$11+1,1))-AVERAGE(OFFSET($H$3,0,0,'Données projet'!$E$11+1,1))</f>
        <v>500.25828825677058</v>
      </c>
      <c r="BJ29" s="62">
        <f t="shared" si="38"/>
        <v>313.56299786481338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9.6</v>
      </c>
      <c r="BY29" s="13">
        <f>IF('Données projet'!$A$114&gt;35,BY28+BX29-CG28,IF(A29&lt;'Données projet'!$A$114,$BV$205^A29,IF(A29='Données projet'!$A$114,'Données projet'!$B$114,BY28+BX29-CG28)))</f>
        <v>75.600000000000009</v>
      </c>
      <c r="BZ29" s="14">
        <f>BY29*VLOOKUP('Données projet'!$B$12,Paramètres!$A$1:$I$89,3,0)*VLOOKUP('Données projet'!$B$12,Paramètres!$A$1:$I$89,5,0)</f>
        <v>66.044160000000005</v>
      </c>
      <c r="CA29" s="14">
        <f t="shared" si="39"/>
        <v>18.687781995248802</v>
      </c>
      <c r="CB29" s="22">
        <f t="shared" si="10"/>
        <v>147.57479897505831</v>
      </c>
      <c r="CC29" s="62">
        <f t="shared" si="11"/>
        <v>377.8615130242485</v>
      </c>
      <c r="CD29" s="62">
        <f ca="1">AVERAGE(OFFSET($CC$3,0,0,'Données projet'!$E$12+1,1))-AVERAGE(OFFSET($H$3,0,0,'Données projet'!$E$12+1,1))</f>
        <v>287.22548699835653</v>
      </c>
      <c r="CE29" s="62">
        <f t="shared" si="40"/>
        <v>276.01618888357268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78.078000000000003</v>
      </c>
      <c r="P30" s="14">
        <f t="shared" si="33"/>
        <v>21.666582091642084</v>
      </c>
      <c r="Q30" s="22">
        <f t="shared" si="2"/>
        <v>173.72181380960993</v>
      </c>
      <c r="R30" s="62">
        <f t="shared" si="0"/>
        <v>406.2396566821734</v>
      </c>
      <c r="S30" s="62">
        <f ca="1">AVERAGE(OFFSET($R$3,0,0,'Données projet'!$E$9+1,1))-AVERAGE(OFFSET($H$3,0,0,'Données projet'!$E$9+1,1))</f>
        <v>446.90706503298787</v>
      </c>
      <c r="T30" s="62">
        <f t="shared" si="34"/>
        <v>275.54513370838777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62.652720000000009</v>
      </c>
      <c r="AK30" s="14">
        <f t="shared" si="35"/>
        <v>17.837261824603328</v>
      </c>
      <c r="AL30" s="22">
        <f t="shared" si="4"/>
        <v>140.18671834451746</v>
      </c>
      <c r="AM30" s="62">
        <f t="shared" si="5"/>
        <v>372.70456121708094</v>
      </c>
      <c r="AN30" s="62">
        <f ca="1">AVERAGE(OFFSET($AM$3,0,0,'Données projet'!$E$10+1,1))-AVERAGE(OFFSET($H$3,0,0,'Données projet'!$E$10+1,1))</f>
        <v>369.59928463850827</v>
      </c>
      <c r="AO30" s="62">
        <f t="shared" si="36"/>
        <v>236.19165554863852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90.336480000000023</v>
      </c>
      <c r="BF30" s="14">
        <f t="shared" si="37"/>
        <v>24.646358234355564</v>
      </c>
      <c r="BG30" s="22">
        <f t="shared" si="7"/>
        <v>200.26177659150264</v>
      </c>
      <c r="BH30" s="62">
        <f t="shared" si="8"/>
        <v>432.77961946406617</v>
      </c>
      <c r="BI30" s="62">
        <f ca="1">AVERAGE(OFFSET($BH$3,0,0,'Données projet'!$E$11+1,1))-AVERAGE(OFFSET($H$3,0,0,'Données projet'!$E$11+1,1))</f>
        <v>500.25828825677058</v>
      </c>
      <c r="BJ30" s="62">
        <f t="shared" si="38"/>
        <v>313.56299786481338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9.6</v>
      </c>
      <c r="BY30" s="13">
        <f>IF('Données projet'!$A$114&gt;35,BY29+BX30-CG29,IF(A30&lt;'Données projet'!$A$114,$BV$205^A30,IF(A30='Données projet'!$A$114,'Données projet'!$B$114,BY29+BX30-CG29)))</f>
        <v>85.2</v>
      </c>
      <c r="BZ30" s="14">
        <f>BY30*VLOOKUP('Données projet'!$B$12,Paramètres!$A$1:$I$89,3,0)*VLOOKUP('Données projet'!$B$12,Paramètres!$A$1:$I$89,5,0)</f>
        <v>74.430720000000008</v>
      </c>
      <c r="CA30" s="14">
        <f t="shared" si="39"/>
        <v>20.76980057385482</v>
      </c>
      <c r="CB30" s="22">
        <f t="shared" si="10"/>
        <v>165.80757333279715</v>
      </c>
      <c r="CC30" s="62">
        <f t="shared" si="11"/>
        <v>398.32541620536063</v>
      </c>
      <c r="CD30" s="62">
        <f ca="1">AVERAGE(OFFSET($CC$3,0,0,'Données projet'!$E$12+1,1))-AVERAGE(OFFSET($H$3,0,0,'Données projet'!$E$12+1,1))</f>
        <v>287.22548699835653</v>
      </c>
      <c r="CE30" s="62">
        <f t="shared" si="40"/>
        <v>276.01618888357268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85.176000000000002</v>
      </c>
      <c r="P31" s="14">
        <f t="shared" si="33"/>
        <v>23.398088487656441</v>
      </c>
      <c r="Q31" s="22">
        <f t="shared" si="2"/>
        <v>189.09987078266829</v>
      </c>
      <c r="R31" s="62">
        <f t="shared" si="0"/>
        <v>423.83134020465241</v>
      </c>
      <c r="S31" s="62">
        <f ca="1">AVERAGE(OFFSET($R$3,0,0,'Données projet'!$E$9+1,1))-AVERAGE(OFFSET($H$3,0,0,'Données projet'!$E$9+1,1))</f>
        <v>446.90706503298787</v>
      </c>
      <c r="T31" s="62">
        <f t="shared" si="34"/>
        <v>275.54513370838777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68.824080000000023</v>
      </c>
      <c r="AK31" s="14">
        <f t="shared" si="35"/>
        <v>19.381147881506788</v>
      </c>
      <c r="AL31" s="22">
        <f t="shared" si="4"/>
        <v>153.62410522695768</v>
      </c>
      <c r="AM31" s="62">
        <f t="shared" si="5"/>
        <v>388.3555746489418</v>
      </c>
      <c r="AN31" s="62">
        <f ca="1">AVERAGE(OFFSET($AM$3,0,0,'Données projet'!$E$10+1,1))-AVERAGE(OFFSET($H$3,0,0,'Données projet'!$E$10+1,1))</f>
        <v>369.59928463850827</v>
      </c>
      <c r="AO31" s="62">
        <f t="shared" si="36"/>
        <v>236.19165554863852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99.234720000000024</v>
      </c>
      <c r="BF31" s="14">
        <f t="shared" si="37"/>
        <v>26.779598706219044</v>
      </c>
      <c r="BG31" s="22">
        <f t="shared" si="7"/>
        <v>219.47493841333153</v>
      </c>
      <c r="BH31" s="62">
        <f t="shared" si="8"/>
        <v>454.20640783531564</v>
      </c>
      <c r="BI31" s="62">
        <f ca="1">AVERAGE(OFFSET($BH$3,0,0,'Données projet'!$E$11+1,1))-AVERAGE(OFFSET($H$3,0,0,'Données projet'!$E$11+1,1))</f>
        <v>500.25828825677058</v>
      </c>
      <c r="BJ31" s="62">
        <f t="shared" si="38"/>
        <v>313.56299786481338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9.6</v>
      </c>
      <c r="BY31" s="13">
        <f>IF('Données projet'!$A$114&gt;35,BY30+BX31-CG30,IF(A31&lt;'Données projet'!$A$114,$BV$205^A31,IF(A31='Données projet'!$A$114,'Données projet'!$B$114,BY30+BX31-CG30)))</f>
        <v>94.8</v>
      </c>
      <c r="BZ31" s="14">
        <f>BY31*VLOOKUP('Données projet'!$B$12,Paramètres!$A$1:$I$89,3,0)*VLOOKUP('Données projet'!$B$12,Paramètres!$A$1:$I$89,5,0)</f>
        <v>82.817280000000011</v>
      </c>
      <c r="CA31" s="14">
        <f t="shared" si="39"/>
        <v>22.824630073728041</v>
      </c>
      <c r="CB31" s="22">
        <f t="shared" si="10"/>
        <v>183.99299337840969</v>
      </c>
      <c r="CC31" s="62">
        <f t="shared" si="11"/>
        <v>418.72446280039378</v>
      </c>
      <c r="CD31" s="62">
        <f ca="1">AVERAGE(OFFSET($CC$3,0,0,'Données projet'!$E$12+1,1))-AVERAGE(OFFSET($H$3,0,0,'Données projet'!$E$12+1,1))</f>
        <v>287.22548699835653</v>
      </c>
      <c r="CE31" s="62">
        <f t="shared" si="40"/>
        <v>276.01618888357268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92.274000000000001</v>
      </c>
      <c r="P32" s="14">
        <f t="shared" si="33"/>
        <v>25.112860036087575</v>
      </c>
      <c r="Q32" s="22">
        <f t="shared" si="2"/>
        <v>204.4487812295192</v>
      </c>
      <c r="R32" s="62">
        <f t="shared" si="0"/>
        <v>441.37667855229506</v>
      </c>
      <c r="S32" s="62">
        <f ca="1">AVERAGE(OFFSET($R$3,0,0,'Données projet'!$E$9+1,1))-AVERAGE(OFFSET($H$3,0,0,'Données projet'!$E$9+1,1))</f>
        <v>446.90706503298787</v>
      </c>
      <c r="T32" s="62">
        <f t="shared" si="34"/>
        <v>275.54513370838777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74.995440000000016</v>
      </c>
      <c r="AK32" s="14">
        <f t="shared" si="35"/>
        <v>20.908980854017098</v>
      </c>
      <c r="AL32" s="22">
        <f t="shared" si="4"/>
        <v>167.03353298741314</v>
      </c>
      <c r="AM32" s="62">
        <f t="shared" si="5"/>
        <v>403.96143031018897</v>
      </c>
      <c r="AN32" s="62">
        <f ca="1">AVERAGE(OFFSET($AM$3,0,0,'Données projet'!$E$10+1,1))-AVERAGE(OFFSET($H$3,0,0,'Données projet'!$E$10+1,1))</f>
        <v>369.59928463850827</v>
      </c>
      <c r="AO32" s="62">
        <f t="shared" si="36"/>
        <v>236.19165554863852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108.13296000000003</v>
      </c>
      <c r="BF32" s="14">
        <f t="shared" si="37"/>
        <v>28.890658079177882</v>
      </c>
      <c r="BG32" s="22">
        <f t="shared" si="7"/>
        <v>238.64946815456821</v>
      </c>
      <c r="BH32" s="62">
        <f t="shared" si="8"/>
        <v>475.57736547734407</v>
      </c>
      <c r="BI32" s="62">
        <f ca="1">AVERAGE(OFFSET($BH$3,0,0,'Données projet'!$E$11+1,1))-AVERAGE(OFFSET($H$3,0,0,'Données projet'!$E$11+1,1))</f>
        <v>500.25828825677058</v>
      </c>
      <c r="BJ32" s="62">
        <f t="shared" si="38"/>
        <v>313.56299786481338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9.6</v>
      </c>
      <c r="BY32" s="13">
        <f>IF('Données projet'!$A$114&gt;35,BY31+BX32-CG31,IF(A32&lt;'Données projet'!$A$114,$BV$205^A32,IF(A32='Données projet'!$A$114,'Données projet'!$B$114,BY31+BX32-CG31)))</f>
        <v>104.39999999999999</v>
      </c>
      <c r="BZ32" s="14">
        <f>BY32*VLOOKUP('Données projet'!$B$12,Paramètres!$A$1:$I$89,3,0)*VLOOKUP('Données projet'!$B$12,Paramètres!$A$1:$I$89,5,0)</f>
        <v>91.20384</v>
      </c>
      <c r="CA32" s="14">
        <f t="shared" si="39"/>
        <v>24.855337308022524</v>
      </c>
      <c r="CB32" s="22">
        <f t="shared" si="10"/>
        <v>202.13640047813919</v>
      </c>
      <c r="CC32" s="62">
        <f t="shared" si="11"/>
        <v>439.06429780091503</v>
      </c>
      <c r="CD32" s="62">
        <f ca="1">AVERAGE(OFFSET($CC$3,0,0,'Données projet'!$E$12+1,1))-AVERAGE(OFFSET($H$3,0,0,'Données projet'!$E$12+1,1))</f>
        <v>287.22548699835653</v>
      </c>
      <c r="CE32" s="62">
        <f t="shared" si="40"/>
        <v>276.01618888357268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99.372000000000014</v>
      </c>
      <c r="P33" s="14">
        <f t="shared" si="33"/>
        <v>26.812330397327713</v>
      </c>
      <c r="Q33" s="22">
        <f t="shared" si="2"/>
        <v>219.7710421086791</v>
      </c>
      <c r="R33" s="62">
        <f t="shared" si="0"/>
        <v>458.87846704172108</v>
      </c>
      <c r="S33" s="62">
        <f ca="1">AVERAGE(OFFSET($R$3,0,0,'Données projet'!$E$9+1,1))-AVERAGE(OFFSET($H$3,0,0,'Données projet'!$E$9+1,1))</f>
        <v>446.90706503298787</v>
      </c>
      <c r="T33" s="62">
        <f t="shared" si="34"/>
        <v>275.54513370838777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81.166800000000009</v>
      </c>
      <c r="AK33" s="14">
        <f t="shared" si="35"/>
        <v>22.422231932399924</v>
      </c>
      <c r="AL33" s="22">
        <f t="shared" si="4"/>
        <v>180.41756394892988</v>
      </c>
      <c r="AM33" s="62">
        <f t="shared" si="5"/>
        <v>419.52498888197186</v>
      </c>
      <c r="AN33" s="62">
        <f ca="1">AVERAGE(OFFSET($AM$3,0,0,'Données projet'!$E$10+1,1))-AVERAGE(OFFSET($H$3,0,0,'Données projet'!$E$10+1,1))</f>
        <v>369.59928463850827</v>
      </c>
      <c r="AO33" s="62">
        <f t="shared" si="36"/>
        <v>236.19165554863852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117.03120000000003</v>
      </c>
      <c r="BF33" s="14">
        <f t="shared" si="37"/>
        <v>30.981569147428555</v>
      </c>
      <c r="BG33" s="22">
        <f t="shared" si="7"/>
        <v>257.78890626510474</v>
      </c>
      <c r="BH33" s="62">
        <f t="shared" si="8"/>
        <v>496.89633119814675</v>
      </c>
      <c r="BI33" s="62">
        <f ca="1">AVERAGE(OFFSET($BH$3,0,0,'Données projet'!$E$11+1,1))-AVERAGE(OFFSET($H$3,0,0,'Données projet'!$E$11+1,1))</f>
        <v>500.25828825677058</v>
      </c>
      <c r="BJ33" s="62">
        <f t="shared" si="38"/>
        <v>313.56299786481338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114</v>
      </c>
      <c r="BW33" s="13">
        <f>VLOOKUP(A33,'Données projet'!$A$113:$I$133,9,0)</f>
        <v>9.6</v>
      </c>
      <c r="BX33" s="13">
        <f t="array" ref="BX33">INDEX(BW:BW,MIN(IF(ISNUMBER(BW33:BW229),ROW(BW33:BW229),"")))</f>
        <v>9.6</v>
      </c>
      <c r="BY33" s="13">
        <f>IF('Données projet'!$A$114&gt;35,BY32+BX33-CG32,IF(A33&lt;'Données projet'!$A$114,$BV$205^A33,IF(A33='Données projet'!$A$114,'Données projet'!$B$114,BY32+BX33-CG32)))</f>
        <v>113.99999999999999</v>
      </c>
      <c r="BZ33" s="14">
        <f>BY33*VLOOKUP('Données projet'!$B$12,Paramètres!$A$1:$I$89,3,0)*VLOOKUP('Données projet'!$B$12,Paramètres!$A$1:$I$89,5,0)</f>
        <v>99.590400000000002</v>
      </c>
      <c r="CA33" s="14">
        <f t="shared" si="39"/>
        <v>26.864392698869324</v>
      </c>
      <c r="CB33" s="22">
        <f t="shared" si="10"/>
        <v>220.24209728386407</v>
      </c>
      <c r="CC33" s="62">
        <f t="shared" si="11"/>
        <v>459.34952221690605</v>
      </c>
      <c r="CD33" s="62">
        <f ca="1">AVERAGE(OFFSET($CC$3,0,0,'Données projet'!$E$12+1,1))-AVERAGE(OFFSET($H$3,0,0,'Données projet'!$E$12+1,1))</f>
        <v>287.22548699835653</v>
      </c>
      <c r="CE33" s="62">
        <f t="shared" si="40"/>
        <v>276.01618888357268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85.987200000000001</v>
      </c>
      <c r="P34" s="14">
        <f t="shared" si="33"/>
        <v>23.594880218992504</v>
      </c>
      <c r="Q34" s="22">
        <f t="shared" si="2"/>
        <v>190.85545638141195</v>
      </c>
      <c r="R34" s="62">
        <f t="shared" si="0"/>
        <v>430.90357959422954</v>
      </c>
      <c r="S34" s="62">
        <f ca="1">AVERAGE(OFFSET($R$3,0,0,'Données projet'!$E$9+1,1))-AVERAGE(OFFSET($H$3,0,0,'Données projet'!$E$9+1,1))</f>
        <v>446.90706503298787</v>
      </c>
      <c r="T34" s="62">
        <f t="shared" si="34"/>
        <v>275.54513370838777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69.629040000000032</v>
      </c>
      <c r="AK34" s="14">
        <f t="shared" si="35"/>
        <v>19.58130665988983</v>
      </c>
      <c r="AL34" s="22">
        <f t="shared" si="4"/>
        <v>155.37468709930818</v>
      </c>
      <c r="AM34" s="62">
        <f t="shared" si="5"/>
        <v>395.42281031212576</v>
      </c>
      <c r="AN34" s="62">
        <f ca="1">AVERAGE(OFFSET($AM$3,0,0,'Données projet'!$E$10+1,1))-AVERAGE(OFFSET($H$3,0,0,'Données projet'!$E$10+1,1))</f>
        <v>369.59928463850827</v>
      </c>
      <c r="AO34" s="62">
        <f t="shared" si="36"/>
        <v>236.19165554863852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100.39536000000004</v>
      </c>
      <c r="BF34" s="14">
        <f t="shared" si="37"/>
        <v>27.056164975430569</v>
      </c>
      <c r="BG34" s="22">
        <f t="shared" si="7"/>
        <v>221.97807266554162</v>
      </c>
      <c r="BH34" s="62">
        <f t="shared" si="8"/>
        <v>462.0261958783592</v>
      </c>
      <c r="BI34" s="62">
        <f ca="1">AVERAGE(OFFSET($BH$3,0,0,'Données projet'!$E$11+1,1))-AVERAGE(OFFSET($H$3,0,0,'Données projet'!$E$11+1,1))</f>
        <v>500.25828825677058</v>
      </c>
      <c r="BJ34" s="62">
        <f t="shared" si="38"/>
        <v>313.56299786481338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101.59999999999998</v>
      </c>
      <c r="BZ34" s="14">
        <f>BY34*VLOOKUP('Données projet'!$B$12,Paramètres!$A$1:$I$89,3,0)*VLOOKUP('Données projet'!$B$12,Paramètres!$A$1:$I$89,5,0)</f>
        <v>88.75775999999999</v>
      </c>
      <c r="CA34" s="14">
        <f t="shared" si="39"/>
        <v>24.265384701755004</v>
      </c>
      <c r="CB34" s="22">
        <f t="shared" si="10"/>
        <v>196.84864368888995</v>
      </c>
      <c r="CC34" s="62">
        <f t="shared" si="11"/>
        <v>436.89676690170751</v>
      </c>
      <c r="CD34" s="62">
        <f ca="1">AVERAGE(OFFSET($CC$3,0,0,'Données projet'!$E$12+1,1))-AVERAGE(OFFSET($H$3,0,0,'Données projet'!$E$12+1,1))</f>
        <v>287.22548699835653</v>
      </c>
      <c r="CE34" s="62">
        <f t="shared" si="40"/>
        <v>276.01618888357268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93.8964</v>
      </c>
      <c r="P35" s="14">
        <f t="shared" si="33"/>
        <v>25.502612364176063</v>
      </c>
      <c r="Q35" s="22">
        <f t="shared" ref="Q35:Q66" si="53">(O35+P35)*0.475*44/12</f>
        <v>207.95327986760662</v>
      </c>
      <c r="R35" s="62">
        <f t="shared" si="0"/>
        <v>448.92578234813197</v>
      </c>
      <c r="S35" s="62">
        <f ca="1">AVERAGE(OFFSET($R$3,0,0,'Données projet'!$E$9+1,1))-AVERAGE(OFFSET($H$3,0,0,'Données projet'!$E$9+1,1))</f>
        <v>446.90706503298787</v>
      </c>
      <c r="T35" s="62">
        <f t="shared" si="34"/>
        <v>275.54513370838777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76.873680000000022</v>
      </c>
      <c r="AK35" s="14">
        <f t="shared" si="35"/>
        <v>21.371018263850051</v>
      </c>
      <c r="AL35" s="22">
        <f t="shared" si="4"/>
        <v>171.1095161428722</v>
      </c>
      <c r="AM35" s="62">
        <f t="shared" si="5"/>
        <v>412.08201862339752</v>
      </c>
      <c r="AN35" s="62">
        <f ca="1">AVERAGE(OFFSET($AM$3,0,0,'Données projet'!$E$10+1,1))-AVERAGE(OFFSET($H$3,0,0,'Données projet'!$E$10+1,1))</f>
        <v>369.59928463850827</v>
      </c>
      <c r="AO35" s="62">
        <f t="shared" si="36"/>
        <v>236.19165554863852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110.84112000000003</v>
      </c>
      <c r="BF35" s="14">
        <f t="shared" si="37"/>
        <v>29.529071061640771</v>
      </c>
      <c r="BG35" s="22">
        <f t="shared" si="7"/>
        <v>244.47808276569106</v>
      </c>
      <c r="BH35" s="62">
        <f t="shared" si="8"/>
        <v>485.45058524621641</v>
      </c>
      <c r="BI35" s="62">
        <f ca="1">AVERAGE(OFFSET($BH$3,0,0,'Données projet'!$E$11+1,1))-AVERAGE(OFFSET($H$3,0,0,'Données projet'!$E$11+1,1))</f>
        <v>500.25828825677058</v>
      </c>
      <c r="BJ35" s="62">
        <f t="shared" si="38"/>
        <v>313.56299786481338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110.19999999999997</v>
      </c>
      <c r="BZ35" s="14">
        <f>BY35*VLOOKUP('Données projet'!$B$12,Paramètres!$A$1:$I$89,3,0)*VLOOKUP('Données projet'!$B$12,Paramètres!$A$1:$I$89,5,0)</f>
        <v>96.270719999999983</v>
      </c>
      <c r="CA35" s="14">
        <f t="shared" si="39"/>
        <v>26.071592384845928</v>
      </c>
      <c r="CB35" s="22">
        <f t="shared" si="10"/>
        <v>213.07952740360665</v>
      </c>
      <c r="CC35" s="62">
        <f t="shared" si="11"/>
        <v>454.05202988413197</v>
      </c>
      <c r="CD35" s="62">
        <f ca="1">AVERAGE(OFFSET($CC$3,0,0,'Données projet'!$E$12+1,1))-AVERAGE(OFFSET($H$3,0,0,'Données projet'!$E$12+1,1))</f>
        <v>287.22548699835653</v>
      </c>
      <c r="CE35" s="62">
        <f t="shared" si="40"/>
        <v>276.01618888357268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101.80559999999998</v>
      </c>
      <c r="P36" s="14">
        <f t="shared" si="33"/>
        <v>27.391707821525987</v>
      </c>
      <c r="Q36" s="22">
        <f t="shared" si="53"/>
        <v>225.01864445582441</v>
      </c>
      <c r="R36" s="62">
        <f t="shared" si="0"/>
        <v>466.89949029036518</v>
      </c>
      <c r="S36" s="62">
        <f ca="1">AVERAGE(OFFSET($R$3,0,0,'Données projet'!$E$9+1,1))-AVERAGE(OFFSET($H$3,0,0,'Données projet'!$E$9+1,1))</f>
        <v>446.90706503298787</v>
      </c>
      <c r="T36" s="62">
        <f t="shared" si="34"/>
        <v>275.54513370838777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84.118320000000026</v>
      </c>
      <c r="AK36" s="14">
        <f t="shared" si="35"/>
        <v>23.141174145643028</v>
      </c>
      <c r="AL36" s="22">
        <f t="shared" si="4"/>
        <v>186.81028563699499</v>
      </c>
      <c r="AM36" s="62">
        <f t="shared" si="5"/>
        <v>428.69113147153575</v>
      </c>
      <c r="AN36" s="62">
        <f ca="1">AVERAGE(OFFSET($AM$3,0,0,'Données projet'!$E$10+1,1))-AVERAGE(OFFSET($H$3,0,0,'Données projet'!$E$10+1,1))</f>
        <v>369.59928463850827</v>
      </c>
      <c r="AO36" s="62">
        <f t="shared" si="36"/>
        <v>236.19165554863852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121.28688000000004</v>
      </c>
      <c r="BF36" s="14">
        <f t="shared" si="37"/>
        <v>31.974956333849104</v>
      </c>
      <c r="BG36" s="22">
        <f t="shared" si="7"/>
        <v>266.93103161478729</v>
      </c>
      <c r="BH36" s="62">
        <f t="shared" si="8"/>
        <v>508.81187744932799</v>
      </c>
      <c r="BI36" s="62">
        <f ca="1">AVERAGE(OFFSET($BH$3,0,0,'Données projet'!$E$11+1,1))-AVERAGE(OFFSET($H$3,0,0,'Données projet'!$E$11+1,1))</f>
        <v>500.25828825677058</v>
      </c>
      <c r="BJ36" s="62">
        <f t="shared" si="38"/>
        <v>313.56299786481338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118.79999999999997</v>
      </c>
      <c r="BZ36" s="14">
        <f>BY36*VLOOKUP('Données projet'!$B$12,Paramètres!$A$1:$I$89,3,0)*VLOOKUP('Données projet'!$B$12,Paramètres!$A$1:$I$89,5,0)</f>
        <v>103.78367999999999</v>
      </c>
      <c r="CA36" s="14">
        <f t="shared" si="39"/>
        <v>27.861449539780477</v>
      </c>
      <c r="CB36" s="22">
        <f t="shared" si="10"/>
        <v>229.28193394845096</v>
      </c>
      <c r="CC36" s="62">
        <f t="shared" si="11"/>
        <v>471.16277978299172</v>
      </c>
      <c r="CD36" s="62">
        <f ca="1">AVERAGE(OFFSET($CC$3,0,0,'Données projet'!$E$12+1,1))-AVERAGE(OFFSET($H$3,0,0,'Données projet'!$E$12+1,1))</f>
        <v>287.22548699835653</v>
      </c>
      <c r="CE36" s="62">
        <f t="shared" si="40"/>
        <v>276.01618888357268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109.7148</v>
      </c>
      <c r="P37" s="14">
        <f t="shared" si="33"/>
        <v>29.263779078727129</v>
      </c>
      <c r="Q37" s="22">
        <f t="shared" si="53"/>
        <v>242.05435856211645</v>
      </c>
      <c r="R37" s="62">
        <f t="shared" si="0"/>
        <v>484.82779002423206</v>
      </c>
      <c r="S37" s="62">
        <f ca="1">AVERAGE(OFFSET($R$3,0,0,'Données projet'!$E$9+1,1))-AVERAGE(OFFSET($H$3,0,0,'Données projet'!$E$9+1,1))</f>
        <v>446.90706503298787</v>
      </c>
      <c r="T37" s="62">
        <f t="shared" si="34"/>
        <v>275.54513370838777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91.362960000000029</v>
      </c>
      <c r="AK37" s="14">
        <f t="shared" si="35"/>
        <v>24.89365002424929</v>
      </c>
      <c r="AL37" s="22">
        <f t="shared" si="4"/>
        <v>202.48026245890085</v>
      </c>
      <c r="AM37" s="62">
        <f t="shared" si="5"/>
        <v>445.25369392101641</v>
      </c>
      <c r="AN37" s="62">
        <f ca="1">AVERAGE(OFFSET($AM$3,0,0,'Données projet'!$E$10+1,1))-AVERAGE(OFFSET($H$3,0,0,'Données projet'!$E$10+1,1))</f>
        <v>369.59928463850827</v>
      </c>
      <c r="AO37" s="62">
        <f t="shared" si="36"/>
        <v>236.19165554863852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131.73264000000006</v>
      </c>
      <c r="BF37" s="14">
        <f t="shared" si="37"/>
        <v>34.396412537492502</v>
      </c>
      <c r="BG37" s="22">
        <f t="shared" si="7"/>
        <v>289.3414331694662</v>
      </c>
      <c r="BH37" s="62">
        <f t="shared" si="8"/>
        <v>532.11486463158178</v>
      </c>
      <c r="BI37" s="62">
        <f ca="1">AVERAGE(OFFSET($BH$3,0,0,'Données projet'!$E$11+1,1))-AVERAGE(OFFSET($H$3,0,0,'Données projet'!$E$11+1,1))</f>
        <v>500.25828825677058</v>
      </c>
      <c r="BJ37" s="62">
        <f t="shared" si="38"/>
        <v>313.56299786481338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127.39999999999996</v>
      </c>
      <c r="BZ37" s="14">
        <f>BY37*VLOOKUP('Données projet'!$B$12,Paramètres!$A$1:$I$89,3,0)*VLOOKUP('Données projet'!$B$12,Paramètres!$A$1:$I$89,5,0)</f>
        <v>111.29663999999997</v>
      </c>
      <c r="CA37" s="14">
        <f t="shared" si="39"/>
        <v>29.636274399319749</v>
      </c>
      <c r="CB37" s="22">
        <f t="shared" si="10"/>
        <v>245.45815924548182</v>
      </c>
      <c r="CC37" s="62">
        <f t="shared" si="11"/>
        <v>488.23159070759743</v>
      </c>
      <c r="CD37" s="62">
        <f ca="1">AVERAGE(OFFSET($CC$3,0,0,'Données projet'!$E$12+1,1))-AVERAGE(OFFSET($H$3,0,0,'Données projet'!$E$12+1,1))</f>
        <v>287.22548699835653</v>
      </c>
      <c r="CE37" s="62">
        <f t="shared" si="40"/>
        <v>276.01618888357268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117.624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502.71333546669905</v>
      </c>
      <c r="S38" s="62">
        <f ca="1">AVERAGE(OFFSET($R$3,0,0,'Données projet'!$E$9+1,1))-AVERAGE(OFFSET($H$3,0,0,'Données projet'!$E$9+1,1))</f>
        <v>446.90706503298787</v>
      </c>
      <c r="T38" s="62">
        <f t="shared" si="34"/>
        <v>275.54513370838777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98.607600000000033</v>
      </c>
      <c r="AK38" s="14">
        <f t="shared" si="35"/>
        <v>26.630007227548578</v>
      </c>
      <c r="AL38" s="22">
        <f t="shared" si="4"/>
        <v>218.12216592131381</v>
      </c>
      <c r="AM38" s="62">
        <f t="shared" si="5"/>
        <v>461.77269864588834</v>
      </c>
      <c r="AN38" s="62">
        <f ca="1">AVERAGE(OFFSET($AM$3,0,0,'Données projet'!$E$10+1,1))-AVERAGE(OFFSET($H$3,0,0,'Données projet'!$E$10+1,1))</f>
        <v>369.59928463850827</v>
      </c>
      <c r="AO38" s="62">
        <f t="shared" si="36"/>
        <v>236.19165554863852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142.17840000000004</v>
      </c>
      <c r="BF38" s="14">
        <f t="shared" si="37"/>
        <v>36.795597013009356</v>
      </c>
      <c r="BG38" s="22">
        <f t="shared" si="7"/>
        <v>311.71304479765803</v>
      </c>
      <c r="BH38" s="62">
        <f t="shared" si="8"/>
        <v>555.3635775222325</v>
      </c>
      <c r="BI38" s="62">
        <f ca="1">AVERAGE(OFFSET($BH$3,0,0,'Données projet'!$E$11+1,1))-AVERAGE(OFFSET($H$3,0,0,'Données projet'!$E$11+1,1))</f>
        <v>500.25828825677058</v>
      </c>
      <c r="BJ38" s="62">
        <f t="shared" si="38"/>
        <v>313.56299786481338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136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135.99999999999997</v>
      </c>
      <c r="BZ38" s="14">
        <f>BY38*VLOOKUP('Données projet'!$B$12,Paramètres!$A$1:$I$89,3,0)*VLOOKUP('Données projet'!$B$12,Paramètres!$A$1:$I$89,5,0)</f>
        <v>118.8096</v>
      </c>
      <c r="CA38" s="14">
        <f t="shared" si="39"/>
        <v>31.39719715333722</v>
      </c>
      <c r="CB38" s="22">
        <f t="shared" si="10"/>
        <v>261.61017170872896</v>
      </c>
      <c r="CC38" s="62">
        <f t="shared" si="11"/>
        <v>505.26070443330343</v>
      </c>
      <c r="CD38" s="62">
        <f ca="1">AVERAGE(OFFSET($CC$3,0,0,'Données projet'!$E$12+1,1))-AVERAGE(OFFSET($H$3,0,0,'Données projet'!$E$12+1,1))</f>
        <v>287.22548699835653</v>
      </c>
      <c r="CE38" s="62">
        <f t="shared" si="40"/>
        <v>276.01618888357268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104.8476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476.08663096951921</v>
      </c>
      <c r="S39" s="62">
        <f ca="1">AVERAGE(OFFSET($R$3,0,0,'Données projet'!$E$9+1,1))-AVERAGE(OFFSET($H$3,0,0,'Données projet'!$E$9+1,1))</f>
        <v>446.90706503298787</v>
      </c>
      <c r="T39" s="62">
        <f t="shared" si="34"/>
        <v>275.54513370838777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87.33816000000003</v>
      </c>
      <c r="AK39" s="14">
        <f t="shared" si="35"/>
        <v>23.922135885857756</v>
      </c>
      <c r="AL39" s="22">
        <f t="shared" si="4"/>
        <v>193.77834866786895</v>
      </c>
      <c r="AM39" s="62">
        <f t="shared" si="5"/>
        <v>438.29076690890338</v>
      </c>
      <c r="AN39" s="62">
        <f ca="1">AVERAGE(OFFSET($AM$3,0,0,'Données projet'!$E$10+1,1))-AVERAGE(OFFSET($H$3,0,0,'Données projet'!$E$10+1,1))</f>
        <v>369.59928463850827</v>
      </c>
      <c r="AO39" s="62">
        <f t="shared" si="36"/>
        <v>236.19165554863852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125.92944000000006</v>
      </c>
      <c r="BF39" s="14">
        <f t="shared" si="37"/>
        <v>33.054038034052077</v>
      </c>
      <c r="BG39" s="22">
        <f t="shared" si="7"/>
        <v>276.89622424264081</v>
      </c>
      <c r="BH39" s="62">
        <f t="shared" si="8"/>
        <v>521.40864248367529</v>
      </c>
      <c r="BI39" s="62">
        <f ca="1">AVERAGE(OFFSET($BH$3,0,0,'Données projet'!$E$11+1,1))-AVERAGE(OFFSET($H$3,0,0,'Données projet'!$E$11+1,1))</f>
        <v>500.25828825677058</v>
      </c>
      <c r="BJ39" s="62">
        <f t="shared" si="38"/>
        <v>313.56299786481338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122.59999999999997</v>
      </c>
      <c r="BZ39" s="14">
        <f>BY39*VLOOKUP('Données projet'!$B$12,Paramètres!$A$1:$I$89,3,0)*VLOOKUP('Données projet'!$B$12,Paramètres!$A$1:$I$89,5,0)</f>
        <v>107.10336</v>
      </c>
      <c r="CA39" s="14">
        <f t="shared" si="39"/>
        <v>28.647457255358184</v>
      </c>
      <c r="CB39" s="22">
        <f t="shared" si="10"/>
        <v>236.43267338641553</v>
      </c>
      <c r="CC39" s="62">
        <f t="shared" si="11"/>
        <v>480.94509162744998</v>
      </c>
      <c r="CD39" s="62">
        <f ca="1">AVERAGE(OFFSET($CC$3,0,0,'Données projet'!$E$12+1,1))-AVERAGE(OFFSET($H$3,0,0,'Données projet'!$E$12+1,1))</f>
        <v>287.22548699835653</v>
      </c>
      <c r="CE39" s="62">
        <f t="shared" si="40"/>
        <v>276.01618888357268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113.3652</v>
      </c>
      <c r="P40" s="14">
        <f t="shared" si="33"/>
        <v>30.122456058687586</v>
      </c>
      <c r="Q40" s="22">
        <f t="shared" si="53"/>
        <v>249.90766763554748</v>
      </c>
      <c r="R40" s="62">
        <f t="shared" si="0"/>
        <v>495.26701960621858</v>
      </c>
      <c r="S40" s="62">
        <f ca="1">AVERAGE(OFFSET($R$3,0,0,'Données projet'!$E$9+1,1))-AVERAGE(OFFSET($H$3,0,0,'Données projet'!$E$9+1,1))</f>
        <v>446.90706503298787</v>
      </c>
      <c r="T40" s="62">
        <f t="shared" si="34"/>
        <v>275.54513370838777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94.851120000000023</v>
      </c>
      <c r="AK40" s="14">
        <f t="shared" si="35"/>
        <v>25.731599638027415</v>
      </c>
      <c r="AL40" s="22">
        <f t="shared" si="4"/>
        <v>210.01490336956445</v>
      </c>
      <c r="AM40" s="62">
        <f t="shared" si="5"/>
        <v>455.37425534023555</v>
      </c>
      <c r="AN40" s="62">
        <f ca="1">AVERAGE(OFFSET($AM$3,0,0,'Données projet'!$E$10+1,1))-AVERAGE(OFFSET($H$3,0,0,'Données projet'!$E$10+1,1))</f>
        <v>369.59928463850827</v>
      </c>
      <c r="AO40" s="62">
        <f t="shared" si="36"/>
        <v>236.19165554863852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136.76208000000003</v>
      </c>
      <c r="BF40" s="14">
        <f t="shared" si="37"/>
        <v>35.554236342883392</v>
      </c>
      <c r="BG40" s="22">
        <f t="shared" si="7"/>
        <v>300.11758429718861</v>
      </c>
      <c r="BH40" s="62">
        <f t="shared" si="8"/>
        <v>545.47693626785974</v>
      </c>
      <c r="BI40" s="62">
        <f ca="1">AVERAGE(OFFSET($BH$3,0,0,'Données projet'!$E$11+1,1))-AVERAGE(OFFSET($H$3,0,0,'Données projet'!$E$11+1,1))</f>
        <v>500.25828825677058</v>
      </c>
      <c r="BJ40" s="62">
        <f t="shared" si="38"/>
        <v>313.56299786481338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130.19999999999996</v>
      </c>
      <c r="BZ40" s="14">
        <f>BY40*VLOOKUP('Données projet'!$B$12,Paramètres!$A$1:$I$89,3,0)*VLOOKUP('Données projet'!$B$12,Paramètres!$A$1:$I$89,5,0)</f>
        <v>113.74271999999996</v>
      </c>
      <c r="CA40" s="14">
        <f t="shared" si="39"/>
        <v>30.211074114233345</v>
      </c>
      <c r="CB40" s="22">
        <f t="shared" si="10"/>
        <v>250.71952474895636</v>
      </c>
      <c r="CC40" s="62">
        <f t="shared" si="11"/>
        <v>496.07887671962749</v>
      </c>
      <c r="CD40" s="62">
        <f ca="1">AVERAGE(OFFSET($CC$3,0,0,'Données projet'!$E$12+1,1))-AVERAGE(OFFSET($H$3,0,0,'Données projet'!$E$12+1,1))</f>
        <v>287.22548699835653</v>
      </c>
      <c r="CE40" s="62">
        <f t="shared" si="40"/>
        <v>276.01618888357268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514.40222125365392</v>
      </c>
      <c r="S41" s="62">
        <f ca="1">AVERAGE(OFFSET($R$3,0,0,'Données projet'!$E$9+1,1))-AVERAGE(OFFSET($H$3,0,0,'Données projet'!$E$9+1,1))</f>
        <v>446.90706503298787</v>
      </c>
      <c r="T41" s="62">
        <f t="shared" si="34"/>
        <v>275.54513370838777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102.36408000000002</v>
      </c>
      <c r="AK41" s="14">
        <f t="shared" si="35"/>
        <v>27.524438824969181</v>
      </c>
      <c r="AL41" s="22">
        <f t="shared" si="4"/>
        <v>226.2225036201547</v>
      </c>
      <c r="AM41" s="62">
        <f t="shared" si="5"/>
        <v>472.41409691371342</v>
      </c>
      <c r="AN41" s="62">
        <f ca="1">AVERAGE(OFFSET($AM$3,0,0,'Données projet'!$E$10+1,1))-AVERAGE(OFFSET($H$3,0,0,'Données projet'!$E$10+1,1))</f>
        <v>369.59928463850827</v>
      </c>
      <c r="AO41" s="62">
        <f t="shared" si="36"/>
        <v>236.19165554863852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147.59472000000002</v>
      </c>
      <c r="BF41" s="14">
        <f t="shared" si="37"/>
        <v>38.031463918082679</v>
      </c>
      <c r="BG41" s="22">
        <f t="shared" si="7"/>
        <v>323.29893699066071</v>
      </c>
      <c r="BH41" s="62">
        <f t="shared" si="8"/>
        <v>569.4905302842194</v>
      </c>
      <c r="BI41" s="62">
        <f ca="1">AVERAGE(OFFSET($BH$3,0,0,'Données projet'!$E$11+1,1))-AVERAGE(OFFSET($H$3,0,0,'Données projet'!$E$11+1,1))</f>
        <v>500.25828825677058</v>
      </c>
      <c r="BJ41" s="62">
        <f t="shared" si="38"/>
        <v>313.56299786481338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137.79999999999995</v>
      </c>
      <c r="BZ41" s="14">
        <f>BY41*VLOOKUP('Données projet'!$B$12,Paramètres!$A$1:$I$89,3,0)*VLOOKUP('Données projet'!$B$12,Paramètres!$A$1:$I$89,5,0)</f>
        <v>120.38207999999997</v>
      </c>
      <c r="CA41" s="14">
        <f t="shared" si="39"/>
        <v>31.764096685603551</v>
      </c>
      <c r="CB41" s="22">
        <f t="shared" si="10"/>
        <v>264.98792439409277</v>
      </c>
      <c r="CC41" s="62">
        <f t="shared" si="11"/>
        <v>511.17951768765147</v>
      </c>
      <c r="CD41" s="62">
        <f ca="1">AVERAGE(OFFSET($CC$3,0,0,'Données projet'!$E$12+1,1))-AVERAGE(OFFSET($H$3,0,0,'Données projet'!$E$12+1,1))</f>
        <v>287.22548699835653</v>
      </c>
      <c r="CE41" s="62">
        <f t="shared" si="40"/>
        <v>276.01618888357268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533.49486426623253</v>
      </c>
      <c r="S42" s="62">
        <f ca="1">AVERAGE(OFFSET($R$3,0,0,'Données projet'!$E$9+1,1))-AVERAGE(OFFSET($H$3,0,0,'Données projet'!$E$9+1,1))</f>
        <v>446.90706503298787</v>
      </c>
      <c r="T42" s="62">
        <f t="shared" si="34"/>
        <v>275.54513370838777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109.87703999999999</v>
      </c>
      <c r="AK42" s="14">
        <f t="shared" si="35"/>
        <v>29.302012351998378</v>
      </c>
      <c r="AL42" s="22">
        <f t="shared" si="4"/>
        <v>242.40351617973047</v>
      </c>
      <c r="AM42" s="62">
        <f t="shared" si="5"/>
        <v>489.41291326983759</v>
      </c>
      <c r="AN42" s="62">
        <f ca="1">AVERAGE(OFFSET($AM$3,0,0,'Données projet'!$E$10+1,1))-AVERAGE(OFFSET($H$3,0,0,'Données projet'!$E$10+1,1))</f>
        <v>369.59928463850827</v>
      </c>
      <c r="AO42" s="62">
        <f t="shared" si="36"/>
        <v>236.19165554863852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158.42736000000002</v>
      </c>
      <c r="BF42" s="14">
        <f t="shared" si="37"/>
        <v>40.487598405868248</v>
      </c>
      <c r="BG42" s="22">
        <f t="shared" si="7"/>
        <v>346.4435525568872</v>
      </c>
      <c r="BH42" s="62">
        <f t="shared" si="8"/>
        <v>593.45294964699428</v>
      </c>
      <c r="BI42" s="62">
        <f ca="1">AVERAGE(OFFSET($BH$3,0,0,'Données projet'!$E$11+1,1))-AVERAGE(OFFSET($H$3,0,0,'Données projet'!$E$11+1,1))</f>
        <v>500.25828825677058</v>
      </c>
      <c r="BJ42" s="62">
        <f t="shared" si="38"/>
        <v>313.56299786481338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145.39999999999995</v>
      </c>
      <c r="BZ42" s="14">
        <f>BY42*VLOOKUP('Données projet'!$B$12,Paramètres!$A$1:$I$89,3,0)*VLOOKUP('Données projet'!$B$12,Paramètres!$A$1:$I$89,5,0)</f>
        <v>127.02143999999997</v>
      </c>
      <c r="CA42" s="14">
        <f t="shared" si="39"/>
        <v>33.307175870664402</v>
      </c>
      <c r="CB42" s="22">
        <f t="shared" si="10"/>
        <v>279.23900597474045</v>
      </c>
      <c r="CC42" s="62">
        <f t="shared" si="11"/>
        <v>526.24840306484759</v>
      </c>
      <c r="CD42" s="62">
        <f ca="1">AVERAGE(OFFSET($CC$3,0,0,'Données projet'!$E$12+1,1))-AVERAGE(OFFSET($H$3,0,0,'Données projet'!$E$12+1,1))</f>
        <v>287.22548699835653</v>
      </c>
      <c r="CE42" s="62">
        <f t="shared" si="40"/>
        <v>276.01618888357268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552.5472449761395</v>
      </c>
      <c r="S43" s="62">
        <f ca="1">AVERAGE(OFFSET($R$3,0,0,'Données projet'!$E$9+1,1))-AVERAGE(OFFSET($H$3,0,0,'Données projet'!$E$9+1,1))</f>
        <v>446.90706503298787</v>
      </c>
      <c r="T43" s="62">
        <f t="shared" si="34"/>
        <v>275.54513370838777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117.39</v>
      </c>
      <c r="AK43" s="14">
        <f t="shared" si="35"/>
        <v>31.065482772413461</v>
      </c>
      <c r="AL43" s="22">
        <f t="shared" si="4"/>
        <v>258.55996582862014</v>
      </c>
      <c r="AM43" s="62">
        <f t="shared" si="5"/>
        <v>506.37297964774098</v>
      </c>
      <c r="AN43" s="62">
        <f ca="1">AVERAGE(OFFSET($AM$3,0,0,'Données projet'!$E$10+1,1))-AVERAGE(OFFSET($H$3,0,0,'Données projet'!$E$10+1,1))</f>
        <v>369.59928463850827</v>
      </c>
      <c r="AO43" s="62">
        <f t="shared" si="36"/>
        <v>236.19165554863852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169.26000000000002</v>
      </c>
      <c r="BF43" s="14">
        <f t="shared" si="37"/>
        <v>42.924246146122272</v>
      </c>
      <c r="BG43" s="22">
        <f t="shared" si="7"/>
        <v>369.55422870449632</v>
      </c>
      <c r="BH43" s="62">
        <f t="shared" si="8"/>
        <v>617.36724252361716</v>
      </c>
      <c r="BI43" s="62">
        <f ca="1">AVERAGE(OFFSET($BH$3,0,0,'Données projet'!$E$11+1,1))-AVERAGE(OFFSET($H$3,0,0,'Données projet'!$E$11+1,1))</f>
        <v>500.25828825677058</v>
      </c>
      <c r="BJ43" s="62">
        <f t="shared" si="38"/>
        <v>313.56299786481338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153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152.99999999999994</v>
      </c>
      <c r="BZ43" s="14">
        <f>BY43*VLOOKUP('Données projet'!$B$12,Paramètres!$A$1:$I$89,3,0)*VLOOKUP('Données projet'!$B$12,Paramètres!$A$1:$I$89,5,0)</f>
        <v>133.66079999999997</v>
      </c>
      <c r="CA43" s="14">
        <f t="shared" si="39"/>
        <v>34.840890682716719</v>
      </c>
      <c r="CB43" s="22">
        <f t="shared" si="10"/>
        <v>293.47377793906486</v>
      </c>
      <c r="CC43" s="62">
        <f t="shared" si="11"/>
        <v>541.2867917581857</v>
      </c>
      <c r="CD43" s="62">
        <f ca="1">AVERAGE(OFFSET($CC$3,0,0,'Données projet'!$E$12+1,1))-AVERAGE(OFFSET($H$3,0,0,'Données projet'!$E$12+1,1))</f>
        <v>287.22548699835653</v>
      </c>
      <c r="CE43" s="62">
        <f t="shared" si="40"/>
        <v>276.01618888357268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126.1416</v>
      </c>
      <c r="P44" s="14">
        <f t="shared" si="33"/>
        <v>33.10323903126482</v>
      </c>
      <c r="Q44" s="22">
        <f t="shared" si="53"/>
        <v>277.35142797945286</v>
      </c>
      <c r="R44" s="62">
        <f t="shared" si="0"/>
        <v>525.95411757395686</v>
      </c>
      <c r="S44" s="62">
        <f ca="1">AVERAGE(OFFSET($R$3,0,0,'Données projet'!$E$9+1,1))-AVERAGE(OFFSET($H$3,0,0,'Données projet'!$E$9+1,1))</f>
        <v>446.90706503298787</v>
      </c>
      <c r="T44" s="62">
        <f t="shared" si="34"/>
        <v>275.54513370838777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106.25471999999999</v>
      </c>
      <c r="AK44" s="14">
        <f t="shared" si="35"/>
        <v>28.446796237064529</v>
      </c>
      <c r="AL44" s="22">
        <f t="shared" si="4"/>
        <v>234.60514077955398</v>
      </c>
      <c r="AM44" s="62">
        <f t="shared" si="5"/>
        <v>483.20783037405795</v>
      </c>
      <c r="AN44" s="62">
        <f ca="1">AVERAGE(OFFSET($AM$3,0,0,'Données projet'!$E$10+1,1))-AVERAGE(OFFSET($H$3,0,0,'Données projet'!$E$10+1,1))</f>
        <v>369.59928463850827</v>
      </c>
      <c r="AO44" s="62">
        <f t="shared" si="36"/>
        <v>236.19165554863852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153.20447999999999</v>
      </c>
      <c r="BF44" s="14">
        <f t="shared" si="37"/>
        <v>39.305916881892401</v>
      </c>
      <c r="BG44" s="22">
        <f t="shared" si="7"/>
        <v>335.28894123596257</v>
      </c>
      <c r="BH44" s="62">
        <f t="shared" si="8"/>
        <v>583.89163083046651</v>
      </c>
      <c r="BI44" s="62">
        <f ca="1">AVERAGE(OFFSET($BH$3,0,0,'Données projet'!$E$11+1,1))-AVERAGE(OFFSET($H$3,0,0,'Données projet'!$E$11+1,1))</f>
        <v>500.25828825677058</v>
      </c>
      <c r="BJ44" s="62">
        <f t="shared" si="38"/>
        <v>313.56299786481338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6.6</v>
      </c>
      <c r="BY44" s="13">
        <f>IF('Données projet'!$A$114&gt;35,BY43+BX44-CG43,IF(A44&lt;'Données projet'!$A$114,$BV$205^A44,IF(A44='Données projet'!$A$114,'Données projet'!$B$114,BY43+BX44-CG43)))</f>
        <v>138.59999999999994</v>
      </c>
      <c r="BZ44" s="14">
        <f>BY44*VLOOKUP('Données projet'!$B$12,Paramètres!$A$1:$I$89,3,0)*VLOOKUP('Données projet'!$B$12,Paramètres!$A$1:$I$89,5,0)</f>
        <v>121.08095999999996</v>
      </c>
      <c r="CA44" s="14">
        <f t="shared" si="39"/>
        <v>31.926983727887041</v>
      </c>
      <c r="CB44" s="22">
        <f t="shared" si="10"/>
        <v>266.48883532606988</v>
      </c>
      <c r="CC44" s="62">
        <f t="shared" si="11"/>
        <v>515.09152492057387</v>
      </c>
      <c r="CD44" s="62">
        <f ca="1">AVERAGE(OFFSET($CC$3,0,0,'Données projet'!$E$12+1,1))-AVERAGE(OFFSET($H$3,0,0,'Données projet'!$E$12+1,1))</f>
        <v>287.22548699835653</v>
      </c>
      <c r="CE44" s="62">
        <f t="shared" si="40"/>
        <v>276.01618888357268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134.65920000000003</v>
      </c>
      <c r="P45" s="14">
        <f t="shared" si="33"/>
        <v>35.07074737441733</v>
      </c>
      <c r="Q45" s="22">
        <f t="shared" si="53"/>
        <v>295.61299167711019</v>
      </c>
      <c r="R45" s="62">
        <f t="shared" si="0"/>
        <v>544.99165793774489</v>
      </c>
      <c r="S45" s="62">
        <f ca="1">AVERAGE(OFFSET($R$3,0,0,'Données projet'!$E$9+1,1))-AVERAGE(OFFSET($H$3,0,0,'Données projet'!$E$9+1,1))</f>
        <v>446.90706503298787</v>
      </c>
      <c r="T45" s="62">
        <f t="shared" si="34"/>
        <v>275.54513370838777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113.90184000000002</v>
      </c>
      <c r="AK45" s="14">
        <f t="shared" si="35"/>
        <v>30.248415264444404</v>
      </c>
      <c r="AL45" s="22">
        <f t="shared" si="4"/>
        <v>251.06169458557397</v>
      </c>
      <c r="AM45" s="62">
        <f t="shared" si="5"/>
        <v>500.4403608462087</v>
      </c>
      <c r="AN45" s="62">
        <f ca="1">AVERAGE(OFFSET($AM$3,0,0,'Données projet'!$E$10+1,1))-AVERAGE(OFFSET($H$3,0,0,'Données projet'!$E$10+1,1))</f>
        <v>369.59928463850827</v>
      </c>
      <c r="AO45" s="62">
        <f t="shared" si="36"/>
        <v>236.19165554863852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164.23056000000003</v>
      </c>
      <c r="BF45" s="14">
        <f t="shared" si="37"/>
        <v>41.795275864636551</v>
      </c>
      <c r="BG45" s="22">
        <f t="shared" si="7"/>
        <v>358.82833079757535</v>
      </c>
      <c r="BH45" s="62">
        <f t="shared" si="8"/>
        <v>608.20699705821005</v>
      </c>
      <c r="BI45" s="62">
        <f ca="1">AVERAGE(OFFSET($BH$3,0,0,'Données projet'!$E$11+1,1))-AVERAGE(OFFSET($H$3,0,0,'Données projet'!$E$11+1,1))</f>
        <v>500.25828825677058</v>
      </c>
      <c r="BJ45" s="62">
        <f t="shared" si="38"/>
        <v>313.56299786481338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6.6</v>
      </c>
      <c r="BY45" s="13">
        <f>IF('Données projet'!$A$114&gt;35,BY44+BX45-CG44,IF(A45&lt;'Données projet'!$A$114,$BV$205^A45,IF(A45='Données projet'!$A$114,'Données projet'!$B$114,BY44+BX45-CG44)))</f>
        <v>145.19999999999993</v>
      </c>
      <c r="BZ45" s="14">
        <f>BY45*VLOOKUP('Données projet'!$B$12,Paramètres!$A$1:$I$89,3,0)*VLOOKUP('Données projet'!$B$12,Paramètres!$A$1:$I$89,5,0)</f>
        <v>126.84671999999996</v>
      </c>
      <c r="CA45" s="14">
        <f t="shared" si="39"/>
        <v>33.266690894263995</v>
      </c>
      <c r="CB45" s="22">
        <f t="shared" si="10"/>
        <v>278.86419064084299</v>
      </c>
      <c r="CC45" s="62">
        <f t="shared" si="11"/>
        <v>528.24285690147769</v>
      </c>
      <c r="CD45" s="62">
        <f ca="1">AVERAGE(OFFSET($CC$3,0,0,'Données projet'!$E$12+1,1))-AVERAGE(OFFSET($H$3,0,0,'Données projet'!$E$12+1,1))</f>
        <v>287.22548699835653</v>
      </c>
      <c r="CE45" s="62">
        <f t="shared" si="40"/>
        <v>276.01618888357268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563.99058187455717</v>
      </c>
      <c r="S46" s="62">
        <f ca="1">AVERAGE(OFFSET($R$3,0,0,'Données projet'!$E$9+1,1))-AVERAGE(OFFSET($H$3,0,0,'Données projet'!$E$9+1,1))</f>
        <v>446.90706503298787</v>
      </c>
      <c r="T46" s="62">
        <f t="shared" si="34"/>
        <v>275.54513370838777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121.54896000000002</v>
      </c>
      <c r="AK46" s="14">
        <f t="shared" si="35"/>
        <v>32.035998670049096</v>
      </c>
      <c r="AL46" s="22">
        <f t="shared" si="4"/>
        <v>267.49380301700216</v>
      </c>
      <c r="AM46" s="62">
        <f t="shared" si="5"/>
        <v>517.63498448343421</v>
      </c>
      <c r="AN46" s="62">
        <f ca="1">AVERAGE(OFFSET($AM$3,0,0,'Données projet'!$E$10+1,1))-AVERAGE(OFFSET($H$3,0,0,'Données projet'!$E$10+1,1))</f>
        <v>369.59928463850827</v>
      </c>
      <c r="AO46" s="62">
        <f t="shared" si="36"/>
        <v>236.19165554863852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175.25664000000003</v>
      </c>
      <c r="BF46" s="14">
        <f t="shared" si="37"/>
        <v>44.265241345972555</v>
      </c>
      <c r="BG46" s="22">
        <f t="shared" si="7"/>
        <v>382.33394334423559</v>
      </c>
      <c r="BH46" s="62">
        <f t="shared" si="8"/>
        <v>632.47512481066769</v>
      </c>
      <c r="BI46" s="62">
        <f ca="1">AVERAGE(OFFSET($BH$3,0,0,'Données projet'!$E$11+1,1))-AVERAGE(OFFSET($H$3,0,0,'Données projet'!$E$11+1,1))</f>
        <v>500.25828825677058</v>
      </c>
      <c r="BJ46" s="62">
        <f t="shared" si="38"/>
        <v>313.56299786481338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6.6</v>
      </c>
      <c r="BY46" s="13">
        <f>IF('Données projet'!$A$114&gt;35,BY45+BX46-CG45,IF(A46&lt;'Données projet'!$A$114,$BV$205^A46,IF(A46='Données projet'!$A$114,'Données projet'!$B$114,BY45+BX46-CG45)))</f>
        <v>151.79999999999993</v>
      </c>
      <c r="BZ46" s="14">
        <f>BY46*VLOOKUP('Données projet'!$B$12,Paramètres!$A$1:$I$89,3,0)*VLOOKUP('Données projet'!$B$12,Paramètres!$A$1:$I$89,5,0)</f>
        <v>132.61247999999995</v>
      </c>
      <c r="CA46" s="14">
        <f t="shared" si="39"/>
        <v>34.599325938965464</v>
      </c>
      <c r="CB46" s="22">
        <f t="shared" si="10"/>
        <v>291.22722867703141</v>
      </c>
      <c r="CC46" s="62">
        <f t="shared" si="11"/>
        <v>541.36841014346351</v>
      </c>
      <c r="CD46" s="62">
        <f ca="1">AVERAGE(OFFSET($CC$3,0,0,'Données projet'!$E$12+1,1))-AVERAGE(OFFSET($H$3,0,0,'Données projet'!$E$12+1,1))</f>
        <v>287.22548699835653</v>
      </c>
      <c r="CE46" s="62">
        <f t="shared" si="40"/>
        <v>276.01618888357268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151.69440000000003</v>
      </c>
      <c r="P47" s="14">
        <f t="shared" si="33"/>
        <v>38.963392010880654</v>
      </c>
      <c r="Q47" s="22">
        <f t="shared" si="53"/>
        <v>332.06232108561716</v>
      </c>
      <c r="R47" s="62">
        <f t="shared" si="0"/>
        <v>582.95278982375453</v>
      </c>
      <c r="S47" s="62">
        <f ca="1">AVERAGE(OFFSET($R$3,0,0,'Données projet'!$E$9+1,1))-AVERAGE(OFFSET($H$3,0,0,'Données projet'!$E$9+1,1))</f>
        <v>446.90706503298787</v>
      </c>
      <c r="T47" s="62">
        <f t="shared" si="34"/>
        <v>275.54513370838777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129.19608000000002</v>
      </c>
      <c r="AK47" s="14">
        <f t="shared" si="35"/>
        <v>33.810530012169728</v>
      </c>
      <c r="AL47" s="22">
        <f t="shared" si="4"/>
        <v>283.90317910452893</v>
      </c>
      <c r="AM47" s="62">
        <f t="shared" si="5"/>
        <v>534.79364784266636</v>
      </c>
      <c r="AN47" s="62">
        <f ca="1">AVERAGE(OFFSET($AM$3,0,0,'Données projet'!$E$10+1,1))-AVERAGE(OFFSET($H$3,0,0,'Données projet'!$E$10+1,1))</f>
        <v>369.59928463850827</v>
      </c>
      <c r="AO47" s="62">
        <f t="shared" si="36"/>
        <v>236.19165554863852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186.28272000000001</v>
      </c>
      <c r="BF47" s="14">
        <f t="shared" si="37"/>
        <v>46.717172342223918</v>
      </c>
      <c r="BG47" s="22">
        <f t="shared" si="7"/>
        <v>405.80814582937325</v>
      </c>
      <c r="BH47" s="62">
        <f t="shared" si="8"/>
        <v>656.69861456751073</v>
      </c>
      <c r="BI47" s="62">
        <f ca="1">AVERAGE(OFFSET($BH$3,0,0,'Données projet'!$E$11+1,1))-AVERAGE(OFFSET($H$3,0,0,'Données projet'!$E$11+1,1))</f>
        <v>500.25828825677058</v>
      </c>
      <c r="BJ47" s="62">
        <f t="shared" si="38"/>
        <v>313.56299786481338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6.6</v>
      </c>
      <c r="BY47" s="13">
        <f>IF('Données projet'!$A$114&gt;35,BY46+BX47-CG46,IF(A47&lt;'Données projet'!$A$114,$BV$205^A47,IF(A47='Données projet'!$A$114,'Données projet'!$B$114,BY46+BX47-CG46)))</f>
        <v>158.39999999999992</v>
      </c>
      <c r="BZ47" s="14">
        <f>BY47*VLOOKUP('Données projet'!$B$12,Paramètres!$A$1:$I$89,3,0)*VLOOKUP('Données projet'!$B$12,Paramètres!$A$1:$I$89,5,0)</f>
        <v>138.37823999999995</v>
      </c>
      <c r="CA47" s="14">
        <f t="shared" si="39"/>
        <v>35.925231489823368</v>
      </c>
      <c r="CB47" s="22">
        <f t="shared" si="10"/>
        <v>303.57854617810898</v>
      </c>
      <c r="CC47" s="62">
        <f t="shared" si="11"/>
        <v>554.46901491624635</v>
      </c>
      <c r="CD47" s="62">
        <f ca="1">AVERAGE(OFFSET($CC$3,0,0,'Données projet'!$E$12+1,1))-AVERAGE(OFFSET($H$3,0,0,'Données projet'!$E$12+1,1))</f>
        <v>287.22548699835653</v>
      </c>
      <c r="CE47" s="62">
        <f t="shared" si="40"/>
        <v>276.01618888357268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160.21200000000005</v>
      </c>
      <c r="P48" s="14">
        <f t="shared" si="33"/>
        <v>40.890328912852695</v>
      </c>
      <c r="Q48" s="22">
        <f t="shared" si="53"/>
        <v>350.25322285655176</v>
      </c>
      <c r="R48" s="62">
        <f t="shared" si="0"/>
        <v>601.87998040738591</v>
      </c>
      <c r="S48" s="62">
        <f ca="1">AVERAGE(OFFSET($R$3,0,0,'Données projet'!$E$9+1,1))-AVERAGE(OFFSET($H$3,0,0,'Données projet'!$E$9+1,1))</f>
        <v>446.90706503298787</v>
      </c>
      <c r="T48" s="62">
        <f t="shared" si="34"/>
        <v>275.54513370838777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136.84320000000002</v>
      </c>
      <c r="AK48" s="14">
        <f t="shared" si="35"/>
        <v>35.572869837729648</v>
      </c>
      <c r="AL48" s="22">
        <f t="shared" si="4"/>
        <v>300.2913216340458</v>
      </c>
      <c r="AM48" s="62">
        <f t="shared" si="5"/>
        <v>551.91807918487996</v>
      </c>
      <c r="AN48" s="62">
        <f ca="1">AVERAGE(OFFSET($AM$3,0,0,'Données projet'!$E$10+1,1))-AVERAGE(OFFSET($H$3,0,0,'Données projet'!$E$10+1,1))</f>
        <v>369.59928463850827</v>
      </c>
      <c r="AO48" s="62">
        <f t="shared" si="36"/>
        <v>236.19165554863852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197.30880000000005</v>
      </c>
      <c r="BF48" s="14">
        <f t="shared" si="37"/>
        <v>49.152257900676076</v>
      </c>
      <c r="BG48" s="22">
        <f t="shared" si="7"/>
        <v>429.25300917701088</v>
      </c>
      <c r="BH48" s="62">
        <f t="shared" si="8"/>
        <v>680.87976672784498</v>
      </c>
      <c r="BI48" s="62">
        <f ca="1">AVERAGE(OFFSET($BH$3,0,0,'Données projet'!$E$11+1,1))-AVERAGE(OFFSET($H$3,0,0,'Données projet'!$E$11+1,1))</f>
        <v>500.25828825677058</v>
      </c>
      <c r="BJ48" s="62">
        <f t="shared" si="38"/>
        <v>313.56299786481338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165</v>
      </c>
      <c r="BW48" s="13">
        <f>VLOOKUP(A48,'Données projet'!$A$113:$I$133,9,0)</f>
        <v>6.6</v>
      </c>
      <c r="BX48" s="13">
        <f t="array" ref="BX48">INDEX(BW:BW,MIN(IF(ISNUMBER(BW48:BW244),ROW(BW48:BW244),"")))</f>
        <v>6.6</v>
      </c>
      <c r="BY48" s="13">
        <f>IF('Données projet'!$A$114&gt;35,BY47+BX48-CG47,IF(A48&lt;'Données projet'!$A$114,$BV$205^A48,IF(A48='Données projet'!$A$114,'Données projet'!$B$114,BY47+BX48-CG47)))</f>
        <v>164.99999999999991</v>
      </c>
      <c r="BZ48" s="14">
        <f>BY48*VLOOKUP('Données projet'!$B$12,Paramètres!$A$1:$I$89,3,0)*VLOOKUP('Données projet'!$B$12,Paramètres!$A$1:$I$89,5,0)</f>
        <v>144.14399999999995</v>
      </c>
      <c r="CA48" s="14">
        <f t="shared" si="39"/>
        <v>37.244720006976216</v>
      </c>
      <c r="CB48" s="22">
        <f t="shared" si="10"/>
        <v>315.91868734548348</v>
      </c>
      <c r="CC48" s="62">
        <f t="shared" si="11"/>
        <v>567.54544489631758</v>
      </c>
      <c r="CD48" s="62">
        <f ca="1">AVERAGE(OFFSET($CC$3,0,0,'Données projet'!$E$12+1,1))-AVERAGE(OFFSET($H$3,0,0,'Données projet'!$E$12+1,1))</f>
        <v>287.22548699835653</v>
      </c>
      <c r="CE48" s="62">
        <f t="shared" si="40"/>
        <v>276.01618888357268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18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147.43560000000002</v>
      </c>
      <c r="P49" s="14">
        <f t="shared" si="33"/>
        <v>37.99523294834102</v>
      </c>
      <c r="Q49" s="22">
        <f t="shared" si="53"/>
        <v>322.95870071836066</v>
      </c>
      <c r="R49" s="62">
        <f t="shared" si="0"/>
        <v>575.30897411708634</v>
      </c>
      <c r="S49" s="62">
        <f ca="1">AVERAGE(OFFSET($R$3,0,0,'Données projet'!$E$9+1,1))-AVERAGE(OFFSET($H$3,0,0,'Données projet'!$E$9+1,1))</f>
        <v>446.90706503298787</v>
      </c>
      <c r="T49" s="62">
        <f t="shared" si="34"/>
        <v>275.54513370838777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125.43960000000003</v>
      </c>
      <c r="AK49" s="14">
        <f t="shared" si="35"/>
        <v>32.940404724987246</v>
      </c>
      <c r="AL49" s="22">
        <f t="shared" si="4"/>
        <v>275.8451748960195</v>
      </c>
      <c r="AM49" s="62">
        <f t="shared" si="5"/>
        <v>528.19544829474512</v>
      </c>
      <c r="AN49" s="62">
        <f ca="1">AVERAGE(OFFSET($AM$3,0,0,'Données projet'!$E$10+1,1))-AVERAGE(OFFSET($H$3,0,0,'Données projet'!$E$10+1,1))</f>
        <v>369.59928463850827</v>
      </c>
      <c r="AO49" s="62">
        <f t="shared" si="36"/>
        <v>236.19165554863852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180.86640000000003</v>
      </c>
      <c r="BF49" s="14">
        <f t="shared" si="37"/>
        <v>45.514890302102152</v>
      </c>
      <c r="BG49" s="22">
        <f t="shared" si="7"/>
        <v>394.28074727616126</v>
      </c>
      <c r="BH49" s="62">
        <f t="shared" si="8"/>
        <v>646.63102067488694</v>
      </c>
      <c r="BI49" s="62">
        <f ca="1">AVERAGE(OFFSET($BH$3,0,0,'Données projet'!$E$11+1,1))-AVERAGE(OFFSET($H$3,0,0,'Données projet'!$E$11+1,1))</f>
        <v>500.25828825677058</v>
      </c>
      <c r="BJ49" s="62">
        <f t="shared" si="38"/>
        <v>313.56299786481338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152.59999999999991</v>
      </c>
      <c r="BZ49" s="14">
        <f>BY49*VLOOKUP('Données projet'!$B$12,Paramètres!$A$1:$I$89,3,0)*VLOOKUP('Données projet'!$B$12,Paramètres!$A$1:$I$89,5,0)</f>
        <v>133.31135999999995</v>
      </c>
      <c r="CA49" s="14">
        <f t="shared" si="39"/>
        <v>34.760393689821598</v>
      </c>
      <c r="CB49" s="22">
        <f t="shared" si="10"/>
        <v>292.72497100977256</v>
      </c>
      <c r="CC49" s="62">
        <f t="shared" si="11"/>
        <v>545.07524440849818</v>
      </c>
      <c r="CD49" s="62">
        <f ca="1">AVERAGE(OFFSET($CC$3,0,0,'Données projet'!$E$12+1,1))-AVERAGE(OFFSET($H$3,0,0,'Données projet'!$E$12+1,1))</f>
        <v>287.22548699835653</v>
      </c>
      <c r="CE49" s="62">
        <f t="shared" si="40"/>
        <v>276.01618888357268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155.95320000000004</v>
      </c>
      <c r="P50" s="14">
        <f t="shared" si="33"/>
        <v>39.928391937903875</v>
      </c>
      <c r="Q50" s="22">
        <f t="shared" si="53"/>
        <v>341.16043929184929</v>
      </c>
      <c r="R50" s="62">
        <f t="shared" si="0"/>
        <v>594.22167715604473</v>
      </c>
      <c r="S50" s="62">
        <f ca="1">AVERAGE(OFFSET($R$3,0,0,'Données projet'!$E$9+1,1))-AVERAGE(OFFSET($H$3,0,0,'Données projet'!$E$9+1,1))</f>
        <v>446.90706503298787</v>
      </c>
      <c r="T50" s="62">
        <f t="shared" si="34"/>
        <v>275.54513370838777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132.81840000000003</v>
      </c>
      <c r="AK50" s="14">
        <f t="shared" si="35"/>
        <v>34.646793645681022</v>
      </c>
      <c r="AL50" s="22">
        <f t="shared" si="4"/>
        <v>291.66854559956113</v>
      </c>
      <c r="AM50" s="62">
        <f t="shared" si="5"/>
        <v>544.72978346375658</v>
      </c>
      <c r="AN50" s="62">
        <f ca="1">AVERAGE(OFFSET($AM$3,0,0,'Données projet'!$E$10+1,1))-AVERAGE(OFFSET($H$3,0,0,'Données projet'!$E$10+1,1))</f>
        <v>369.59928463850827</v>
      </c>
      <c r="AO50" s="62">
        <f t="shared" si="36"/>
        <v>236.19165554863852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191.50560000000004</v>
      </c>
      <c r="BF50" s="14">
        <f t="shared" si="37"/>
        <v>47.872666570685276</v>
      </c>
      <c r="BG50" s="22">
        <f t="shared" si="7"/>
        <v>416.91714761061024</v>
      </c>
      <c r="BH50" s="62">
        <f t="shared" si="8"/>
        <v>669.97838547480569</v>
      </c>
      <c r="BI50" s="62">
        <f ca="1">AVERAGE(OFFSET($BH$3,0,0,'Données projet'!$E$11+1,1))-AVERAGE(OFFSET($H$3,0,0,'Données projet'!$E$11+1,1))</f>
        <v>500.25828825677058</v>
      </c>
      <c r="BJ50" s="62">
        <f t="shared" si="38"/>
        <v>313.56299786481338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158.1999999999999</v>
      </c>
      <c r="BZ50" s="14">
        <f>BY50*VLOOKUP('Données projet'!$B$12,Paramètres!$A$1:$I$89,3,0)*VLOOKUP('Données projet'!$B$12,Paramètres!$A$1:$I$89,5,0)</f>
        <v>138.20351999999994</v>
      </c>
      <c r="CA50" s="14">
        <f t="shared" si="39"/>
        <v>35.885148322765289</v>
      </c>
      <c r="CB50" s="22">
        <f t="shared" si="10"/>
        <v>303.20443066214938</v>
      </c>
      <c r="CC50" s="62">
        <f t="shared" si="11"/>
        <v>556.26566852634483</v>
      </c>
      <c r="CD50" s="62">
        <f ca="1">AVERAGE(OFFSET($CC$3,0,0,'Données projet'!$E$12+1,1))-AVERAGE(OFFSET($H$3,0,0,'Données projet'!$E$12+1,1))</f>
        <v>287.22548699835653</v>
      </c>
      <c r="CE50" s="62">
        <f t="shared" si="40"/>
        <v>276.01618888357268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164.47080000000005</v>
      </c>
      <c r="P51" s="14">
        <f t="shared" si="33"/>
        <v>41.849293714451377</v>
      </c>
      <c r="Q51" s="22">
        <f t="shared" si="53"/>
        <v>359.34082988600289</v>
      </c>
      <c r="R51" s="62">
        <f t="shared" si="0"/>
        <v>613.10069857167059</v>
      </c>
      <c r="S51" s="62">
        <f ca="1">AVERAGE(OFFSET($R$3,0,0,'Données projet'!$E$9+1,1))-AVERAGE(OFFSET($H$3,0,0,'Données projet'!$E$9+1,1))</f>
        <v>446.90706503298787</v>
      </c>
      <c r="T51" s="62">
        <f t="shared" si="34"/>
        <v>275.54513370838777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140.19720000000001</v>
      </c>
      <c r="AK51" s="14">
        <f t="shared" si="35"/>
        <v>36.342177544317998</v>
      </c>
      <c r="AL51" s="22">
        <f t="shared" si="4"/>
        <v>307.47274922302051</v>
      </c>
      <c r="AM51" s="62">
        <f t="shared" si="5"/>
        <v>561.23261790868821</v>
      </c>
      <c r="AN51" s="62">
        <f ca="1">AVERAGE(OFFSET($AM$3,0,0,'Données projet'!$E$10+1,1))-AVERAGE(OFFSET($H$3,0,0,'Données projet'!$E$10+1,1))</f>
        <v>369.59928463850827</v>
      </c>
      <c r="AO51" s="62">
        <f t="shared" si="36"/>
        <v>236.19165554863852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202.14480000000003</v>
      </c>
      <c r="BF51" s="14">
        <f t="shared" si="37"/>
        <v>50.215236821738628</v>
      </c>
      <c r="BG51" s="22">
        <f t="shared" si="7"/>
        <v>439.52706413119489</v>
      </c>
      <c r="BH51" s="62">
        <f t="shared" si="8"/>
        <v>693.28693281686265</v>
      </c>
      <c r="BI51" s="62">
        <f ca="1">AVERAGE(OFFSET($BH$3,0,0,'Données projet'!$E$11+1,1))-AVERAGE(OFFSET($H$3,0,0,'Données projet'!$E$11+1,1))</f>
        <v>500.25828825677058</v>
      </c>
      <c r="BJ51" s="62">
        <f t="shared" si="38"/>
        <v>313.56299786481338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163.7999999999999</v>
      </c>
      <c r="BZ51" s="14">
        <f>BY51*VLOOKUP('Données projet'!$B$12,Paramètres!$A$1:$I$89,3,0)*VLOOKUP('Données projet'!$B$12,Paramètres!$A$1:$I$89,5,0)</f>
        <v>143.09567999999993</v>
      </c>
      <c r="CA51" s="14">
        <f t="shared" si="39"/>
        <v>37.005277082542683</v>
      </c>
      <c r="CB51" s="22">
        <f t="shared" si="10"/>
        <v>313.67583358542839</v>
      </c>
      <c r="CC51" s="62">
        <f t="shared" si="11"/>
        <v>567.43570227109603</v>
      </c>
      <c r="CD51" s="62">
        <f ca="1">AVERAGE(OFFSET($CC$3,0,0,'Données projet'!$E$12+1,1))-AVERAGE(OFFSET($H$3,0,0,'Données projet'!$E$12+1,1))</f>
        <v>287.22548699835653</v>
      </c>
      <c r="CE51" s="62">
        <f t="shared" si="40"/>
        <v>276.01618888357268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172.98840000000007</v>
      </c>
      <c r="P52" s="14">
        <f t="shared" si="33"/>
        <v>43.758645457754092</v>
      </c>
      <c r="Q52" s="22">
        <f t="shared" si="53"/>
        <v>377.50110417225511</v>
      </c>
      <c r="R52" s="62">
        <f t="shared" si="0"/>
        <v>631.94748399654713</v>
      </c>
      <c r="S52" s="62">
        <f ca="1">AVERAGE(OFFSET($R$3,0,0,'Données projet'!$E$9+1,1))-AVERAGE(OFFSET($H$3,0,0,'Données projet'!$E$9+1,1))</f>
        <v>446.90706503298787</v>
      </c>
      <c r="T52" s="62">
        <f t="shared" si="34"/>
        <v>275.54513370838777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147.57600000000002</v>
      </c>
      <c r="AK52" s="14">
        <f t="shared" si="35"/>
        <v>38.027201687128077</v>
      </c>
      <c r="AL52" s="22">
        <f t="shared" si="4"/>
        <v>323.25890960508139</v>
      </c>
      <c r="AM52" s="62">
        <f t="shared" si="5"/>
        <v>577.70528942937335</v>
      </c>
      <c r="AN52" s="62">
        <f ca="1">AVERAGE(OFFSET($AM$3,0,0,'Données projet'!$E$10+1,1))-AVERAGE(OFFSET($H$3,0,0,'Données projet'!$E$10+1,1))</f>
        <v>369.59928463850827</v>
      </c>
      <c r="AO52" s="62">
        <f t="shared" si="36"/>
        <v>236.19165554863852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212.78400000000002</v>
      </c>
      <c r="BF52" s="14">
        <f t="shared" si="37"/>
        <v>52.543492641808065</v>
      </c>
      <c r="BG52" s="22">
        <f t="shared" si="7"/>
        <v>462.11204968448237</v>
      </c>
      <c r="BH52" s="62">
        <f t="shared" si="8"/>
        <v>716.55842950877434</v>
      </c>
      <c r="BI52" s="62">
        <f ca="1">AVERAGE(OFFSET($BH$3,0,0,'Données projet'!$E$11+1,1))-AVERAGE(OFFSET($H$3,0,0,'Données projet'!$E$11+1,1))</f>
        <v>500.25828825677058</v>
      </c>
      <c r="BJ52" s="62">
        <f t="shared" si="38"/>
        <v>313.56299786481338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169.39999999999989</v>
      </c>
      <c r="BZ52" s="14">
        <f>BY52*VLOOKUP('Données projet'!$B$12,Paramètres!$A$1:$I$89,3,0)*VLOOKUP('Données projet'!$B$12,Paramètres!$A$1:$I$89,5,0)</f>
        <v>147.98783999999992</v>
      </c>
      <c r="CA52" s="14">
        <f t="shared" si="39"/>
        <v>38.120956246204805</v>
      </c>
      <c r="CB52" s="22">
        <f t="shared" si="10"/>
        <v>324.1394867954732</v>
      </c>
      <c r="CC52" s="62">
        <f t="shared" si="11"/>
        <v>578.58586661976517</v>
      </c>
      <c r="CD52" s="62">
        <f ca="1">AVERAGE(OFFSET($CC$3,0,0,'Données projet'!$E$12+1,1))-AVERAGE(OFFSET($H$3,0,0,'Données projet'!$E$12+1,1))</f>
        <v>287.22548699835653</v>
      </c>
      <c r="CE52" s="62">
        <f t="shared" si="40"/>
        <v>276.01618888357268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181.50600000000006</v>
      </c>
      <c r="P53" s="14">
        <f t="shared" si="33"/>
        <v>45.657080773122978</v>
      </c>
      <c r="Q53" s="22">
        <f t="shared" si="53"/>
        <v>395.64236567985591</v>
      </c>
      <c r="R53" s="62">
        <f t="shared" si="0"/>
        <v>650.76334720932596</v>
      </c>
      <c r="S53" s="62">
        <f ca="1">AVERAGE(OFFSET($R$3,0,0,'Données projet'!$E$9+1,1))-AVERAGE(OFFSET($H$3,0,0,'Données projet'!$E$9+1,1))</f>
        <v>446.90706503298787</v>
      </c>
      <c r="T53" s="62">
        <f t="shared" si="34"/>
        <v>275.54513370838777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154.95480000000003</v>
      </c>
      <c r="AK53" s="14">
        <f t="shared" si="35"/>
        <v>39.702443168641857</v>
      </c>
      <c r="AL53" s="22">
        <f t="shared" si="4"/>
        <v>339.02803185205124</v>
      </c>
      <c r="AM53" s="62">
        <f t="shared" si="5"/>
        <v>594.1490133815214</v>
      </c>
      <c r="AN53" s="62">
        <f ca="1">AVERAGE(OFFSET($AM$3,0,0,'Données projet'!$E$10+1,1))-AVERAGE(OFFSET($H$3,0,0,'Données projet'!$E$10+1,1))</f>
        <v>369.59928463850827</v>
      </c>
      <c r="AO53" s="62">
        <f t="shared" si="36"/>
        <v>236.19165554863852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223.42320000000004</v>
      </c>
      <c r="BF53" s="14">
        <f t="shared" si="37"/>
        <v>54.858231422257631</v>
      </c>
      <c r="BG53" s="22">
        <f t="shared" si="7"/>
        <v>484.67349306043207</v>
      </c>
      <c r="BH53" s="62">
        <f t="shared" si="8"/>
        <v>739.79447458990217</v>
      </c>
      <c r="BI53" s="62">
        <f ca="1">AVERAGE(OFFSET($BH$3,0,0,'Données projet'!$E$11+1,1))-AVERAGE(OFFSET($H$3,0,0,'Données projet'!$E$11+1,1))</f>
        <v>500.25828825677058</v>
      </c>
      <c r="BJ53" s="62">
        <f t="shared" si="38"/>
        <v>313.56299786481338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175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174.99999999999989</v>
      </c>
      <c r="BZ53" s="14">
        <f>BY53*VLOOKUP('Données projet'!$B$12,Paramètres!$A$1:$I$89,3,0)*VLOOKUP('Données projet'!$B$12,Paramètres!$A$1:$I$89,5,0)</f>
        <v>152.87999999999991</v>
      </c>
      <c r="CA53" s="14">
        <f t="shared" si="39"/>
        <v>39.232349774697823</v>
      </c>
      <c r="CB53" s="22">
        <f t="shared" si="10"/>
        <v>334.59567585759856</v>
      </c>
      <c r="CC53" s="62">
        <f t="shared" si="11"/>
        <v>589.71665738706861</v>
      </c>
      <c r="CD53" s="62">
        <f ca="1">AVERAGE(OFFSET($CC$3,0,0,'Données projet'!$E$12+1,1))-AVERAGE(OFFSET($H$3,0,0,'Données projet'!$E$12+1,1))</f>
        <v>287.22548699835653</v>
      </c>
      <c r="CE53" s="62">
        <f t="shared" si="40"/>
        <v>276.01618888357268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13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168.32400000000007</v>
      </c>
      <c r="P54" s="14">
        <f t="shared" si="33"/>
        <v>42.71443916408608</v>
      </c>
      <c r="Q54" s="22">
        <f t="shared" si="53"/>
        <v>367.55861487745005</v>
      </c>
      <c r="R54" s="62">
        <f t="shared" si="0"/>
        <v>623.34249528069688</v>
      </c>
      <c r="S54" s="62">
        <f ca="1">AVERAGE(OFFSET($R$3,0,0,'Données projet'!$E$9+1,1))-AVERAGE(OFFSET($H$3,0,0,'Données projet'!$E$9+1,1))</f>
        <v>446.90706503298787</v>
      </c>
      <c r="T54" s="62">
        <f t="shared" si="34"/>
        <v>275.54513370838777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143.01456000000002</v>
      </c>
      <c r="AK54" s="14">
        <f t="shared" si="35"/>
        <v>36.986740267426583</v>
      </c>
      <c r="AL54" s="22">
        <f t="shared" si="4"/>
        <v>313.50226463243462</v>
      </c>
      <c r="AM54" s="62">
        <f t="shared" si="5"/>
        <v>569.28614503568144</v>
      </c>
      <c r="AN54" s="62">
        <f ca="1">AVERAGE(OFFSET($AM$3,0,0,'Données projet'!$E$10+1,1))-AVERAGE(OFFSET($H$3,0,0,'Données projet'!$E$10+1,1))</f>
        <v>369.59928463850827</v>
      </c>
      <c r="AO54" s="62">
        <f t="shared" si="36"/>
        <v>236.19165554863852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206.20704000000001</v>
      </c>
      <c r="BF54" s="14">
        <f t="shared" si="37"/>
        <v>51.105851308113081</v>
      </c>
      <c r="BG54" s="22">
        <f t="shared" si="7"/>
        <v>448.15328569496359</v>
      </c>
      <c r="BH54" s="62">
        <f t="shared" si="8"/>
        <v>703.93716609821035</v>
      </c>
      <c r="BI54" s="62">
        <f ca="1">AVERAGE(OFFSET($BH$3,0,0,'Données projet'!$E$11+1,1))-AVERAGE(OFFSET($H$3,0,0,'Données projet'!$E$11+1,1))</f>
        <v>500.25828825677058</v>
      </c>
      <c r="BJ54" s="62">
        <f t="shared" si="38"/>
        <v>313.56299786481338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4.8</v>
      </c>
      <c r="BY54" s="13">
        <f>IF('Données projet'!$A$114&gt;35,BY53+BX54-CG53,IF(A54&lt;'Données projet'!$A$114,$BV$205^A54,IF(A54='Données projet'!$A$114,'Données projet'!$B$114,BY53+BX54-CG53)))</f>
        <v>166.7999999999999</v>
      </c>
      <c r="BZ54" s="14">
        <f>BY54*VLOOKUP('Données projet'!$B$12,Paramètres!$A$1:$I$89,3,0)*VLOOKUP('Données projet'!$B$12,Paramètres!$A$1:$I$89,5,0)</f>
        <v>145.71647999999993</v>
      </c>
      <c r="CA54" s="14">
        <f t="shared" si="39"/>
        <v>37.603505000831454</v>
      </c>
      <c r="CB54" s="22">
        <f t="shared" si="10"/>
        <v>319.28230720978132</v>
      </c>
      <c r="CC54" s="62">
        <f t="shared" si="11"/>
        <v>575.06618761302821</v>
      </c>
      <c r="CD54" s="62">
        <f ca="1">AVERAGE(OFFSET($CC$3,0,0,'Données projet'!$E$12+1,1))-AVERAGE(OFFSET($H$3,0,0,'Données projet'!$E$12+1,1))</f>
        <v>287.22548699835653</v>
      </c>
      <c r="CE54" s="62">
        <f t="shared" si="40"/>
        <v>276.01618888357268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176.43600000000006</v>
      </c>
      <c r="P55" s="14">
        <f t="shared" si="33"/>
        <v>44.528341291050616</v>
      </c>
      <c r="Q55" s="22">
        <f t="shared" si="53"/>
        <v>384.84622774857991</v>
      </c>
      <c r="R55" s="62">
        <f t="shared" si="0"/>
        <v>641.28150721216321</v>
      </c>
      <c r="S55" s="62">
        <f ca="1">AVERAGE(OFFSET($R$3,0,0,'Données projet'!$E$9+1,1))-AVERAGE(OFFSET($H$3,0,0,'Données projet'!$E$9+1,1))</f>
        <v>446.90706503298787</v>
      </c>
      <c r="T55" s="62">
        <f t="shared" si="34"/>
        <v>275.54513370838777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149.85672</v>
      </c>
      <c r="AK55" s="14">
        <f t="shared" si="35"/>
        <v>38.546022915923054</v>
      </c>
      <c r="AL55" s="22">
        <f t="shared" si="4"/>
        <v>328.13477724523267</v>
      </c>
      <c r="AM55" s="62">
        <f t="shared" si="5"/>
        <v>584.57005670881608</v>
      </c>
      <c r="AN55" s="62">
        <f ca="1">AVERAGE(OFFSET($AM$3,0,0,'Données projet'!$E$10+1,1))-AVERAGE(OFFSET($H$3,0,0,'Données projet'!$E$10+1,1))</f>
        <v>369.59928463850827</v>
      </c>
      <c r="AO55" s="62">
        <f t="shared" si="36"/>
        <v>236.19165554863852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216.07248000000001</v>
      </c>
      <c r="BF55" s="14">
        <f t="shared" si="37"/>
        <v>53.260365780197098</v>
      </c>
      <c r="BG55" s="22">
        <f t="shared" si="7"/>
        <v>469.08803973384329</v>
      </c>
      <c r="BH55" s="62">
        <f t="shared" si="8"/>
        <v>725.52331919742664</v>
      </c>
      <c r="BI55" s="62">
        <f ca="1">AVERAGE(OFFSET($BH$3,0,0,'Données projet'!$E$11+1,1))-AVERAGE(OFFSET($H$3,0,0,'Données projet'!$E$11+1,1))</f>
        <v>500.25828825677058</v>
      </c>
      <c r="BJ55" s="62">
        <f t="shared" si="38"/>
        <v>313.56299786481338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4.8</v>
      </c>
      <c r="BY55" s="13">
        <f>IF('Données projet'!$A$114&gt;35,BY54+BX55-CG54,IF(A55&lt;'Données projet'!$A$114,$BV$205^A55,IF(A55='Données projet'!$A$114,'Données projet'!$B$114,BY54+BX55-CG54)))</f>
        <v>171.59999999999991</v>
      </c>
      <c r="BZ55" s="14">
        <f>BY55*VLOOKUP('Données projet'!$B$12,Paramètres!$A$1:$I$89,3,0)*VLOOKUP('Données projet'!$B$12,Paramètres!$A$1:$I$89,5,0)</f>
        <v>149.90975999999995</v>
      </c>
      <c r="CA55" s="14">
        <f t="shared" si="39"/>
        <v>38.558077538852132</v>
      </c>
      <c r="CB55" s="22">
        <f t="shared" si="10"/>
        <v>328.24815038016737</v>
      </c>
      <c r="CC55" s="62">
        <f t="shared" si="11"/>
        <v>584.68342984375067</v>
      </c>
      <c r="CD55" s="62">
        <f ca="1">AVERAGE(OFFSET($CC$3,0,0,'Données projet'!$E$12+1,1))-AVERAGE(OFFSET($H$3,0,0,'Données projet'!$E$12+1,1))</f>
        <v>287.22548699835653</v>
      </c>
      <c r="CE55" s="62">
        <f t="shared" si="40"/>
        <v>276.01618888357268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184.54800000000006</v>
      </c>
      <c r="P56" s="14">
        <f t="shared" si="33"/>
        <v>46.332558240871698</v>
      </c>
      <c r="Q56" s="22">
        <f t="shared" si="53"/>
        <v>402.11697226951833</v>
      </c>
      <c r="R56" s="62">
        <f t="shared" si="0"/>
        <v>659.19235047605162</v>
      </c>
      <c r="S56" s="62">
        <f ca="1">AVERAGE(OFFSET($R$3,0,0,'Données projet'!$E$9+1,1))-AVERAGE(OFFSET($H$3,0,0,'Données projet'!$E$9+1,1))</f>
        <v>446.90706503298787</v>
      </c>
      <c r="T56" s="62">
        <f t="shared" si="34"/>
        <v>275.54513370838777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156.69888</v>
      </c>
      <c r="AK56" s="14">
        <f t="shared" si="35"/>
        <v>40.097037560925337</v>
      </c>
      <c r="AL56" s="22">
        <f t="shared" si="4"/>
        <v>342.75288975194491</v>
      </c>
      <c r="AM56" s="62">
        <f t="shared" si="5"/>
        <v>599.82826795847814</v>
      </c>
      <c r="AN56" s="62">
        <f ca="1">AVERAGE(OFFSET($AM$3,0,0,'Données projet'!$E$10+1,1))-AVERAGE(OFFSET($H$3,0,0,'Données projet'!$E$10+1,1))</f>
        <v>369.59928463850827</v>
      </c>
      <c r="AO56" s="62">
        <f t="shared" si="36"/>
        <v>236.19165554863852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225.93791999999999</v>
      </c>
      <c r="BF56" s="14">
        <f t="shared" si="37"/>
        <v>55.403456067447962</v>
      </c>
      <c r="BG56" s="22">
        <f t="shared" si="7"/>
        <v>490.00289665080521</v>
      </c>
      <c r="BH56" s="62">
        <f t="shared" si="8"/>
        <v>747.07827485733844</v>
      </c>
      <c r="BI56" s="62">
        <f ca="1">AVERAGE(OFFSET($BH$3,0,0,'Données projet'!$E$11+1,1))-AVERAGE(OFFSET($H$3,0,0,'Données projet'!$E$11+1,1))</f>
        <v>500.25828825677058</v>
      </c>
      <c r="BJ56" s="62">
        <f t="shared" si="38"/>
        <v>313.56299786481338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4.8</v>
      </c>
      <c r="BY56" s="13">
        <f>IF('Données projet'!$A$114&gt;35,BY55+BX56-CG55,IF(A56&lt;'Données projet'!$A$114,$BV$205^A56,IF(A56='Données projet'!$A$114,'Données projet'!$B$114,BY55+BX56-CG55)))</f>
        <v>176.39999999999992</v>
      </c>
      <c r="BZ56" s="14">
        <f>BY56*VLOOKUP('Données projet'!$B$12,Paramètres!$A$1:$I$89,3,0)*VLOOKUP('Données projet'!$B$12,Paramètres!$A$1:$I$89,5,0)</f>
        <v>154.10303999999994</v>
      </c>
      <c r="CA56" s="14">
        <f t="shared" si="39"/>
        <v>39.509546668758176</v>
      </c>
      <c r="CB56" s="22">
        <f t="shared" si="10"/>
        <v>337.20858844808708</v>
      </c>
      <c r="CC56" s="62">
        <f t="shared" si="11"/>
        <v>594.28396665462037</v>
      </c>
      <c r="CD56" s="62">
        <f ca="1">AVERAGE(OFFSET($CC$3,0,0,'Données projet'!$E$12+1,1))-AVERAGE(OFFSET($H$3,0,0,'Données projet'!$E$12+1,1))</f>
        <v>287.22548699835653</v>
      </c>
      <c r="CE56" s="62">
        <f t="shared" si="40"/>
        <v>276.01618888357268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192.66000000000008</v>
      </c>
      <c r="P57" s="14">
        <f t="shared" si="33"/>
        <v>48.127564387788738</v>
      </c>
      <c r="Q57" s="22">
        <f t="shared" si="53"/>
        <v>419.3716746420655</v>
      </c>
      <c r="R57" s="62">
        <f t="shared" si="0"/>
        <v>677.07604730940488</v>
      </c>
      <c r="S57" s="62">
        <f ca="1">AVERAGE(OFFSET($R$3,0,0,'Données projet'!$E$9+1,1))-AVERAGE(OFFSET($H$3,0,0,'Données projet'!$E$9+1,1))</f>
        <v>446.90706503298787</v>
      </c>
      <c r="T57" s="62">
        <f t="shared" si="34"/>
        <v>275.54513370838777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163.54103999999998</v>
      </c>
      <c r="AK57" s="14">
        <f t="shared" si="35"/>
        <v>41.640186480597151</v>
      </c>
      <c r="AL57" s="22">
        <f t="shared" si="4"/>
        <v>357.35730278704</v>
      </c>
      <c r="AM57" s="62">
        <f t="shared" si="5"/>
        <v>615.06167545437938</v>
      </c>
      <c r="AN57" s="62">
        <f ca="1">AVERAGE(OFFSET($AM$3,0,0,'Données projet'!$E$10+1,1))-AVERAGE(OFFSET($H$3,0,0,'Données projet'!$E$10+1,1))</f>
        <v>369.59928463850827</v>
      </c>
      <c r="AO57" s="62">
        <f t="shared" si="36"/>
        <v>236.19165554863852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235.80335999999997</v>
      </c>
      <c r="BF57" s="14">
        <f t="shared" si="37"/>
        <v>57.53567801144218</v>
      </c>
      <c r="BG57" s="22">
        <f t="shared" si="7"/>
        <v>510.89882453659499</v>
      </c>
      <c r="BH57" s="62">
        <f t="shared" si="8"/>
        <v>768.60319720393431</v>
      </c>
      <c r="BI57" s="62">
        <f ca="1">AVERAGE(OFFSET($BH$3,0,0,'Données projet'!$E$11+1,1))-AVERAGE(OFFSET($H$3,0,0,'Données projet'!$E$11+1,1))</f>
        <v>500.25828825677058</v>
      </c>
      <c r="BJ57" s="62">
        <f t="shared" si="38"/>
        <v>313.56299786481338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4.8</v>
      </c>
      <c r="BY57" s="13">
        <f>IF('Données projet'!$A$114&gt;35,BY56+BX57-CG56,IF(A57&lt;'Données projet'!$A$114,$BV$205^A57,IF(A57='Données projet'!$A$114,'Données projet'!$B$114,BY56+BX57-CG56)))</f>
        <v>181.19999999999993</v>
      </c>
      <c r="BZ57" s="14">
        <f>BY57*VLOOKUP('Données projet'!$B$12,Paramètres!$A$1:$I$89,3,0)*VLOOKUP('Données projet'!$B$12,Paramètres!$A$1:$I$89,5,0)</f>
        <v>158.29631999999995</v>
      </c>
      <c r="CA57" s="14">
        <f t="shared" si="39"/>
        <v>40.458006540983739</v>
      </c>
      <c r="CB57" s="22">
        <f t="shared" si="10"/>
        <v>346.16378539221324</v>
      </c>
      <c r="CC57" s="62">
        <f t="shared" si="11"/>
        <v>603.86815805955257</v>
      </c>
      <c r="CD57" s="62">
        <f ca="1">AVERAGE(OFFSET($CC$3,0,0,'Données projet'!$E$12+1,1))-AVERAGE(OFFSET($H$3,0,0,'Données projet'!$E$12+1,1))</f>
        <v>287.22548699835653</v>
      </c>
      <c r="CE57" s="62">
        <f t="shared" si="40"/>
        <v>276.01618888357268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200.77200000000008</v>
      </c>
      <c r="P58" s="14">
        <f t="shared" si="33"/>
        <v>49.913791898945412</v>
      </c>
      <c r="Q58" s="22">
        <f t="shared" si="53"/>
        <v>436.61108755732999</v>
      </c>
      <c r="R58" s="62">
        <f t="shared" si="0"/>
        <v>694.93354303780143</v>
      </c>
      <c r="S58" s="62">
        <f ca="1">AVERAGE(OFFSET($R$3,0,0,'Données projet'!$E$9+1,1))-AVERAGE(OFFSET($H$3,0,0,'Données projet'!$E$9+1,1))</f>
        <v>446.90706503298787</v>
      </c>
      <c r="T58" s="62">
        <f t="shared" si="34"/>
        <v>275.54513370838777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170.38319999999999</v>
      </c>
      <c r="AK58" s="14">
        <f t="shared" si="35"/>
        <v>43.175836388122306</v>
      </c>
      <c r="AL58" s="22">
        <f t="shared" si="4"/>
        <v>371.94865504264635</v>
      </c>
      <c r="AM58" s="62">
        <f t="shared" si="5"/>
        <v>630.27111052311773</v>
      </c>
      <c r="AN58" s="62">
        <f ca="1">AVERAGE(OFFSET($AM$3,0,0,'Données projet'!$E$10+1,1))-AVERAGE(OFFSET($H$3,0,0,'Données projet'!$E$10+1,1))</f>
        <v>369.59928463850827</v>
      </c>
      <c r="AO58" s="62">
        <f t="shared" si="36"/>
        <v>236.19165554863852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245.6688</v>
      </c>
      <c r="BF58" s="14">
        <f t="shared" si="37"/>
        <v>59.657538312400263</v>
      </c>
      <c r="BG58" s="22">
        <f t="shared" si="7"/>
        <v>531.77670589409706</v>
      </c>
      <c r="BH58" s="62">
        <f t="shared" si="8"/>
        <v>790.09916137456844</v>
      </c>
      <c r="BI58" s="62">
        <f ca="1">AVERAGE(OFFSET($BH$3,0,0,'Données projet'!$E$11+1,1))-AVERAGE(OFFSET($H$3,0,0,'Données projet'!$E$11+1,1))</f>
        <v>500.25828825677058</v>
      </c>
      <c r="BJ58" s="62">
        <f t="shared" si="38"/>
        <v>313.56299786481338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186</v>
      </c>
      <c r="BW58" s="13">
        <f>VLOOKUP(A58,'Données projet'!$A$113:$I$133,9,0)</f>
        <v>4.8</v>
      </c>
      <c r="BX58" s="13">
        <f t="array" ref="BX58">INDEX(BW:BW,MIN(IF(ISNUMBER(BW58:BW254),ROW(BW58:BW254),"")))</f>
        <v>4.8</v>
      </c>
      <c r="BY58" s="13">
        <f>IF('Données projet'!$A$114&gt;35,BY57+BX58-CG57,IF(A58&lt;'Données projet'!$A$114,$BV$205^A58,IF(A58='Données projet'!$A$114,'Données projet'!$B$114,BY57+BX58-CG57)))</f>
        <v>185.99999999999994</v>
      </c>
      <c r="BZ58" s="14">
        <f>BY58*VLOOKUP('Données projet'!$B$12,Paramètres!$A$1:$I$89,3,0)*VLOOKUP('Données projet'!$B$12,Paramètres!$A$1:$I$89,5,0)</f>
        <v>162.48959999999997</v>
      </c>
      <c r="CA58" s="14">
        <f t="shared" si="39"/>
        <v>41.403546033820696</v>
      </c>
      <c r="CB58" s="22">
        <f t="shared" si="10"/>
        <v>355.11389600890431</v>
      </c>
      <c r="CC58" s="62">
        <f t="shared" si="11"/>
        <v>613.43635148937574</v>
      </c>
      <c r="CD58" s="62">
        <f ca="1">AVERAGE(OFFSET($CC$3,0,0,'Données projet'!$E$12+1,1))-AVERAGE(OFFSET($H$3,0,0,'Données projet'!$E$12+1,1))</f>
        <v>287.22548699835653</v>
      </c>
      <c r="CE58" s="62">
        <f t="shared" si="40"/>
        <v>276.01618888357268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11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186.98160000000007</v>
      </c>
      <c r="P59" s="14">
        <f t="shared" si="33"/>
        <v>46.872006790472248</v>
      </c>
      <c r="Q59" s="22">
        <f t="shared" si="53"/>
        <v>407.29503182673926</v>
      </c>
      <c r="R59" s="62">
        <f t="shared" si="0"/>
        <v>666.22484776536101</v>
      </c>
      <c r="S59" s="62">
        <f ca="1">AVERAGE(OFFSET($R$3,0,0,'Données projet'!$E$9+1,1))-AVERAGE(OFFSET($H$3,0,0,'Données projet'!$E$9+1,1))</f>
        <v>446.90706503298787</v>
      </c>
      <c r="T59" s="62">
        <f t="shared" si="34"/>
        <v>275.54513370838777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157.90631999999999</v>
      </c>
      <c r="AK59" s="14">
        <f t="shared" si="35"/>
        <v>40.369918631841159</v>
      </c>
      <c r="AL59" s="22">
        <f t="shared" si="4"/>
        <v>345.33111561712332</v>
      </c>
      <c r="AM59" s="62">
        <f t="shared" si="5"/>
        <v>604.26093155574506</v>
      </c>
      <c r="AN59" s="62">
        <f ca="1">AVERAGE(OFFSET($AM$3,0,0,'Données projet'!$E$10+1,1))-AVERAGE(OFFSET($H$3,0,0,'Données projet'!$E$10+1,1))</f>
        <v>369.59928463850827</v>
      </c>
      <c r="AO59" s="62">
        <f t="shared" si="36"/>
        <v>236.19165554863852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227.67887999999996</v>
      </c>
      <c r="BF59" s="14">
        <f t="shared" si="37"/>
        <v>55.780505229774469</v>
      </c>
      <c r="BG59" s="22">
        <f t="shared" si="7"/>
        <v>493.69176260852379</v>
      </c>
      <c r="BH59" s="62">
        <f t="shared" si="8"/>
        <v>752.62157854714553</v>
      </c>
      <c r="BI59" s="62">
        <f ca="1">AVERAGE(OFFSET($BH$3,0,0,'Données projet'!$E$11+1,1))-AVERAGE(OFFSET($H$3,0,0,'Données projet'!$E$11+1,1))</f>
        <v>500.25828825677058</v>
      </c>
      <c r="BJ59" s="62">
        <f t="shared" si="38"/>
        <v>313.56299786481338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</v>
      </c>
      <c r="BY59" s="13">
        <f>IF('Données projet'!$A$114&gt;35,BY58+BX59-CG58,IF(A59&lt;'Données projet'!$A$114,$BV$205^A59,IF(A59='Données projet'!$A$114,'Données projet'!$B$114,BY58+BX59-CG58)))</f>
        <v>178.99999999999994</v>
      </c>
      <c r="BZ59" s="14">
        <f>BY59*VLOOKUP('Données projet'!$B$12,Paramètres!$A$1:$I$89,3,0)*VLOOKUP('Données projet'!$B$12,Paramètres!$A$1:$I$89,5,0)</f>
        <v>156.37439999999998</v>
      </c>
      <c r="CA59" s="14">
        <f t="shared" si="39"/>
        <v>40.02366352429317</v>
      </c>
      <c r="CB59" s="22">
        <f t="shared" si="10"/>
        <v>342.05996063814388</v>
      </c>
      <c r="CC59" s="62">
        <f t="shared" si="11"/>
        <v>600.98977657676562</v>
      </c>
      <c r="CD59" s="62">
        <f ca="1">AVERAGE(OFFSET($CC$3,0,0,'Données projet'!$E$12+1,1))-AVERAGE(OFFSET($H$3,0,0,'Données projet'!$E$12+1,1))</f>
        <v>287.22548699835653</v>
      </c>
      <c r="CE59" s="62">
        <f t="shared" si="40"/>
        <v>276.01618888357268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194.48520000000008</v>
      </c>
      <c r="P60" s="14">
        <f t="shared" si="33"/>
        <v>48.530216343846071</v>
      </c>
      <c r="Q60" s="22">
        <f t="shared" si="53"/>
        <v>423.25185013219863</v>
      </c>
      <c r="R60" s="62">
        <f t="shared" si="0"/>
        <v>682.77849018287634</v>
      </c>
      <c r="S60" s="62">
        <f ca="1">AVERAGE(OFFSET($R$3,0,0,'Données projet'!$E$9+1,1))-AVERAGE(OFFSET($H$3,0,0,'Données projet'!$E$9+1,1))</f>
        <v>446.90706503298787</v>
      </c>
      <c r="T60" s="62">
        <f t="shared" si="34"/>
        <v>275.54513370838777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164.21184</v>
      </c>
      <c r="AK60" s="14">
        <f t="shared" si="35"/>
        <v>41.79106629541738</v>
      </c>
      <c r="AL60" s="22">
        <f t="shared" si="4"/>
        <v>358.78839513118527</v>
      </c>
      <c r="AM60" s="62">
        <f t="shared" si="5"/>
        <v>618.31503518186298</v>
      </c>
      <c r="AN60" s="62">
        <f ca="1">AVERAGE(OFFSET($AM$3,0,0,'Données projet'!$E$10+1,1))-AVERAGE(OFFSET($H$3,0,0,'Données projet'!$E$10+1,1))</f>
        <v>369.59928463850827</v>
      </c>
      <c r="AO60" s="62">
        <f t="shared" si="36"/>
        <v>236.19165554863852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236.77055999999999</v>
      </c>
      <c r="BF60" s="14">
        <f t="shared" si="37"/>
        <v>57.744153841586929</v>
      </c>
      <c r="BG60" s="22">
        <f t="shared" si="7"/>
        <v>512.94645994076382</v>
      </c>
      <c r="BH60" s="62">
        <f t="shared" si="8"/>
        <v>772.47309999144159</v>
      </c>
      <c r="BI60" s="62">
        <f ca="1">AVERAGE(OFFSET($BH$3,0,0,'Données projet'!$E$11+1,1))-AVERAGE(OFFSET($H$3,0,0,'Données projet'!$E$11+1,1))</f>
        <v>500.25828825677058</v>
      </c>
      <c r="BJ60" s="62">
        <f t="shared" si="38"/>
        <v>313.56299786481338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</v>
      </c>
      <c r="BY60" s="13">
        <f>IF('Données projet'!$A$114&gt;35,BY59+BX60-CG59,IF(A60&lt;'Données projet'!$A$114,$BV$205^A60,IF(A60='Données projet'!$A$114,'Données projet'!$B$114,BY59+BX60-CG59)))</f>
        <v>182.99999999999994</v>
      </c>
      <c r="BZ60" s="14">
        <f>BY60*VLOOKUP('Données projet'!$B$12,Paramètres!$A$1:$I$89,3,0)*VLOOKUP('Données projet'!$B$12,Paramètres!$A$1:$I$89,5,0)</f>
        <v>159.86879999999996</v>
      </c>
      <c r="CA60" s="14">
        <f t="shared" si="39"/>
        <v>40.812921467768035</v>
      </c>
      <c r="CB60" s="22">
        <f t="shared" si="10"/>
        <v>349.52066488969587</v>
      </c>
      <c r="CC60" s="62">
        <f t="shared" si="11"/>
        <v>609.04730494037358</v>
      </c>
      <c r="CD60" s="62">
        <f ca="1">AVERAGE(OFFSET($CC$3,0,0,'Données projet'!$E$12+1,1))-AVERAGE(OFFSET($H$3,0,0,'Données projet'!$E$12+1,1))</f>
        <v>287.22548699835653</v>
      </c>
      <c r="CE60" s="62">
        <f t="shared" si="40"/>
        <v>276.01618888357268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201.98880000000008</v>
      </c>
      <c r="P61" s="14">
        <f t="shared" si="33"/>
        <v>50.18099374666096</v>
      </c>
      <c r="Q61" s="22">
        <f t="shared" si="53"/>
        <v>439.19572410876793</v>
      </c>
      <c r="R61" s="62">
        <f t="shared" si="0"/>
        <v>699.3088347074563</v>
      </c>
      <c r="S61" s="62">
        <f ca="1">AVERAGE(OFFSET($R$3,0,0,'Données projet'!$E$9+1,1))-AVERAGE(OFFSET($H$3,0,0,'Données projet'!$E$9+1,1))</f>
        <v>446.90706503298787</v>
      </c>
      <c r="T61" s="62">
        <f t="shared" si="34"/>
        <v>275.54513370838777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170.51736</v>
      </c>
      <c r="AK61" s="14">
        <f t="shared" si="35"/>
        <v>43.205874515087281</v>
      </c>
      <c r="AL61" s="22">
        <f t="shared" si="4"/>
        <v>372.23463344711035</v>
      </c>
      <c r="AM61" s="62">
        <f t="shared" si="5"/>
        <v>632.34774404579878</v>
      </c>
      <c r="AN61" s="62">
        <f ca="1">AVERAGE(OFFSET($AM$3,0,0,'Données projet'!$E$10+1,1))-AVERAGE(OFFSET($H$3,0,0,'Données projet'!$E$10+1,1))</f>
        <v>369.59928463850827</v>
      </c>
      <c r="AO61" s="62">
        <f t="shared" si="36"/>
        <v>236.19165554863852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245.86223999999999</v>
      </c>
      <c r="BF61" s="14">
        <f t="shared" si="37"/>
        <v>59.699043025687963</v>
      </c>
      <c r="BG61" s="22">
        <f t="shared" si="7"/>
        <v>532.18590126973982</v>
      </c>
      <c r="BH61" s="62">
        <f t="shared" si="8"/>
        <v>792.29901186842824</v>
      </c>
      <c r="BI61" s="62">
        <f ca="1">AVERAGE(OFFSET($BH$3,0,0,'Données projet'!$E$11+1,1))-AVERAGE(OFFSET($H$3,0,0,'Données projet'!$E$11+1,1))</f>
        <v>500.25828825677058</v>
      </c>
      <c r="BJ61" s="62">
        <f t="shared" si="38"/>
        <v>313.56299786481338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</v>
      </c>
      <c r="BY61" s="13">
        <f>IF('Données projet'!$A$114&gt;35,BY60+BX61-CG60,IF(A61&lt;'Données projet'!$A$114,$BV$205^A61,IF(A61='Données projet'!$A$114,'Données projet'!$B$114,BY60+BX61-CG60)))</f>
        <v>186.99999999999994</v>
      </c>
      <c r="BZ61" s="14">
        <f>BY61*VLOOKUP('Données projet'!$B$12,Paramètres!$A$1:$I$89,3,0)*VLOOKUP('Données projet'!$B$12,Paramètres!$A$1:$I$89,5,0)</f>
        <v>163.36319999999998</v>
      </c>
      <c r="CA61" s="14">
        <f t="shared" si="39"/>
        <v>41.600173715581626</v>
      </c>
      <c r="CB61" s="22">
        <f t="shared" si="10"/>
        <v>356.97787588797127</v>
      </c>
      <c r="CC61" s="62">
        <f t="shared" si="11"/>
        <v>617.09098648665963</v>
      </c>
      <c r="CD61" s="62">
        <f ca="1">AVERAGE(OFFSET($CC$3,0,0,'Données projet'!$E$12+1,1))-AVERAGE(OFFSET($H$3,0,0,'Données projet'!$E$12+1,1))</f>
        <v>287.22548699835653</v>
      </c>
      <c r="CE61" s="62">
        <f t="shared" si="40"/>
        <v>276.01618888357268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209.49240000000009</v>
      </c>
      <c r="P62" s="14">
        <f t="shared" si="33"/>
        <v>51.824646708770558</v>
      </c>
      <c r="Q62" s="22">
        <f t="shared" si="53"/>
        <v>455.12718968444216</v>
      </c>
      <c r="R62" s="62">
        <f t="shared" si="0"/>
        <v>715.81659687828494</v>
      </c>
      <c r="S62" s="62">
        <f ca="1">AVERAGE(OFFSET($R$3,0,0,'Données projet'!$E$9+1,1))-AVERAGE(OFFSET($H$3,0,0,'Données projet'!$E$9+1,1))</f>
        <v>446.90706503298787</v>
      </c>
      <c r="T62" s="62">
        <f t="shared" si="34"/>
        <v>275.54513370838777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176.82287999999997</v>
      </c>
      <c r="AK62" s="14">
        <f t="shared" si="35"/>
        <v>44.614604561369582</v>
      </c>
      <c r="AL62" s="22">
        <f t="shared" si="4"/>
        <v>385.67028561105195</v>
      </c>
      <c r="AM62" s="62">
        <f t="shared" si="5"/>
        <v>646.35969280489473</v>
      </c>
      <c r="AN62" s="62">
        <f ca="1">AVERAGE(OFFSET($AM$3,0,0,'Données projet'!$E$10+1,1))-AVERAGE(OFFSET($H$3,0,0,'Données projet'!$E$10+1,1))</f>
        <v>369.59928463850827</v>
      </c>
      <c r="AO62" s="62">
        <f t="shared" si="36"/>
        <v>236.19165554863852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254.95391999999998</v>
      </c>
      <c r="BF62" s="14">
        <f t="shared" si="37"/>
        <v>61.645533788540583</v>
      </c>
      <c r="BG62" s="22">
        <f t="shared" si="7"/>
        <v>551.41071534837477</v>
      </c>
      <c r="BH62" s="62">
        <f t="shared" si="8"/>
        <v>812.1001225422176</v>
      </c>
      <c r="BI62" s="62">
        <f ca="1">AVERAGE(OFFSET($BH$3,0,0,'Données projet'!$E$11+1,1))-AVERAGE(OFFSET($H$3,0,0,'Données projet'!$E$11+1,1))</f>
        <v>500.25828825677058</v>
      </c>
      <c r="BJ62" s="62">
        <f t="shared" si="38"/>
        <v>313.56299786481338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</v>
      </c>
      <c r="BY62" s="13">
        <f>IF('Données projet'!$A$114&gt;35,BY61+BX62-CG61,IF(A62&lt;'Données projet'!$A$114,$BV$205^A62,IF(A62='Données projet'!$A$114,'Données projet'!$B$114,BY61+BX62-CG61)))</f>
        <v>190.99999999999994</v>
      </c>
      <c r="BZ62" s="14">
        <f>BY62*VLOOKUP('Données projet'!$B$12,Paramètres!$A$1:$I$89,3,0)*VLOOKUP('Données projet'!$B$12,Paramètres!$A$1:$I$89,5,0)</f>
        <v>166.85759999999996</v>
      </c>
      <c r="CA62" s="14">
        <f t="shared" si="39"/>
        <v>42.385468111966098</v>
      </c>
      <c r="CB62" s="22">
        <f t="shared" si="10"/>
        <v>364.43167696167421</v>
      </c>
      <c r="CC62" s="62">
        <f t="shared" si="11"/>
        <v>625.121084155517</v>
      </c>
      <c r="CD62" s="62">
        <f ca="1">AVERAGE(OFFSET($CC$3,0,0,'Données projet'!$E$12+1,1))-AVERAGE(OFFSET($H$3,0,0,'Données projet'!$E$12+1,1))</f>
        <v>287.22548699835653</v>
      </c>
      <c r="CE62" s="62">
        <f t="shared" si="40"/>
        <v>276.01618888357268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216.99600000000009</v>
      </c>
      <c r="P63" s="14">
        <f t="shared" si="33"/>
        <v>53.461459647386917</v>
      </c>
      <c r="Q63" s="22">
        <f t="shared" si="53"/>
        <v>471.04674221919907</v>
      </c>
      <c r="R63" s="62">
        <f t="shared" si="0"/>
        <v>732.30244855067656</v>
      </c>
      <c r="S63" s="62">
        <f ca="1">AVERAGE(OFFSET($R$3,0,0,'Données projet'!$E$9+1,1))-AVERAGE(OFFSET($H$3,0,0,'Données projet'!$E$9+1,1))</f>
        <v>446.90706503298787</v>
      </c>
      <c r="T63" s="62">
        <f t="shared" si="34"/>
        <v>275.54513370838777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183.12839999999997</v>
      </c>
      <c r="AK63" s="14">
        <f t="shared" si="35"/>
        <v>46.017498014577676</v>
      </c>
      <c r="AL63" s="22">
        <f t="shared" si="4"/>
        <v>399.09577237538934</v>
      </c>
      <c r="AM63" s="62">
        <f t="shared" si="5"/>
        <v>660.35147870686683</v>
      </c>
      <c r="AN63" s="62">
        <f ca="1">AVERAGE(OFFSET($AM$3,0,0,'Données projet'!$E$10+1,1))-AVERAGE(OFFSET($H$3,0,0,'Données projet'!$E$10+1,1))</f>
        <v>369.59928463850827</v>
      </c>
      <c r="AO63" s="62">
        <f t="shared" si="36"/>
        <v>236.19165554863852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264.04559999999992</v>
      </c>
      <c r="BF63" s="14">
        <f t="shared" si="37"/>
        <v>63.58395992997368</v>
      </c>
      <c r="BG63" s="22">
        <f t="shared" si="7"/>
        <v>570.62148354470401</v>
      </c>
      <c r="BH63" s="62">
        <f t="shared" si="8"/>
        <v>831.87718987618155</v>
      </c>
      <c r="BI63" s="62">
        <f ca="1">AVERAGE(OFFSET($BH$3,0,0,'Données projet'!$E$11+1,1))-AVERAGE(OFFSET($H$3,0,0,'Données projet'!$E$11+1,1))</f>
        <v>500.25828825677058</v>
      </c>
      <c r="BJ63" s="62">
        <f t="shared" si="38"/>
        <v>313.56299786481338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195</v>
      </c>
      <c r="BW63" s="13">
        <f>VLOOKUP(A63,'Données projet'!$A$113:$I$133,9,0)</f>
        <v>4</v>
      </c>
      <c r="BX63" s="13">
        <f t="array" ref="BX63">INDEX(BW:BW,MIN(IF(ISNUMBER(BW63:BW259),ROW(BW63:BW259),"")))</f>
        <v>4</v>
      </c>
      <c r="BY63" s="13">
        <f>IF('Données projet'!$A$114&gt;35,BY62+BX63-CG62,IF(A63&lt;'Données projet'!$A$114,$BV$205^A63,IF(A63='Données projet'!$A$114,'Données projet'!$B$114,BY62+BX63-CG62)))</f>
        <v>194.99999999999994</v>
      </c>
      <c r="BZ63" s="14">
        <f>BY63*VLOOKUP('Données projet'!$B$12,Paramètres!$A$1:$I$89,3,0)*VLOOKUP('Données projet'!$B$12,Paramètres!$A$1:$I$89,5,0)</f>
        <v>170.35199999999998</v>
      </c>
      <c r="CA63" s="14">
        <f t="shared" si="39"/>
        <v>43.168850382694451</v>
      </c>
      <c r="CB63" s="22">
        <f t="shared" si="10"/>
        <v>371.88214774985937</v>
      </c>
      <c r="CC63" s="62">
        <f t="shared" si="11"/>
        <v>633.13785408133685</v>
      </c>
      <c r="CD63" s="62">
        <f ca="1">AVERAGE(OFFSET($CC$3,0,0,'Données projet'!$E$12+1,1))-AVERAGE(OFFSET($H$3,0,0,'Données projet'!$E$12+1,1))</f>
        <v>287.22548699835653</v>
      </c>
      <c r="CE63" s="62">
        <f t="shared" si="40"/>
        <v>276.01618888357268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9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203.00280000000009</v>
      </c>
      <c r="P64" s="14">
        <f t="shared" si="33"/>
        <v>50.403518824343074</v>
      </c>
      <c r="Q64" s="22">
        <f t="shared" si="53"/>
        <v>441.34933861906433</v>
      </c>
      <c r="R64" s="62">
        <f t="shared" si="0"/>
        <v>703.16152006419361</v>
      </c>
      <c r="S64" s="62">
        <f ca="1">AVERAGE(OFFSET($R$3,0,0,'Données projet'!$E$9+1,1))-AVERAGE(OFFSET($H$3,0,0,'Données projet'!$E$9+1,1))</f>
        <v>446.90706503298787</v>
      </c>
      <c r="T64" s="62">
        <f t="shared" si="34"/>
        <v>275.54513370838777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170.24903999999995</v>
      </c>
      <c r="AK64" s="14">
        <f t="shared" si="35"/>
        <v>43.145795507930075</v>
      </c>
      <c r="AL64" s="22">
        <f t="shared" si="4"/>
        <v>371.66267184297811</v>
      </c>
      <c r="AM64" s="62">
        <f t="shared" si="5"/>
        <v>633.4748532881074</v>
      </c>
      <c r="AN64" s="62">
        <f ca="1">AVERAGE(OFFSET($AM$3,0,0,'Données projet'!$E$10+1,1))-AVERAGE(OFFSET($H$3,0,0,'Données projet'!$E$10+1,1))</f>
        <v>369.59928463850827</v>
      </c>
      <c r="AO64" s="62">
        <f t="shared" si="36"/>
        <v>236.19165554863852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245.47535999999997</v>
      </c>
      <c r="BF64" s="14">
        <f t="shared" si="37"/>
        <v>59.616029794883758</v>
      </c>
      <c r="BG64" s="22">
        <f t="shared" si="7"/>
        <v>531.36750389275585</v>
      </c>
      <c r="BH64" s="62">
        <f t="shared" si="8"/>
        <v>793.17968533788519</v>
      </c>
      <c r="BI64" s="62">
        <f ca="1">AVERAGE(OFFSET($BH$3,0,0,'Données projet'!$E$11+1,1))-AVERAGE(OFFSET($H$3,0,0,'Données projet'!$E$11+1,1))</f>
        <v>500.25828825677058</v>
      </c>
      <c r="BJ64" s="62">
        <f t="shared" si="38"/>
        <v>313.56299786481338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3.4</v>
      </c>
      <c r="BY64" s="13">
        <f>IF('Données projet'!$A$114&gt;35,BY63+BX64-CG63,IF(A64&lt;'Données projet'!$A$114,$BV$205^A64,IF(A64='Données projet'!$A$114,'Données projet'!$B$114,BY63+BX64-CG63)))</f>
        <v>189.39999999999995</v>
      </c>
      <c r="BZ64" s="14">
        <f>BY64*VLOOKUP('Données projet'!$B$12,Paramètres!$A$1:$I$89,3,0)*VLOOKUP('Données projet'!$B$12,Paramètres!$A$1:$I$89,5,0)</f>
        <v>165.45983999999999</v>
      </c>
      <c r="CA64" s="14">
        <f t="shared" si="39"/>
        <v>42.071582323311688</v>
      </c>
      <c r="CB64" s="22">
        <f t="shared" si="10"/>
        <v>361.45056054643447</v>
      </c>
      <c r="CC64" s="62">
        <f t="shared" si="11"/>
        <v>623.26274199156387</v>
      </c>
      <c r="CD64" s="62">
        <f ca="1">AVERAGE(OFFSET($CC$3,0,0,'Données projet'!$E$12+1,1))-AVERAGE(OFFSET($H$3,0,0,'Données projet'!$E$12+1,1))</f>
        <v>287.22548699835653</v>
      </c>
      <c r="CE64" s="62">
        <f t="shared" si="40"/>
        <v>276.01618888357268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210.3036000000001</v>
      </c>
      <c r="P65" s="14">
        <f t="shared" si="33"/>
        <v>52.001924357524501</v>
      </c>
      <c r="Q65" s="22">
        <f t="shared" si="53"/>
        <v>456.84878825602203</v>
      </c>
      <c r="R65" s="62">
        <f t="shared" si="0"/>
        <v>719.2077912156733</v>
      </c>
      <c r="S65" s="62">
        <f ca="1">AVERAGE(OFFSET($R$3,0,0,'Données projet'!$E$9+1,1))-AVERAGE(OFFSET($H$3,0,0,'Données projet'!$E$9+1,1))</f>
        <v>446.90706503298787</v>
      </c>
      <c r="T65" s="62">
        <f t="shared" si="34"/>
        <v>275.54513370838777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176.15207999999998</v>
      </c>
      <c r="AK65" s="14">
        <f t="shared" si="35"/>
        <v>44.465021174680203</v>
      </c>
      <c r="AL65" s="22">
        <f t="shared" si="4"/>
        <v>384.24145121256805</v>
      </c>
      <c r="AM65" s="62">
        <f t="shared" si="5"/>
        <v>646.60045417221932</v>
      </c>
      <c r="AN65" s="62">
        <f ca="1">AVERAGE(OFFSET($AM$3,0,0,'Données projet'!$E$10+1,1))-AVERAGE(OFFSET($H$3,0,0,'Données projet'!$E$10+1,1))</f>
        <v>369.59928463850827</v>
      </c>
      <c r="AO65" s="62">
        <f t="shared" si="36"/>
        <v>236.19165554863852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253.98671999999999</v>
      </c>
      <c r="BF65" s="14">
        <f t="shared" si="37"/>
        <v>61.438849277739124</v>
      </c>
      <c r="BG65" s="22">
        <f t="shared" si="7"/>
        <v>549.3661998253956</v>
      </c>
      <c r="BH65" s="62">
        <f t="shared" si="8"/>
        <v>811.72520278504692</v>
      </c>
      <c r="BI65" s="62">
        <f ca="1">AVERAGE(OFFSET($BH$3,0,0,'Données projet'!$E$11+1,1))-AVERAGE(OFFSET($H$3,0,0,'Données projet'!$E$11+1,1))</f>
        <v>500.25828825677058</v>
      </c>
      <c r="BJ65" s="62">
        <f t="shared" si="38"/>
        <v>313.56299786481338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3.4</v>
      </c>
      <c r="BY65" s="13">
        <f>IF('Données projet'!$A$114&gt;35,BY64+BX65-CG64,IF(A65&lt;'Données projet'!$A$114,$BV$205^A65,IF(A65='Données projet'!$A$114,'Données projet'!$B$114,BY64+BX65-CG64)))</f>
        <v>192.79999999999995</v>
      </c>
      <c r="BZ65" s="14">
        <f>BY65*VLOOKUP('Données projet'!$B$12,Paramètres!$A$1:$I$89,3,0)*VLOOKUP('Données projet'!$B$12,Paramètres!$A$1:$I$89,5,0)</f>
        <v>168.43007999999998</v>
      </c>
      <c r="CA65" s="14">
        <f t="shared" si="39"/>
        <v>42.738224098484984</v>
      </c>
      <c r="CB65" s="22">
        <f t="shared" si="10"/>
        <v>367.78479630486135</v>
      </c>
      <c r="CC65" s="62">
        <f t="shared" si="11"/>
        <v>630.14379926451261</v>
      </c>
      <c r="CD65" s="62">
        <f ca="1">AVERAGE(OFFSET($CC$3,0,0,'Données projet'!$E$12+1,1))-AVERAGE(OFFSET($H$3,0,0,'Données projet'!$E$12+1,1))</f>
        <v>287.22548699835653</v>
      </c>
      <c r="CE65" s="62">
        <f t="shared" si="40"/>
        <v>276.01618888357268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217.60440000000006</v>
      </c>
      <c r="P66" s="14">
        <f t="shared" si="33"/>
        <v>53.593882578706406</v>
      </c>
      <c r="Q66" s="22">
        <f t="shared" si="53"/>
        <v>472.33700882458038</v>
      </c>
      <c r="R66" s="62">
        <f t="shared" si="0"/>
        <v>735.23334716798649</v>
      </c>
      <c r="S66" s="62">
        <f ca="1">AVERAGE(OFFSET($R$3,0,0,'Données projet'!$E$9+1,1))-AVERAGE(OFFSET($H$3,0,0,'Données projet'!$E$9+1,1))</f>
        <v>446.90706503298787</v>
      </c>
      <c r="T66" s="62">
        <f t="shared" si="34"/>
        <v>275.54513370838777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182.05511999999999</v>
      </c>
      <c r="AK66" s="14">
        <f t="shared" si="35"/>
        <v>45.7791099645709</v>
      </c>
      <c r="AL66" s="22">
        <f t="shared" si="4"/>
        <v>396.81128385496095</v>
      </c>
      <c r="AM66" s="62">
        <f t="shared" si="5"/>
        <v>659.70762219836706</v>
      </c>
      <c r="AN66" s="62">
        <f ca="1">AVERAGE(OFFSET($AM$3,0,0,'Données projet'!$E$10+1,1))-AVERAGE(OFFSET($H$3,0,0,'Données projet'!$E$10+1,1))</f>
        <v>369.59928463850827</v>
      </c>
      <c r="AO66" s="62">
        <f t="shared" si="36"/>
        <v>236.19165554863852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262.49807999999996</v>
      </c>
      <c r="BF66" s="14">
        <f t="shared" si="37"/>
        <v>63.254570961138086</v>
      </c>
      <c r="BG66" s="22">
        <f t="shared" si="7"/>
        <v>567.35253375731543</v>
      </c>
      <c r="BH66" s="62">
        <f t="shared" si="8"/>
        <v>830.24887210072154</v>
      </c>
      <c r="BI66" s="62">
        <f ca="1">AVERAGE(OFFSET($BH$3,0,0,'Données projet'!$E$11+1,1))-AVERAGE(OFFSET($H$3,0,0,'Données projet'!$E$11+1,1))</f>
        <v>500.25828825677058</v>
      </c>
      <c r="BJ66" s="62">
        <f t="shared" si="38"/>
        <v>313.56299786481338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3.4</v>
      </c>
      <c r="BY66" s="13">
        <f>IF('Données projet'!$A$114&gt;35,BY65+BX66-CG65,IF(A66&lt;'Données projet'!$A$114,$BV$205^A66,IF(A66='Données projet'!$A$114,'Données projet'!$B$114,BY65+BX66-CG65)))</f>
        <v>196.19999999999996</v>
      </c>
      <c r="BZ66" s="14">
        <f>BY66*VLOOKUP('Données projet'!$B$12,Paramètres!$A$1:$I$89,3,0)*VLOOKUP('Données projet'!$B$12,Paramètres!$A$1:$I$89,5,0)</f>
        <v>171.40031999999999</v>
      </c>
      <c r="CA66" s="14">
        <f t="shared" si="39"/>
        <v>43.403498788621114</v>
      </c>
      <c r="CB66" s="22">
        <f t="shared" si="10"/>
        <v>374.11665105684841</v>
      </c>
      <c r="CC66" s="62">
        <f t="shared" si="11"/>
        <v>637.01298940025458</v>
      </c>
      <c r="CD66" s="62">
        <f ca="1">AVERAGE(OFFSET($CC$3,0,0,'Données projet'!$E$12+1,1))-AVERAGE(OFFSET($H$3,0,0,'Données projet'!$E$12+1,1))</f>
        <v>287.22548699835653</v>
      </c>
      <c r="CE66" s="62">
        <f t="shared" si="40"/>
        <v>276.01618888357268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224.90520000000006</v>
      </c>
      <c r="P67" s="14">
        <f t="shared" si="33"/>
        <v>55.17963460003309</v>
      </c>
      <c r="Q67" s="22">
        <f t="shared" ref="Q67:Q98" si="54">(O67+P67)*0.475*44/12</f>
        <v>487.81442026172436</v>
      </c>
      <c r="R67" s="62">
        <f t="shared" ref="R67:R130" si="55">Q67+(I67+J67)*44/12</f>
        <v>751.23877242127912</v>
      </c>
      <c r="S67" s="62">
        <f ca="1">AVERAGE(OFFSET($R$3,0,0,'Données projet'!$E$9+1,1))-AVERAGE(OFFSET($H$3,0,0,'Données projet'!$E$9+1,1))</f>
        <v>446.90706503298787</v>
      </c>
      <c r="T67" s="62">
        <f t="shared" si="34"/>
        <v>275.54513370838777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187.95815999999999</v>
      </c>
      <c r="AK67" s="14">
        <f t="shared" si="35"/>
        <v>47.088247541318253</v>
      </c>
      <c r="AL67" s="22">
        <f t="shared" si="4"/>
        <v>409.37249313446256</v>
      </c>
      <c r="AM67" s="62">
        <f t="shared" si="5"/>
        <v>672.79684529401732</v>
      </c>
      <c r="AN67" s="62">
        <f ca="1">AVERAGE(OFFSET($AM$3,0,0,'Données projet'!$E$10+1,1))-AVERAGE(OFFSET($H$3,0,0,'Données projet'!$E$10+1,1))</f>
        <v>369.59928463850827</v>
      </c>
      <c r="AO67" s="62">
        <f t="shared" si="36"/>
        <v>236.19165554863852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271.00943999999998</v>
      </c>
      <c r="BF67" s="14">
        <f t="shared" si="37"/>
        <v>65.063451383023647</v>
      </c>
      <c r="BG67" s="22">
        <f t="shared" si="7"/>
        <v>585.32695249209939</v>
      </c>
      <c r="BH67" s="62">
        <f t="shared" si="8"/>
        <v>848.75130465165421</v>
      </c>
      <c r="BI67" s="62">
        <f ca="1">AVERAGE(OFFSET($BH$3,0,0,'Données projet'!$E$11+1,1))-AVERAGE(OFFSET($H$3,0,0,'Données projet'!$E$11+1,1))</f>
        <v>500.25828825677058</v>
      </c>
      <c r="BJ67" s="62">
        <f t="shared" si="38"/>
        <v>313.56299786481338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3.4</v>
      </c>
      <c r="BY67" s="13">
        <f>IF('Données projet'!$A$114&gt;35,BY66+BX67-CG66,IF(A67&lt;'Données projet'!$A$114,$BV$205^A67,IF(A67='Données projet'!$A$114,'Données projet'!$B$114,BY66+BX67-CG66)))</f>
        <v>199.59999999999997</v>
      </c>
      <c r="BZ67" s="14">
        <f>BY67*VLOOKUP('Données projet'!$B$12,Paramètres!$A$1:$I$89,3,0)*VLOOKUP('Données projet'!$B$12,Paramètres!$A$1:$I$89,5,0)</f>
        <v>174.37056000000001</v>
      </c>
      <c r="CA67" s="14">
        <f t="shared" si="39"/>
        <v>44.06743281787746</v>
      </c>
      <c r="CB67" s="22">
        <f t="shared" si="10"/>
        <v>380.4461708244699</v>
      </c>
      <c r="CC67" s="62">
        <f t="shared" si="11"/>
        <v>643.87052298402466</v>
      </c>
      <c r="CD67" s="62">
        <f ca="1">AVERAGE(OFFSET($CC$3,0,0,'Données projet'!$E$12+1,1))-AVERAGE(OFFSET($H$3,0,0,'Données projet'!$E$12+1,1))</f>
        <v>287.22548699835653</v>
      </c>
      <c r="CE67" s="62">
        <f t="shared" si="40"/>
        <v>276.01618888357268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232.20600000000005</v>
      </c>
      <c r="P68" s="14">
        <f t="shared" si="33"/>
        <v>56.759404991217572</v>
      </c>
      <c r="Q68" s="22">
        <f t="shared" si="54"/>
        <v>503.28141369303734</v>
      </c>
      <c r="R68" s="62">
        <f t="shared" si="55"/>
        <v>767.22461980949254</v>
      </c>
      <c r="S68" s="62">
        <f ca="1">AVERAGE(OFFSET($R$3,0,0,'Données projet'!$E$9+1,1))-AVERAGE(OFFSET($H$3,0,0,'Données projet'!$E$9+1,1))</f>
        <v>446.90706503298787</v>
      </c>
      <c r="T68" s="62">
        <f t="shared" si="34"/>
        <v>275.54513370838777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193.8612</v>
      </c>
      <c r="AK68" s="14">
        <f t="shared" si="35"/>
        <v>48.392607244332538</v>
      </c>
      <c r="AL68" s="22">
        <f t="shared" ref="AL68:AL131" si="58">(AJ68+AK68)*0.475*44/12</f>
        <v>421.92538095054584</v>
      </c>
      <c r="AM68" s="62">
        <f t="shared" ref="AM68:AM131" si="59">AL68+(AD68+AE68)*44/12</f>
        <v>685.86858706700104</v>
      </c>
      <c r="AN68" s="62">
        <f ca="1">AVERAGE(OFFSET($AM$3,0,0,'Données projet'!$E$10+1,1))-AVERAGE(OFFSET($H$3,0,0,'Données projet'!$E$10+1,1))</f>
        <v>369.59928463850827</v>
      </c>
      <c r="AO68" s="62">
        <f t="shared" si="36"/>
        <v>236.19165554863852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279.52080000000001</v>
      </c>
      <c r="BF68" s="14">
        <f t="shared" si="37"/>
        <v>66.865730052421583</v>
      </c>
      <c r="BG68" s="22">
        <f t="shared" ref="BG68:BG131" si="61">(BE68+BF68)*0.475*44/12</f>
        <v>603.28987317463418</v>
      </c>
      <c r="BH68" s="62">
        <f t="shared" ref="BH68:BH131" si="62">BG68+(AY68+AZ68)*44/12</f>
        <v>867.23307929108933</v>
      </c>
      <c r="BI68" s="62">
        <f ca="1">AVERAGE(OFFSET($BH$3,0,0,'Données projet'!$E$11+1,1))-AVERAGE(OFFSET($H$3,0,0,'Données projet'!$E$11+1,1))</f>
        <v>500.25828825677058</v>
      </c>
      <c r="BJ68" s="62">
        <f t="shared" si="38"/>
        <v>313.56299786481338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203</v>
      </c>
      <c r="BW68" s="13">
        <f>VLOOKUP(A68,'Données projet'!$A$113:$I$133,9,0)</f>
        <v>3.4</v>
      </c>
      <c r="BX68" s="13">
        <f t="array" ref="BX68">INDEX(BW:BW,MIN(IF(ISNUMBER(BW68:BW264),ROW(BW68:BW264),"")))</f>
        <v>3.4</v>
      </c>
      <c r="BY68" s="13">
        <f>IF('Données projet'!$A$114&gt;35,BY67+BX68-CG67,IF(A68&lt;'Données projet'!$A$114,$BV$205^A68,IF(A68='Données projet'!$A$114,'Données projet'!$B$114,BY67+BX68-CG67)))</f>
        <v>202.99999999999997</v>
      </c>
      <c r="BZ68" s="14">
        <f>BY68*VLOOKUP('Données projet'!$B$12,Paramètres!$A$1:$I$89,3,0)*VLOOKUP('Données projet'!$B$12,Paramètres!$A$1:$I$89,5,0)</f>
        <v>177.3408</v>
      </c>
      <c r="CA68" s="14">
        <f t="shared" si="39"/>
        <v>44.730051658603102</v>
      </c>
      <c r="CB68" s="22">
        <f t="shared" ref="CB68:CB131" si="64">(BZ68+CA68)*0.475*44/12</f>
        <v>386.77339997206701</v>
      </c>
      <c r="CC68" s="62">
        <f t="shared" ref="CC68:CC131" si="65">CB68+(BT68+BU68)*44/12</f>
        <v>650.71660608852221</v>
      </c>
      <c r="CD68" s="62">
        <f ca="1">AVERAGE(OFFSET($CC$3,0,0,'Données projet'!$E$12+1,1))-AVERAGE(OFFSET($H$3,0,0,'Données projet'!$E$12+1,1))</f>
        <v>287.22548699835653</v>
      </c>
      <c r="CE68" s="62">
        <f t="shared" si="40"/>
        <v>276.01618888357268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217.80720000000005</v>
      </c>
      <c r="P69" s="14">
        <f t="shared" ref="P69:P132" si="87">EXP(-1.0587+0.8836*LN(O69)+0.284)</f>
        <v>53.638013973813976</v>
      </c>
      <c r="Q69" s="22">
        <f t="shared" si="54"/>
        <v>472.76708100439265</v>
      </c>
      <c r="R69" s="62">
        <f t="shared" si="55"/>
        <v>737.22014012157979</v>
      </c>
      <c r="S69" s="62">
        <f ca="1">AVERAGE(OFFSET($R$3,0,0,'Données projet'!$E$9+1,1))-AVERAGE(OFFSET($H$3,0,0,'Données projet'!$E$9+1,1))</f>
        <v>446.90706503298787</v>
      </c>
      <c r="T69" s="62">
        <f t="shared" ref="T69:T132" si="88">$T$3</f>
        <v>275.54513370838777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180.57936000000001</v>
      </c>
      <c r="AK69" s="14">
        <f t="shared" ref="AK69:AK132" si="89">EXP(-1.0587+0.8836*LN(AJ69)+0.284)</f>
        <v>45.45105897556433</v>
      </c>
      <c r="AL69" s="22">
        <f t="shared" si="58"/>
        <v>393.66964638244121</v>
      </c>
      <c r="AM69" s="62">
        <f t="shared" si="59"/>
        <v>658.1227054996283</v>
      </c>
      <c r="AN69" s="62">
        <f ca="1">AVERAGE(OFFSET($AM$3,0,0,'Données projet'!$E$10+1,1))-AVERAGE(OFFSET($H$3,0,0,'Données projet'!$E$10+1,1))</f>
        <v>369.59928463850827</v>
      </c>
      <c r="AO69" s="62">
        <f t="shared" ref="AO69:AO132" si="90">$AO$3</f>
        <v>236.19165554863852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260.37024000000002</v>
      </c>
      <c r="BF69" s="14">
        <f t="shared" ref="BF69:BF132" si="91">EXP(-1.0587+0.8836*LN(BE69)+0.284)</f>
        <v>62.801291625234725</v>
      </c>
      <c r="BG69" s="22">
        <f t="shared" si="61"/>
        <v>562.85708424728386</v>
      </c>
      <c r="BH69" s="62">
        <f t="shared" si="62"/>
        <v>827.31014336447095</v>
      </c>
      <c r="BI69" s="62">
        <f ca="1">AVERAGE(OFFSET($BH$3,0,0,'Données projet'!$E$11+1,1))-AVERAGE(OFFSET($H$3,0,0,'Données projet'!$E$11+1,1))</f>
        <v>500.25828825677058</v>
      </c>
      <c r="BJ69" s="62">
        <f t="shared" ref="BJ69:BJ132" si="92">$BJ$3</f>
        <v>313.56299786481338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</v>
      </c>
      <c r="BY69" s="13">
        <f>IF('Données projet'!$A$114&gt;35,BY68+BX69-CG68,IF(A69&lt;'Données projet'!$A$114,$BV$205^A69,IF(A69='Données projet'!$A$114,'Données projet'!$B$114,BY68+BX69-CG68)))</f>
        <v>197.99999999999997</v>
      </c>
      <c r="BZ69" s="14">
        <f>BY69*VLOOKUP('Données projet'!$B$12,Paramètres!$A$1:$I$89,3,0)*VLOOKUP('Données projet'!$B$12,Paramètres!$A$1:$I$89,5,0)</f>
        <v>172.97280000000001</v>
      </c>
      <c r="CA69" s="14">
        <f t="shared" ref="CA69:CA132" si="93">EXP(-1.0587+0.8836*LN(BZ69)+0.284)</f>
        <v>43.75515863819728</v>
      </c>
      <c r="CB69" s="22">
        <f t="shared" si="64"/>
        <v>377.46786129486026</v>
      </c>
      <c r="CC69" s="62">
        <f t="shared" si="65"/>
        <v>641.92092041204728</v>
      </c>
      <c r="CD69" s="62">
        <f ca="1">AVERAGE(OFFSET($CC$3,0,0,'Données projet'!$E$12+1,1))-AVERAGE(OFFSET($H$3,0,0,'Données projet'!$E$12+1,1))</f>
        <v>287.22548699835653</v>
      </c>
      <c r="CE69" s="62">
        <f t="shared" ref="CE69:CE132" si="94">$CE$3</f>
        <v>276.01618888357268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224.7024000000001</v>
      </c>
      <c r="P70" s="14">
        <f t="shared" si="87"/>
        <v>55.135667706678312</v>
      </c>
      <c r="Q70" s="22">
        <f t="shared" si="54"/>
        <v>487.38463458913157</v>
      </c>
      <c r="R70" s="62">
        <f t="shared" si="55"/>
        <v>752.33870189734853</v>
      </c>
      <c r="S70" s="62">
        <f ca="1">AVERAGE(OFFSET($R$3,0,0,'Données projet'!$E$9+1,1))-AVERAGE(OFFSET($H$3,0,0,'Données projet'!$E$9+1,1))</f>
        <v>446.90706503298787</v>
      </c>
      <c r="T70" s="62">
        <f t="shared" si="88"/>
        <v>275.54513370838777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186.07991999999999</v>
      </c>
      <c r="AK70" s="14">
        <f t="shared" si="89"/>
        <v>46.672230055835435</v>
      </c>
      <c r="AL70" s="22">
        <f t="shared" si="58"/>
        <v>405.37666134724668</v>
      </c>
      <c r="AM70" s="62">
        <f t="shared" si="59"/>
        <v>670.33072865546364</v>
      </c>
      <c r="AN70" s="62">
        <f ca="1">AVERAGE(OFFSET($AM$3,0,0,'Données projet'!$E$10+1,1))-AVERAGE(OFFSET($H$3,0,0,'Données projet'!$E$10+1,1))</f>
        <v>369.59928463850827</v>
      </c>
      <c r="AO70" s="62">
        <f t="shared" si="90"/>
        <v>236.19165554863852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268.30127999999996</v>
      </c>
      <c r="BF70" s="14">
        <f t="shared" si="91"/>
        <v>64.488625713042012</v>
      </c>
      <c r="BG70" s="22">
        <f t="shared" si="61"/>
        <v>579.60908578354815</v>
      </c>
      <c r="BH70" s="62">
        <f t="shared" si="62"/>
        <v>844.56315309176512</v>
      </c>
      <c r="BI70" s="62">
        <f ca="1">AVERAGE(OFFSET($BH$3,0,0,'Données projet'!$E$11+1,1))-AVERAGE(OFFSET($H$3,0,0,'Données projet'!$E$11+1,1))</f>
        <v>500.25828825677058</v>
      </c>
      <c r="BJ70" s="62">
        <f t="shared" si="92"/>
        <v>313.56299786481338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</v>
      </c>
      <c r="BY70" s="13">
        <f>IF('Données projet'!$A$114&gt;35,BY69+BX70-CG69,IF(A70&lt;'Données projet'!$A$114,$BV$205^A70,IF(A70='Données projet'!$A$114,'Données projet'!$B$114,BY69+BX70-CG69)))</f>
        <v>200.99999999999997</v>
      </c>
      <c r="BZ70" s="14">
        <f>BY70*VLOOKUP('Données projet'!$B$12,Paramètres!$A$1:$I$89,3,0)*VLOOKUP('Données projet'!$B$12,Paramètres!$A$1:$I$89,5,0)</f>
        <v>175.59359999999998</v>
      </c>
      <c r="CA70" s="14">
        <f t="shared" si="93"/>
        <v>44.340433728638573</v>
      </c>
      <c r="CB70" s="22">
        <f t="shared" si="64"/>
        <v>383.05177541071208</v>
      </c>
      <c r="CC70" s="62">
        <f t="shared" si="65"/>
        <v>648.00584271892899</v>
      </c>
      <c r="CD70" s="62">
        <f ca="1">AVERAGE(OFFSET($CC$3,0,0,'Données projet'!$E$12+1,1))-AVERAGE(OFFSET($H$3,0,0,'Données projet'!$E$12+1,1))</f>
        <v>287.22548699835653</v>
      </c>
      <c r="CE70" s="62">
        <f t="shared" si="94"/>
        <v>276.01618888357268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231.59760000000006</v>
      </c>
      <c r="P71" s="14">
        <f t="shared" si="87"/>
        <v>56.627980714948151</v>
      </c>
      <c r="Q71" s="22">
        <f t="shared" si="54"/>
        <v>501.99288641186803</v>
      </c>
      <c r="R71" s="62">
        <f t="shared" si="55"/>
        <v>767.43927053908692</v>
      </c>
      <c r="S71" s="62">
        <f ca="1">AVERAGE(OFFSET($R$3,0,0,'Données projet'!$E$9+1,1))-AVERAGE(OFFSET($H$3,0,0,'Données projet'!$E$9+1,1))</f>
        <v>446.90706503298787</v>
      </c>
      <c r="T71" s="62">
        <f t="shared" si="88"/>
        <v>275.54513370838777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191.58047999999997</v>
      </c>
      <c r="AK71" s="14">
        <f t="shared" si="89"/>
        <v>47.889205896476554</v>
      </c>
      <c r="AL71" s="22">
        <f t="shared" si="58"/>
        <v>417.07636960302989</v>
      </c>
      <c r="AM71" s="62">
        <f t="shared" si="59"/>
        <v>682.52275373024872</v>
      </c>
      <c r="AN71" s="62">
        <f ca="1">AVERAGE(OFFSET($AM$3,0,0,'Données projet'!$E$10+1,1))-AVERAGE(OFFSET($H$3,0,0,'Données projet'!$E$10+1,1))</f>
        <v>369.59928463850827</v>
      </c>
      <c r="AO71" s="62">
        <f t="shared" si="90"/>
        <v>236.19165554863852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276.23231999999996</v>
      </c>
      <c r="BF71" s="14">
        <f t="shared" si="91"/>
        <v>66.170163093943458</v>
      </c>
      <c r="BG71" s="22">
        <f t="shared" si="61"/>
        <v>596.35099138861813</v>
      </c>
      <c r="BH71" s="62">
        <f t="shared" si="62"/>
        <v>861.79737551583696</v>
      </c>
      <c r="BI71" s="62">
        <f ca="1">AVERAGE(OFFSET($BH$3,0,0,'Données projet'!$E$11+1,1))-AVERAGE(OFFSET($H$3,0,0,'Données projet'!$E$11+1,1))</f>
        <v>500.25828825677058</v>
      </c>
      <c r="BJ71" s="62">
        <f t="shared" si="92"/>
        <v>313.56299786481338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</v>
      </c>
      <c r="BY71" s="13">
        <f>IF('Données projet'!$A$114&gt;35,BY70+BX71-CG70,IF(A71&lt;'Données projet'!$A$114,$BV$205^A71,IF(A71='Données projet'!$A$114,'Données projet'!$B$114,BY70+BX71-CG70)))</f>
        <v>203.99999999999997</v>
      </c>
      <c r="BZ71" s="14">
        <f>BY71*VLOOKUP('Données projet'!$B$12,Paramètres!$A$1:$I$89,3,0)*VLOOKUP('Données projet'!$B$12,Paramètres!$A$1:$I$89,5,0)</f>
        <v>178.21440000000001</v>
      </c>
      <c r="CA71" s="14">
        <f t="shared" si="93"/>
        <v>44.924692855664368</v>
      </c>
      <c r="CB71" s="22">
        <f t="shared" si="64"/>
        <v>388.63392005694874</v>
      </c>
      <c r="CC71" s="62">
        <f t="shared" si="65"/>
        <v>654.08030418416752</v>
      </c>
      <c r="CD71" s="62">
        <f ca="1">AVERAGE(OFFSET($CC$3,0,0,'Données projet'!$E$12+1,1))-AVERAGE(OFFSET($H$3,0,0,'Données projet'!$E$12+1,1))</f>
        <v>287.22548699835653</v>
      </c>
      <c r="CE71" s="62">
        <f t="shared" si="94"/>
        <v>276.01618888357268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238.4928000000001</v>
      </c>
      <c r="P72" s="14">
        <f t="shared" si="87"/>
        <v>58.115130258576592</v>
      </c>
      <c r="Q72" s="22">
        <f t="shared" si="54"/>
        <v>516.59214520035437</v>
      </c>
      <c r="R72" s="62">
        <f t="shared" si="55"/>
        <v>782.52230555042092</v>
      </c>
      <c r="S72" s="62">
        <f ca="1">AVERAGE(OFFSET($R$3,0,0,'Données projet'!$E$9+1,1))-AVERAGE(OFFSET($H$3,0,0,'Données projet'!$E$9+1,1))</f>
        <v>446.90706503298787</v>
      </c>
      <c r="T72" s="62">
        <f t="shared" si="88"/>
        <v>275.54513370838777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197.08103999999997</v>
      </c>
      <c r="AK72" s="14">
        <f t="shared" si="89"/>
        <v>49.102120782543381</v>
      </c>
      <c r="AL72" s="22">
        <f t="shared" si="58"/>
        <v>428.76900502959637</v>
      </c>
      <c r="AM72" s="62">
        <f t="shared" si="59"/>
        <v>694.69916537966287</v>
      </c>
      <c r="AN72" s="62">
        <f ca="1">AVERAGE(OFFSET($AM$3,0,0,'Données projet'!$E$10+1,1))-AVERAGE(OFFSET($H$3,0,0,'Données projet'!$E$10+1,1))</f>
        <v>369.59928463850827</v>
      </c>
      <c r="AO72" s="62">
        <f t="shared" si="90"/>
        <v>236.19165554863852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284.16335999999995</v>
      </c>
      <c r="BF72" s="14">
        <f t="shared" si="91"/>
        <v>67.846089314219739</v>
      </c>
      <c r="BG72" s="22">
        <f t="shared" si="61"/>
        <v>613.08312422226595</v>
      </c>
      <c r="BH72" s="62">
        <f t="shared" si="62"/>
        <v>879.01328457233251</v>
      </c>
      <c r="BI72" s="62">
        <f ca="1">AVERAGE(OFFSET($BH$3,0,0,'Données projet'!$E$11+1,1))-AVERAGE(OFFSET($H$3,0,0,'Données projet'!$E$11+1,1))</f>
        <v>500.25828825677058</v>
      </c>
      <c r="BJ72" s="62">
        <f t="shared" si="92"/>
        <v>313.56299786481338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</v>
      </c>
      <c r="BY72" s="13">
        <f>IF('Données projet'!$A$114&gt;35,BY71+BX72-CG71,IF(A72&lt;'Données projet'!$A$114,$BV$205^A72,IF(A72='Données projet'!$A$114,'Données projet'!$B$114,BY71+BX72-CG71)))</f>
        <v>206.99999999999997</v>
      </c>
      <c r="BZ72" s="14">
        <f>BY72*VLOOKUP('Données projet'!$B$12,Paramètres!$A$1:$I$89,3,0)*VLOOKUP('Données projet'!$B$12,Paramètres!$A$1:$I$89,5,0)</f>
        <v>180.83520000000001</v>
      </c>
      <c r="CA72" s="14">
        <f t="shared" si="93"/>
        <v>45.507952685945142</v>
      </c>
      <c r="CB72" s="22">
        <f t="shared" si="64"/>
        <v>394.21432426135442</v>
      </c>
      <c r="CC72" s="62">
        <f t="shared" si="65"/>
        <v>660.14448461142092</v>
      </c>
      <c r="CD72" s="62">
        <f ca="1">AVERAGE(OFFSET($CC$3,0,0,'Données projet'!$E$12+1,1))-AVERAGE(OFFSET($H$3,0,0,'Données projet'!$E$12+1,1))</f>
        <v>287.22548699835653</v>
      </c>
      <c r="CE72" s="62">
        <f t="shared" si="94"/>
        <v>276.01618888357268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245.38800000000012</v>
      </c>
      <c r="P73" s="14">
        <f t="shared" si="87"/>
        <v>59.597282764919569</v>
      </c>
      <c r="Q73" s="22">
        <f t="shared" si="54"/>
        <v>531.18270081556841</v>
      </c>
      <c r="R73" s="62">
        <f t="shared" si="55"/>
        <v>797.58824495257795</v>
      </c>
      <c r="S73" s="62">
        <f ca="1">AVERAGE(OFFSET($R$3,0,0,'Données projet'!$E$9+1,1))-AVERAGE(OFFSET($H$3,0,0,'Données projet'!$E$9+1,1))</f>
        <v>446.90706503298787</v>
      </c>
      <c r="T73" s="62">
        <f t="shared" si="88"/>
        <v>275.54513370838777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202.58159999999998</v>
      </c>
      <c r="AK73" s="14">
        <f t="shared" si="89"/>
        <v>50.311101076764672</v>
      </c>
      <c r="AL73" s="22">
        <f t="shared" si="58"/>
        <v>440.4547877086984</v>
      </c>
      <c r="AM73" s="62">
        <f t="shared" si="59"/>
        <v>706.86033184570783</v>
      </c>
      <c r="AN73" s="62">
        <f ca="1">AVERAGE(OFFSET($AM$3,0,0,'Données projet'!$E$10+1,1))-AVERAGE(OFFSET($H$3,0,0,'Données projet'!$E$10+1,1))</f>
        <v>369.59928463850827</v>
      </c>
      <c r="AO73" s="62">
        <f t="shared" si="90"/>
        <v>236.19165554863852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292.09439999999995</v>
      </c>
      <c r="BF73" s="14">
        <f t="shared" si="91"/>
        <v>69.516578973599849</v>
      </c>
      <c r="BG73" s="22">
        <f t="shared" si="61"/>
        <v>629.80578837901965</v>
      </c>
      <c r="BH73" s="62">
        <f t="shared" si="62"/>
        <v>896.21133251602919</v>
      </c>
      <c r="BI73" s="62">
        <f ca="1">AVERAGE(OFFSET($BH$3,0,0,'Données projet'!$E$11+1,1))-AVERAGE(OFFSET($H$3,0,0,'Données projet'!$E$11+1,1))</f>
        <v>500.25828825677058</v>
      </c>
      <c r="BJ73" s="62">
        <f t="shared" si="92"/>
        <v>313.56299786481338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210</v>
      </c>
      <c r="BW73" s="13">
        <f>VLOOKUP(A73,'Données projet'!$A$113:$I$133,9,0)</f>
        <v>3</v>
      </c>
      <c r="BX73" s="13">
        <f t="array" ref="BX73">INDEX(BW:BW,MIN(IF(ISNUMBER(BW73:BW269),ROW(BW73:BW269),"")))</f>
        <v>3</v>
      </c>
      <c r="BY73" s="13">
        <f>IF('Données projet'!$A$114&gt;35,BY72+BX73-CG72,IF(A73&lt;'Données projet'!$A$114,$BV$205^A73,IF(A73='Données projet'!$A$114,'Données projet'!$B$114,BY72+BX73-CG72)))</f>
        <v>209.99999999999997</v>
      </c>
      <c r="BZ73" s="14">
        <f>BY73*VLOOKUP('Données projet'!$B$12,Paramètres!$A$1:$I$89,3,0)*VLOOKUP('Données projet'!$B$12,Paramètres!$A$1:$I$89,5,0)</f>
        <v>183.45599999999999</v>
      </c>
      <c r="CA73" s="14">
        <f t="shared" si="93"/>
        <v>46.090229375321144</v>
      </c>
      <c r="CB73" s="22">
        <f t="shared" si="64"/>
        <v>399.79301616201764</v>
      </c>
      <c r="CC73" s="62">
        <f t="shared" si="65"/>
        <v>666.19856029902712</v>
      </c>
      <c r="CD73" s="62">
        <f ca="1">AVERAGE(OFFSET($CC$3,0,0,'Données projet'!$E$12+1,1))-AVERAGE(OFFSET($H$3,0,0,'Données projet'!$E$12+1,1))</f>
        <v>287.22548699835653</v>
      </c>
      <c r="CE73" s="62">
        <f t="shared" si="94"/>
        <v>276.01618888357268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6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230.5836000000001</v>
      </c>
      <c r="P74" s="14">
        <f t="shared" si="87"/>
        <v>56.408850878328018</v>
      </c>
      <c r="Q74" s="22">
        <f t="shared" si="54"/>
        <v>499.84518527975473</v>
      </c>
      <c r="R74" s="62">
        <f t="shared" si="55"/>
        <v>766.71786635780268</v>
      </c>
      <c r="S74" s="62">
        <f ca="1">AVERAGE(OFFSET($R$3,0,0,'Données projet'!$E$9+1,1))-AVERAGE(OFFSET($H$3,0,0,'Données projet'!$E$9+1,1))</f>
        <v>446.90706503298787</v>
      </c>
      <c r="T74" s="62">
        <f t="shared" si="88"/>
        <v>275.54513370838777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188.89727999999997</v>
      </c>
      <c r="AK74" s="14">
        <f t="shared" si="89"/>
        <v>47.296074588020467</v>
      </c>
      <c r="AL74" s="22">
        <f t="shared" si="58"/>
        <v>411.37009257413553</v>
      </c>
      <c r="AM74" s="62">
        <f t="shared" si="59"/>
        <v>678.24277365218347</v>
      </c>
      <c r="AN74" s="62">
        <f ca="1">AVERAGE(OFFSET($AM$3,0,0,'Données projet'!$E$10+1,1))-AVERAGE(OFFSET($H$3,0,0,'Données projet'!$E$10+1,1))</f>
        <v>369.59928463850827</v>
      </c>
      <c r="AO74" s="62">
        <f t="shared" si="90"/>
        <v>236.19165554863852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272.36351999999999</v>
      </c>
      <c r="BF74" s="14">
        <f t="shared" si="91"/>
        <v>65.350613162347059</v>
      </c>
      <c r="BG74" s="22">
        <f t="shared" si="61"/>
        <v>588.18544859108772</v>
      </c>
      <c r="BH74" s="62">
        <f t="shared" si="62"/>
        <v>855.05812966913572</v>
      </c>
      <c r="BI74" s="62">
        <f ca="1">AVERAGE(OFFSET($BH$3,0,0,'Données projet'!$E$11+1,1))-AVERAGE(OFFSET($H$3,0,0,'Données projet'!$E$11+1,1))</f>
        <v>500.25828825677058</v>
      </c>
      <c r="BJ74" s="62">
        <f t="shared" si="92"/>
        <v>313.56299786481338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2.6</v>
      </c>
      <c r="BY74" s="13">
        <f>IF('Données projet'!$A$114&gt;35,BY73+BX74-CG73,IF(A74&lt;'Données projet'!$A$114,$BV$205^A74,IF(A74='Données projet'!$A$114,'Données projet'!$B$114,BY73+BX74-CG73)))</f>
        <v>206.59999999999997</v>
      </c>
      <c r="BZ74" s="14">
        <f>BY74*VLOOKUP('Données projet'!$B$12,Paramètres!$A$1:$I$89,3,0)*VLOOKUP('Données projet'!$B$12,Paramètres!$A$1:$I$89,5,0)</f>
        <v>180.48576</v>
      </c>
      <c r="CA74" s="14">
        <f t="shared" si="93"/>
        <v>45.430241859839441</v>
      </c>
      <c r="CB74" s="22">
        <f t="shared" si="64"/>
        <v>393.47036990588703</v>
      </c>
      <c r="CC74" s="62">
        <f t="shared" si="65"/>
        <v>660.34305098393497</v>
      </c>
      <c r="CD74" s="62">
        <f ca="1">AVERAGE(OFFSET($CC$3,0,0,'Données projet'!$E$12+1,1))-AVERAGE(OFFSET($H$3,0,0,'Données projet'!$E$12+1,1))</f>
        <v>287.22548699835653</v>
      </c>
      <c r="CE74" s="62">
        <f t="shared" si="94"/>
        <v>276.01618888357268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237.0732000000001</v>
      </c>
      <c r="P75" s="14">
        <f t="shared" si="87"/>
        <v>57.809366223361302</v>
      </c>
      <c r="Q75" s="22">
        <f t="shared" si="54"/>
        <v>513.58713617235435</v>
      </c>
      <c r="R75" s="62">
        <f t="shared" si="55"/>
        <v>780.9188504098754</v>
      </c>
      <c r="S75" s="62">
        <f ca="1">AVERAGE(OFFSET($R$3,0,0,'Données projet'!$E$9+1,1))-AVERAGE(OFFSET($H$3,0,0,'Données projet'!$E$9+1,1))</f>
        <v>446.90706503298787</v>
      </c>
      <c r="T75" s="62">
        <f t="shared" si="88"/>
        <v>275.54513370838777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193.99536000000001</v>
      </c>
      <c r="AK75" s="14">
        <f t="shared" si="89"/>
        <v>48.422197546048515</v>
      </c>
      <c r="AL75" s="22">
        <f t="shared" si="58"/>
        <v>422.21057939270116</v>
      </c>
      <c r="AM75" s="62">
        <f t="shared" si="59"/>
        <v>689.54229363022228</v>
      </c>
      <c r="AN75" s="62">
        <f ca="1">AVERAGE(OFFSET($AM$3,0,0,'Données projet'!$E$10+1,1))-AVERAGE(OFFSET($H$3,0,0,'Données projet'!$E$10+1,1))</f>
        <v>369.59928463850827</v>
      </c>
      <c r="AO75" s="62">
        <f t="shared" si="90"/>
        <v>236.19165554863852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279.71424000000002</v>
      </c>
      <c r="BF75" s="14">
        <f t="shared" si="91"/>
        <v>66.906615990158315</v>
      </c>
      <c r="BG75" s="22">
        <f t="shared" si="61"/>
        <v>603.69799084952581</v>
      </c>
      <c r="BH75" s="62">
        <f t="shared" si="62"/>
        <v>871.02970508704698</v>
      </c>
      <c r="BI75" s="62">
        <f ca="1">AVERAGE(OFFSET($BH$3,0,0,'Données projet'!$E$11+1,1))-AVERAGE(OFFSET($H$3,0,0,'Données projet'!$E$11+1,1))</f>
        <v>500.25828825677058</v>
      </c>
      <c r="BJ75" s="62">
        <f t="shared" si="92"/>
        <v>313.56299786481338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2.6</v>
      </c>
      <c r="BY75" s="13">
        <f>IF('Données projet'!$A$114&gt;35,BY74+BX75-CG74,IF(A75&lt;'Données projet'!$A$114,$BV$205^A75,IF(A75='Données projet'!$A$114,'Données projet'!$B$114,BY74+BX75-CG74)))</f>
        <v>209.19999999999996</v>
      </c>
      <c r="BZ75" s="14">
        <f>BY75*VLOOKUP('Données projet'!$B$12,Paramètres!$A$1:$I$89,3,0)*VLOOKUP('Données projet'!$B$12,Paramètres!$A$1:$I$89,5,0)</f>
        <v>182.75711999999999</v>
      </c>
      <c r="CA75" s="14">
        <f t="shared" si="93"/>
        <v>45.935050827172049</v>
      </c>
      <c r="CB75" s="22">
        <f t="shared" si="64"/>
        <v>398.30553085732464</v>
      </c>
      <c r="CC75" s="62">
        <f t="shared" si="65"/>
        <v>665.63724509484575</v>
      </c>
      <c r="CD75" s="62">
        <f ca="1">AVERAGE(OFFSET($CC$3,0,0,'Données projet'!$E$12+1,1))-AVERAGE(OFFSET($H$3,0,0,'Données projet'!$E$12+1,1))</f>
        <v>287.22548699835653</v>
      </c>
      <c r="CE75" s="62">
        <f t="shared" si="94"/>
        <v>276.01618888357268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243.56280000000012</v>
      </c>
      <c r="P76" s="14">
        <f t="shared" si="87"/>
        <v>59.205425601852873</v>
      </c>
      <c r="Q76" s="22">
        <f t="shared" si="54"/>
        <v>527.32132625656061</v>
      </c>
      <c r="R76" s="62">
        <f t="shared" si="55"/>
        <v>795.10411045448245</v>
      </c>
      <c r="S76" s="62">
        <f ca="1">AVERAGE(OFFSET($R$3,0,0,'Données projet'!$E$9+1,1))-AVERAGE(OFFSET($H$3,0,0,'Données projet'!$E$9+1,1))</f>
        <v>446.90706503298787</v>
      </c>
      <c r="T76" s="62">
        <f t="shared" si="88"/>
        <v>275.54513370838777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199.09344000000002</v>
      </c>
      <c r="AK76" s="14">
        <f t="shared" si="89"/>
        <v>49.544880627520683</v>
      </c>
      <c r="AL76" s="22">
        <f t="shared" si="58"/>
        <v>433.04507509293188</v>
      </c>
      <c r="AM76" s="62">
        <f t="shared" si="59"/>
        <v>700.82785929085367</v>
      </c>
      <c r="AN76" s="62">
        <f ca="1">AVERAGE(OFFSET($AM$3,0,0,'Données projet'!$E$10+1,1))-AVERAGE(OFFSET($H$3,0,0,'Données projet'!$E$10+1,1))</f>
        <v>369.59928463850827</v>
      </c>
      <c r="AO76" s="62">
        <f t="shared" si="90"/>
        <v>236.19165554863852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287.06496000000004</v>
      </c>
      <c r="BF76" s="14">
        <f t="shared" si="91"/>
        <v>68.457865822206315</v>
      </c>
      <c r="BG76" s="22">
        <f t="shared" si="61"/>
        <v>619.20225497367608</v>
      </c>
      <c r="BH76" s="62">
        <f t="shared" si="62"/>
        <v>886.98503917159792</v>
      </c>
      <c r="BI76" s="62">
        <f ca="1">AVERAGE(OFFSET($BH$3,0,0,'Données projet'!$E$11+1,1))-AVERAGE(OFFSET($H$3,0,0,'Données projet'!$E$11+1,1))</f>
        <v>500.25828825677058</v>
      </c>
      <c r="BJ76" s="62">
        <f t="shared" si="92"/>
        <v>313.56299786481338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2.6</v>
      </c>
      <c r="BY76" s="13">
        <f>IF('Données projet'!$A$114&gt;35,BY75+BX76-CG75,IF(A76&lt;'Données projet'!$A$114,$BV$205^A76,IF(A76='Données projet'!$A$114,'Données projet'!$B$114,BY75+BX76-CG75)))</f>
        <v>211.79999999999995</v>
      </c>
      <c r="BZ76" s="14">
        <f>BY76*VLOOKUP('Données projet'!$B$12,Paramètres!$A$1:$I$89,3,0)*VLOOKUP('Données projet'!$B$12,Paramètres!$A$1:$I$89,5,0)</f>
        <v>185.02848</v>
      </c>
      <c r="CA76" s="14">
        <f t="shared" si="93"/>
        <v>46.43913001874585</v>
      </c>
      <c r="CB76" s="22">
        <f t="shared" si="64"/>
        <v>403.13942078264904</v>
      </c>
      <c r="CC76" s="62">
        <f t="shared" si="65"/>
        <v>670.92220498057077</v>
      </c>
      <c r="CD76" s="62">
        <f ca="1">AVERAGE(OFFSET($CC$3,0,0,'Données projet'!$E$12+1,1))-AVERAGE(OFFSET($H$3,0,0,'Données projet'!$E$12+1,1))</f>
        <v>287.22548699835653</v>
      </c>
      <c r="CE76" s="62">
        <f t="shared" si="94"/>
        <v>276.01618888357268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250.05240000000012</v>
      </c>
      <c r="P77" s="14">
        <f t="shared" si="87"/>
        <v>60.597161386823522</v>
      </c>
      <c r="Q77" s="22">
        <f t="shared" si="54"/>
        <v>541.04798608205112</v>
      </c>
      <c r="R77" s="62">
        <f t="shared" si="55"/>
        <v>809.27401518500199</v>
      </c>
      <c r="S77" s="62">
        <f ca="1">AVERAGE(OFFSET($R$3,0,0,'Données projet'!$E$9+1,1))-AVERAGE(OFFSET($H$3,0,0,'Données projet'!$E$9+1,1))</f>
        <v>446.90706503298787</v>
      </c>
      <c r="T77" s="62">
        <f t="shared" si="88"/>
        <v>275.54513370838777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204.19152000000005</v>
      </c>
      <c r="AK77" s="14">
        <f t="shared" si="89"/>
        <v>50.66422204371576</v>
      </c>
      <c r="AL77" s="22">
        <f t="shared" si="58"/>
        <v>443.87375072613833</v>
      </c>
      <c r="AM77" s="62">
        <f t="shared" si="59"/>
        <v>712.09977982908913</v>
      </c>
      <c r="AN77" s="62">
        <f ca="1">AVERAGE(OFFSET($AM$3,0,0,'Données projet'!$E$10+1,1))-AVERAGE(OFFSET($H$3,0,0,'Données projet'!$E$10+1,1))</f>
        <v>369.59928463850827</v>
      </c>
      <c r="AO77" s="62">
        <f t="shared" si="90"/>
        <v>236.19165554863852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294.41568000000001</v>
      </c>
      <c r="BF77" s="14">
        <f t="shared" si="91"/>
        <v>70.004498360393455</v>
      </c>
      <c r="BG77" s="22">
        <f t="shared" si="61"/>
        <v>634.69847731101868</v>
      </c>
      <c r="BH77" s="62">
        <f t="shared" si="62"/>
        <v>902.92450641396954</v>
      </c>
      <c r="BI77" s="62">
        <f ca="1">AVERAGE(OFFSET($BH$3,0,0,'Données projet'!$E$11+1,1))-AVERAGE(OFFSET($H$3,0,0,'Données projet'!$E$11+1,1))</f>
        <v>500.25828825677058</v>
      </c>
      <c r="BJ77" s="62">
        <f t="shared" si="92"/>
        <v>313.56299786481338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2.6</v>
      </c>
      <c r="BY77" s="13">
        <f>IF('Données projet'!$A$114&gt;35,BY76+BX77-CG76,IF(A77&lt;'Données projet'!$A$114,$BV$205^A77,IF(A77='Données projet'!$A$114,'Données projet'!$B$114,BY76+BX77-CG76)))</f>
        <v>214.39999999999995</v>
      </c>
      <c r="BZ77" s="14">
        <f>BY77*VLOOKUP('Données projet'!$B$12,Paramètres!$A$1:$I$89,3,0)*VLOOKUP('Données projet'!$B$12,Paramètres!$A$1:$I$89,5,0)</f>
        <v>187.29983999999996</v>
      </c>
      <c r="CA77" s="14">
        <f t="shared" si="93"/>
        <v>46.942489429228111</v>
      </c>
      <c r="CB77" s="22">
        <f t="shared" si="64"/>
        <v>407.97205708923889</v>
      </c>
      <c r="CC77" s="62">
        <f t="shared" si="65"/>
        <v>676.19808619218975</v>
      </c>
      <c r="CD77" s="62">
        <f ca="1">AVERAGE(OFFSET($CC$3,0,0,'Données projet'!$E$12+1,1))-AVERAGE(OFFSET($H$3,0,0,'Données projet'!$E$12+1,1))</f>
        <v>287.22548699835653</v>
      </c>
      <c r="CE77" s="62">
        <f t="shared" si="94"/>
        <v>276.01618888357268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256.54200000000014</v>
      </c>
      <c r="P78" s="14">
        <f t="shared" si="87"/>
        <v>61.984698688972557</v>
      </c>
      <c r="Q78" s="22">
        <f t="shared" si="54"/>
        <v>554.76733354996077</v>
      </c>
      <c r="R78" s="62">
        <f t="shared" si="55"/>
        <v>823.42891824978551</v>
      </c>
      <c r="S78" s="62">
        <f ca="1">AVERAGE(OFFSET($R$3,0,0,'Données projet'!$E$9+1,1))-AVERAGE(OFFSET($H$3,0,0,'Données projet'!$E$9+1,1))</f>
        <v>446.90706503298787</v>
      </c>
      <c r="T78" s="62">
        <f t="shared" si="88"/>
        <v>275.54513370838777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209.28960000000004</v>
      </c>
      <c r="AK78" s="14">
        <f t="shared" si="89"/>
        <v>51.780314822292212</v>
      </c>
      <c r="AL78" s="22">
        <f t="shared" si="58"/>
        <v>454.69676831549236</v>
      </c>
      <c r="AM78" s="62">
        <f t="shared" si="59"/>
        <v>723.35835301531711</v>
      </c>
      <c r="AN78" s="62">
        <f ca="1">AVERAGE(OFFSET($AM$3,0,0,'Données projet'!$E$10+1,1))-AVERAGE(OFFSET($H$3,0,0,'Données projet'!$E$10+1,1))</f>
        <v>369.59928463850827</v>
      </c>
      <c r="AO78" s="62">
        <f t="shared" si="90"/>
        <v>236.19165554863852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301.76640000000003</v>
      </c>
      <c r="BF78" s="14">
        <f t="shared" si="91"/>
        <v>71.546642144235364</v>
      </c>
      <c r="BG78" s="22">
        <f t="shared" si="61"/>
        <v>650.18688173454336</v>
      </c>
      <c r="BH78" s="62">
        <f t="shared" si="62"/>
        <v>918.84846643436822</v>
      </c>
      <c r="BI78" s="62">
        <f ca="1">AVERAGE(OFFSET($BH$3,0,0,'Données projet'!$E$11+1,1))-AVERAGE(OFFSET($H$3,0,0,'Données projet'!$E$11+1,1))</f>
        <v>500.25828825677058</v>
      </c>
      <c r="BJ78" s="62">
        <f t="shared" si="92"/>
        <v>313.56299786481338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217</v>
      </c>
      <c r="BW78" s="13">
        <f>VLOOKUP(A78,'Données projet'!$A$113:$I$133,9,0)</f>
        <v>2.6</v>
      </c>
      <c r="BX78" s="13">
        <f t="array" ref="BX78">INDEX(BW:BW,MIN(IF(ISNUMBER(BW78:BW274),ROW(BW78:BW274),"")))</f>
        <v>2.6</v>
      </c>
      <c r="BY78" s="13">
        <f>IF('Données projet'!$A$114&gt;35,BY77+BX78-CG77,IF(A78&lt;'Données projet'!$A$114,$BV$205^A78,IF(A78='Données projet'!$A$114,'Données projet'!$B$114,BY77+BX78-CG77)))</f>
        <v>216.99999999999994</v>
      </c>
      <c r="BZ78" s="14">
        <f>BY78*VLOOKUP('Données projet'!$B$12,Paramètres!$A$1:$I$89,3,0)*VLOOKUP('Données projet'!$B$12,Paramètres!$A$1:$I$89,5,0)</f>
        <v>189.57119999999998</v>
      </c>
      <c r="CA78" s="14">
        <f t="shared" si="93"/>
        <v>47.44513879693244</v>
      </c>
      <c r="CB78" s="22">
        <f t="shared" si="64"/>
        <v>412.80345673799064</v>
      </c>
      <c r="CC78" s="62">
        <f t="shared" si="65"/>
        <v>681.46504143781544</v>
      </c>
      <c r="CD78" s="62">
        <f ca="1">AVERAGE(OFFSET($CC$3,0,0,'Données projet'!$E$12+1,1))-AVERAGE(OFFSET($H$3,0,0,'Données projet'!$E$12+1,1))</f>
        <v>287.22548699835653</v>
      </c>
      <c r="CE78" s="62">
        <f t="shared" si="94"/>
        <v>276.01618888357268</v>
      </c>
      <c r="CF78" s="16">
        <f>IF(ISNA(VLOOKUP(A78,'Données projet'!$A$113:$I$133,3,0)),0,VLOOKUP(A78,'Données projet'!$A$113:$I$133,3,0))</f>
        <v>13</v>
      </c>
      <c r="CG78" s="16">
        <f>IF(ISNA(VLOOKUP(A78,'Données projet'!$A$113:$I$133,4,0)),0,VLOOKUP(A78,'Données projet'!$A$113:$I$133,4,0))</f>
        <v>7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241.33200000000014</v>
      </c>
      <c r="P79" s="14">
        <f t="shared" si="87"/>
        <v>58.726024391301159</v>
      </c>
      <c r="Q79" s="22">
        <f t="shared" si="54"/>
        <v>522.60105914818303</v>
      </c>
      <c r="R79" s="62">
        <f t="shared" si="55"/>
        <v>791.69064352903251</v>
      </c>
      <c r="S79" s="62">
        <f ca="1">AVERAGE(OFFSET($R$3,0,0,'Données projet'!$E$9+1,1))-AVERAGE(OFFSET($H$3,0,0,'Données projet'!$E$9+1,1))</f>
        <v>446.90706503298787</v>
      </c>
      <c r="T79" s="62">
        <f t="shared" si="88"/>
        <v>275.54513370838777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195.33696000000003</v>
      </c>
      <c r="AK79" s="14">
        <f t="shared" si="89"/>
        <v>48.717969863105488</v>
      </c>
      <c r="AL79" s="22">
        <f t="shared" si="58"/>
        <v>425.06233617824211</v>
      </c>
      <c r="AM79" s="62">
        <f t="shared" si="59"/>
        <v>694.15192055909154</v>
      </c>
      <c r="AN79" s="62">
        <f ca="1">AVERAGE(OFFSET($AM$3,0,0,'Données projet'!$E$10+1,1))-AVERAGE(OFFSET($H$3,0,0,'Données projet'!$E$10+1,1))</f>
        <v>369.59928463850827</v>
      </c>
      <c r="AO79" s="62">
        <f t="shared" si="90"/>
        <v>236.19165554863852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281.64864000000006</v>
      </c>
      <c r="BF79" s="14">
        <f t="shared" si="91"/>
        <v>67.315294774697747</v>
      </c>
      <c r="BG79" s="22">
        <f t="shared" si="61"/>
        <v>607.77885306593191</v>
      </c>
      <c r="BH79" s="62">
        <f t="shared" si="62"/>
        <v>876.8684374467814</v>
      </c>
      <c r="BI79" s="62">
        <f ca="1">AVERAGE(OFFSET($BH$3,0,0,'Données projet'!$E$11+1,1))-AVERAGE(OFFSET($H$3,0,0,'Données projet'!$E$11+1,1))</f>
        <v>500.25828825677058</v>
      </c>
      <c r="BJ79" s="62">
        <f t="shared" si="92"/>
        <v>313.56299786481338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2.2000000000000002</v>
      </c>
      <c r="BY79" s="13">
        <f>IF('Données projet'!$A$114&gt;35,BY78+BX79-CG78,IF(A79&lt;'Données projet'!$A$114,$BV$205^A79,IF(A79='Données projet'!$A$114,'Données projet'!$B$114,BY78+BX79-CG78)))</f>
        <v>212.19999999999993</v>
      </c>
      <c r="BZ79" s="14">
        <f>BY79*VLOOKUP('Données projet'!$B$12,Paramètres!$A$1:$I$89,3,0)*VLOOKUP('Données projet'!$B$12,Paramètres!$A$1:$I$89,5,0)</f>
        <v>185.37791999999996</v>
      </c>
      <c r="CA79" s="14">
        <f t="shared" si="93"/>
        <v>46.516616531004161</v>
      </c>
      <c r="CB79" s="22">
        <f t="shared" si="64"/>
        <v>403.88298445816548</v>
      </c>
      <c r="CC79" s="62">
        <f t="shared" si="65"/>
        <v>672.97256883901491</v>
      </c>
      <c r="CD79" s="62">
        <f ca="1">AVERAGE(OFFSET($CC$3,0,0,'Données projet'!$E$12+1,1))-AVERAGE(OFFSET($H$3,0,0,'Données projet'!$E$12+1,1))</f>
        <v>287.22548699835653</v>
      </c>
      <c r="CE79" s="62">
        <f t="shared" si="94"/>
        <v>276.01618888357268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247.41600000000014</v>
      </c>
      <c r="P80" s="14">
        <f t="shared" si="87"/>
        <v>60.032282000540242</v>
      </c>
      <c r="Q80" s="22">
        <f t="shared" si="54"/>
        <v>535.47242448427448</v>
      </c>
      <c r="R80" s="62">
        <f t="shared" si="55"/>
        <v>804.98258370854683</v>
      </c>
      <c r="S80" s="62">
        <f ca="1">AVERAGE(OFFSET($R$3,0,0,'Données projet'!$E$9+1,1))-AVERAGE(OFFSET($H$3,0,0,'Données projet'!$E$9+1,1))</f>
        <v>446.90706503298787</v>
      </c>
      <c r="T80" s="62">
        <f t="shared" si="88"/>
        <v>275.54513370838777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200.16672000000003</v>
      </c>
      <c r="AK80" s="14">
        <f t="shared" si="89"/>
        <v>49.780805958212774</v>
      </c>
      <c r="AL80" s="22">
        <f t="shared" si="58"/>
        <v>435.32527437722064</v>
      </c>
      <c r="AM80" s="62">
        <f t="shared" si="59"/>
        <v>704.83543360149292</v>
      </c>
      <c r="AN80" s="62">
        <f ca="1">AVERAGE(OFFSET($AM$3,0,0,'Données projet'!$E$10+1,1))-AVERAGE(OFFSET($H$3,0,0,'Données projet'!$E$10+1,1))</f>
        <v>369.59928463850827</v>
      </c>
      <c r="AO80" s="62">
        <f t="shared" si="90"/>
        <v>236.19165554863852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288.61248000000001</v>
      </c>
      <c r="BF80" s="14">
        <f t="shared" si="91"/>
        <v>68.783851967051476</v>
      </c>
      <c r="BG80" s="22">
        <f t="shared" si="61"/>
        <v>622.4652781759479</v>
      </c>
      <c r="BH80" s="62">
        <f t="shared" si="62"/>
        <v>891.97543740022024</v>
      </c>
      <c r="BI80" s="62">
        <f ca="1">AVERAGE(OFFSET($BH$3,0,0,'Données projet'!$E$11+1,1))-AVERAGE(OFFSET($H$3,0,0,'Données projet'!$E$11+1,1))</f>
        <v>500.25828825677058</v>
      </c>
      <c r="BJ80" s="62">
        <f t="shared" si="92"/>
        <v>313.56299786481338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2.2000000000000002</v>
      </c>
      <c r="BY80" s="13">
        <f>IF('Données projet'!$A$114&gt;35,BY79+BX80-CG79,IF(A80&lt;'Données projet'!$A$114,$BV$205^A80,IF(A80='Données projet'!$A$114,'Données projet'!$B$114,BY79+BX80-CG79)))</f>
        <v>214.39999999999992</v>
      </c>
      <c r="BZ80" s="14">
        <f>BY80*VLOOKUP('Données projet'!$B$12,Paramètres!$A$1:$I$89,3,0)*VLOOKUP('Données projet'!$B$12,Paramètres!$A$1:$I$89,5,0)</f>
        <v>187.29983999999996</v>
      </c>
      <c r="CA80" s="14">
        <f t="shared" si="93"/>
        <v>46.942489429228111</v>
      </c>
      <c r="CB80" s="22">
        <f t="shared" si="64"/>
        <v>407.97205708923889</v>
      </c>
      <c r="CC80" s="62">
        <f t="shared" si="65"/>
        <v>677.48221631351112</v>
      </c>
      <c r="CD80" s="62">
        <f ca="1">AVERAGE(OFFSET($CC$3,0,0,'Données projet'!$E$12+1,1))-AVERAGE(OFFSET($H$3,0,0,'Données projet'!$E$12+1,1))</f>
        <v>287.22548699835653</v>
      </c>
      <c r="CE80" s="62">
        <f t="shared" si="94"/>
        <v>276.01618888357268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253.50000000000014</v>
      </c>
      <c r="P81" s="14">
        <f t="shared" si="87"/>
        <v>61.334805663162555</v>
      </c>
      <c r="Q81" s="22">
        <f t="shared" si="54"/>
        <v>548.33728653000833</v>
      </c>
      <c r="R81" s="62">
        <f t="shared" si="55"/>
        <v>818.26072456443455</v>
      </c>
      <c r="S81" s="62">
        <f ca="1">AVERAGE(OFFSET($R$3,0,0,'Données projet'!$E$9+1,1))-AVERAGE(OFFSET($H$3,0,0,'Données projet'!$E$9+1,1))</f>
        <v>446.90706503298787</v>
      </c>
      <c r="T81" s="62">
        <f t="shared" si="88"/>
        <v>275.54513370838777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204.99648000000002</v>
      </c>
      <c r="AK81" s="14">
        <f t="shared" si="89"/>
        <v>50.840660876335356</v>
      </c>
      <c r="AL81" s="22">
        <f t="shared" si="58"/>
        <v>445.58302035961742</v>
      </c>
      <c r="AM81" s="62">
        <f t="shared" si="59"/>
        <v>715.50645839404365</v>
      </c>
      <c r="AN81" s="62">
        <f ca="1">AVERAGE(OFFSET($AM$3,0,0,'Données projet'!$E$10+1,1))-AVERAGE(OFFSET($H$3,0,0,'Données projet'!$E$10+1,1))</f>
        <v>369.59928463850827</v>
      </c>
      <c r="AO81" s="62">
        <f t="shared" si="90"/>
        <v>236.19165554863852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295.57632000000001</v>
      </c>
      <c r="BF81" s="14">
        <f t="shared" si="91"/>
        <v>70.24828996461811</v>
      </c>
      <c r="BG81" s="22">
        <f t="shared" si="61"/>
        <v>637.1445290217099</v>
      </c>
      <c r="BH81" s="62">
        <f t="shared" si="62"/>
        <v>907.06796705613613</v>
      </c>
      <c r="BI81" s="62">
        <f ca="1">AVERAGE(OFFSET($BH$3,0,0,'Données projet'!$E$11+1,1))-AVERAGE(OFFSET($H$3,0,0,'Données projet'!$E$11+1,1))</f>
        <v>500.25828825677058</v>
      </c>
      <c r="BJ81" s="62">
        <f t="shared" si="92"/>
        <v>313.56299786481338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2.2000000000000002</v>
      </c>
      <c r="BY81" s="13">
        <f>IF('Données projet'!$A$114&gt;35,BY80+BX81-CG80,IF(A81&lt;'Données projet'!$A$114,$BV$205^A81,IF(A81='Données projet'!$A$114,'Données projet'!$B$114,BY80+BX81-CG80)))</f>
        <v>216.59999999999991</v>
      </c>
      <c r="BZ81" s="14">
        <f>BY81*VLOOKUP('Données projet'!$B$12,Paramètres!$A$1:$I$89,3,0)*VLOOKUP('Données projet'!$B$12,Paramètres!$A$1:$I$89,5,0)</f>
        <v>189.22175999999996</v>
      </c>
      <c r="CA81" s="14">
        <f t="shared" si="93"/>
        <v>47.367853957810034</v>
      </c>
      <c r="CB81" s="22">
        <f t="shared" si="64"/>
        <v>412.06024430985235</v>
      </c>
      <c r="CC81" s="62">
        <f t="shared" si="65"/>
        <v>681.98368234427858</v>
      </c>
      <c r="CD81" s="62">
        <f ca="1">AVERAGE(OFFSET($CC$3,0,0,'Données projet'!$E$12+1,1))-AVERAGE(OFFSET($H$3,0,0,'Données projet'!$E$12+1,1))</f>
        <v>287.22548699835653</v>
      </c>
      <c r="CE81" s="62">
        <f t="shared" si="94"/>
        <v>276.01618888357268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259.58400000000017</v>
      </c>
      <c r="P82" s="14">
        <f t="shared" si="87"/>
        <v>62.63369530482359</v>
      </c>
      <c r="Q82" s="22">
        <f t="shared" si="54"/>
        <v>561.19581932256801</v>
      </c>
      <c r="R82" s="62">
        <f t="shared" si="55"/>
        <v>831.52536670374502</v>
      </c>
      <c r="S82" s="62">
        <f ca="1">AVERAGE(OFFSET($R$3,0,0,'Données projet'!$E$9+1,1))-AVERAGE(OFFSET($H$3,0,0,'Données projet'!$E$9+1,1))</f>
        <v>446.90706503298787</v>
      </c>
      <c r="T82" s="62">
        <f t="shared" si="88"/>
        <v>275.54513370838777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209.82623999999998</v>
      </c>
      <c r="AK82" s="14">
        <f t="shared" si="89"/>
        <v>51.897612937458547</v>
      </c>
      <c r="AL82" s="22">
        <f t="shared" si="58"/>
        <v>455.83571053274028</v>
      </c>
      <c r="AM82" s="62">
        <f t="shared" si="59"/>
        <v>726.16525791391723</v>
      </c>
      <c r="AN82" s="62">
        <f ca="1">AVERAGE(OFFSET($AM$3,0,0,'Données projet'!$E$10+1,1))-AVERAGE(OFFSET($H$3,0,0,'Données projet'!$E$10+1,1))</f>
        <v>369.59928463850827</v>
      </c>
      <c r="AO82" s="62">
        <f t="shared" si="90"/>
        <v>236.19165554863852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302.54016000000001</v>
      </c>
      <c r="BF82" s="14">
        <f t="shared" si="91"/>
        <v>71.708716984815311</v>
      </c>
      <c r="BG82" s="22">
        <f t="shared" si="61"/>
        <v>651.81679408188654</v>
      </c>
      <c r="BH82" s="62">
        <f t="shared" si="62"/>
        <v>922.14634146306344</v>
      </c>
      <c r="BI82" s="62">
        <f ca="1">AVERAGE(OFFSET($BH$3,0,0,'Données projet'!$E$11+1,1))-AVERAGE(OFFSET($H$3,0,0,'Données projet'!$E$11+1,1))</f>
        <v>500.25828825677058</v>
      </c>
      <c r="BJ82" s="62">
        <f t="shared" si="92"/>
        <v>313.56299786481338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2.2000000000000002</v>
      </c>
      <c r="BY82" s="13">
        <f>IF('Données projet'!$A$114&gt;35,BY81+BX82-CG81,IF(A82&lt;'Données projet'!$A$114,$BV$205^A82,IF(A82='Données projet'!$A$114,'Données projet'!$B$114,BY81+BX82-CG81)))</f>
        <v>218.7999999999999</v>
      </c>
      <c r="BZ82" s="14">
        <f>BY82*VLOOKUP('Données projet'!$B$12,Paramètres!$A$1:$I$89,3,0)*VLOOKUP('Données projet'!$B$12,Paramètres!$A$1:$I$89,5,0)</f>
        <v>191.14367999999993</v>
      </c>
      <c r="CA82" s="14">
        <f t="shared" si="93"/>
        <v>47.792715878069544</v>
      </c>
      <c r="CB82" s="22">
        <f t="shared" si="64"/>
        <v>416.14755615430431</v>
      </c>
      <c r="CC82" s="62">
        <f t="shared" si="65"/>
        <v>686.47710353548132</v>
      </c>
      <c r="CD82" s="62">
        <f ca="1">AVERAGE(OFFSET($CC$3,0,0,'Données projet'!$E$12+1,1))-AVERAGE(OFFSET($H$3,0,0,'Données projet'!$E$12+1,1))</f>
        <v>287.22548699835653</v>
      </c>
      <c r="CE82" s="62">
        <f t="shared" si="94"/>
        <v>276.01618888357268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265.66800000000012</v>
      </c>
      <c r="P83" s="14">
        <f t="shared" si="87"/>
        <v>63.929045899944406</v>
      </c>
      <c r="Q83" s="22">
        <f t="shared" si="54"/>
        <v>574.04818827573672</v>
      </c>
      <c r="R83" s="62">
        <f t="shared" si="55"/>
        <v>844.77679991442278</v>
      </c>
      <c r="S83" s="62">
        <f ca="1">AVERAGE(OFFSET($R$3,0,0,'Données projet'!$E$9+1,1))-AVERAGE(OFFSET($H$3,0,0,'Données projet'!$E$9+1,1))</f>
        <v>446.90706503298787</v>
      </c>
      <c r="T83" s="62">
        <f t="shared" si="88"/>
        <v>275.54513370838777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214.65600000000001</v>
      </c>
      <c r="AK83" s="14">
        <f t="shared" si="89"/>
        <v>52.951736650296596</v>
      </c>
      <c r="AL83" s="22">
        <f t="shared" si="58"/>
        <v>466.08347466593324</v>
      </c>
      <c r="AM83" s="62">
        <f t="shared" si="59"/>
        <v>736.81208630461936</v>
      </c>
      <c r="AN83" s="62">
        <f ca="1">AVERAGE(OFFSET($AM$3,0,0,'Données projet'!$E$10+1,1))-AVERAGE(OFFSET($H$3,0,0,'Données projet'!$E$10+1,1))</f>
        <v>369.59928463850827</v>
      </c>
      <c r="AO83" s="62">
        <f t="shared" si="90"/>
        <v>236.19165554863852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309.50400000000002</v>
      </c>
      <c r="BF83" s="14">
        <f t="shared" si="91"/>
        <v>73.165235978896504</v>
      </c>
      <c r="BG83" s="22">
        <f t="shared" si="61"/>
        <v>666.48225266324471</v>
      </c>
      <c r="BH83" s="62">
        <f t="shared" si="62"/>
        <v>937.21086430193077</v>
      </c>
      <c r="BI83" s="62">
        <f ca="1">AVERAGE(OFFSET($BH$3,0,0,'Données projet'!$E$11+1,1))-AVERAGE(OFFSET($H$3,0,0,'Données projet'!$E$11+1,1))</f>
        <v>500.25828825677058</v>
      </c>
      <c r="BJ83" s="62">
        <f t="shared" si="92"/>
        <v>313.56299786481338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221</v>
      </c>
      <c r="BW83" s="13">
        <f>VLOOKUP(A83,'Données projet'!$A$113:$I$133,9,0)</f>
        <v>2.2000000000000002</v>
      </c>
      <c r="BX83" s="13">
        <f t="array" ref="BX83">INDEX(BW:BW,MIN(IF(ISNUMBER(BW83:BW279),ROW(BW83:BW279),"")))</f>
        <v>2.2000000000000002</v>
      </c>
      <c r="BY83" s="13">
        <f>IF('Données projet'!$A$114&gt;35,BY82+BX83-CG82,IF(A83&lt;'Données projet'!$A$114,$BV$205^A83,IF(A83='Données projet'!$A$114,'Données projet'!$B$114,BY82+BX83-CG82)))</f>
        <v>220.99999999999989</v>
      </c>
      <c r="BZ83" s="14">
        <f>BY83*VLOOKUP('Données projet'!$B$12,Paramètres!$A$1:$I$89,3,0)*VLOOKUP('Données projet'!$B$12,Paramètres!$A$1:$I$89,5,0)</f>
        <v>193.06559999999993</v>
      </c>
      <c r="CA83" s="14">
        <f t="shared" si="93"/>
        <v>48.217080828790415</v>
      </c>
      <c r="CB83" s="22">
        <f t="shared" si="64"/>
        <v>420.23400244347653</v>
      </c>
      <c r="CC83" s="62">
        <f t="shared" si="65"/>
        <v>690.96261408216264</v>
      </c>
      <c r="CD83" s="62">
        <f ca="1">AVERAGE(OFFSET($CC$3,0,0,'Données projet'!$E$12+1,1))-AVERAGE(OFFSET($H$3,0,0,'Données projet'!$E$12+1,1))</f>
        <v>287.22548699835653</v>
      </c>
      <c r="CE83" s="62">
        <f t="shared" si="94"/>
        <v>276.01618888357268</v>
      </c>
      <c r="CF83" s="16">
        <f>IF(ISNA(VLOOKUP(A83,'Données projet'!$A$113:$I$133,3,0)),0,VLOOKUP(A83,'Données projet'!$A$113:$I$133,3,0))</f>
        <v>14</v>
      </c>
      <c r="CG83" s="16">
        <f>IF(ISNA(VLOOKUP(A83,'Données projet'!$A$113:$I$133,4,0)),0,VLOOKUP(A83,'Données projet'!$A$113:$I$133,4,0))</f>
        <v>221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250.05240000000018</v>
      </c>
      <c r="P84" s="14">
        <f t="shared" si="87"/>
        <v>60.597161386823522</v>
      </c>
      <c r="Q84" s="22">
        <f t="shared" si="54"/>
        <v>541.04798608205112</v>
      </c>
      <c r="R84" s="62">
        <f t="shared" si="55"/>
        <v>812.1687391055525</v>
      </c>
      <c r="S84" s="62">
        <f ca="1">AVERAGE(OFFSET($R$3,0,0,'Données projet'!$E$9+1,1))-AVERAGE(OFFSET($H$3,0,0,'Données projet'!$E$9+1,1))</f>
        <v>446.90706503298787</v>
      </c>
      <c r="T84" s="62">
        <f t="shared" si="88"/>
        <v>275.54513370838777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200.43504000000001</v>
      </c>
      <c r="AK84" s="14">
        <f t="shared" si="89"/>
        <v>49.83976425608784</v>
      </c>
      <c r="AL84" s="22">
        <f t="shared" si="58"/>
        <v>435.89528407935296</v>
      </c>
      <c r="AM84" s="62">
        <f t="shared" si="59"/>
        <v>707.0160371028544</v>
      </c>
      <c r="AN84" s="62">
        <f ca="1">AVERAGE(OFFSET($AM$3,0,0,'Données projet'!$E$10+1,1))-AVERAGE(OFFSET($H$3,0,0,'Données projet'!$E$10+1,1))</f>
        <v>369.59928463850827</v>
      </c>
      <c r="AO84" s="62">
        <f t="shared" si="90"/>
        <v>236.19165554863852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288.99936000000002</v>
      </c>
      <c r="BF84" s="14">
        <f t="shared" si="91"/>
        <v>68.86531667529006</v>
      </c>
      <c r="BG84" s="22">
        <f t="shared" si="61"/>
        <v>623.2809785427969</v>
      </c>
      <c r="BH84" s="62">
        <f t="shared" si="62"/>
        <v>894.40173156629839</v>
      </c>
      <c r="BI84" s="62">
        <f ca="1">AVERAGE(OFFSET($BH$3,0,0,'Données projet'!$E$11+1,1))-AVERAGE(OFFSET($H$3,0,0,'Données projet'!$E$11+1,1))</f>
        <v>500.25828825677058</v>
      </c>
      <c r="BJ84" s="62">
        <f t="shared" si="92"/>
        <v>313.56299786481338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-9.9316821433603781E-14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287.22548699835653</v>
      </c>
      <c r="CE84" s="62">
        <f t="shared" si="94"/>
        <v>276.01618888357268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255.73080000000016</v>
      </c>
      <c r="P85" s="14">
        <f t="shared" si="87"/>
        <v>61.811482021795285</v>
      </c>
      <c r="Q85" s="22">
        <f t="shared" si="54"/>
        <v>553.05280785462708</v>
      </c>
      <c r="R85" s="62">
        <f t="shared" si="55"/>
        <v>824.55889948661411</v>
      </c>
      <c r="S85" s="62">
        <f ca="1">AVERAGE(OFFSET($R$3,0,0,'Données projet'!$E$9+1,1))-AVERAGE(OFFSET($H$3,0,0,'Données projet'!$E$9+1,1))</f>
        <v>446.90706503298787</v>
      </c>
      <c r="T85" s="62">
        <f t="shared" si="88"/>
        <v>275.54513370838777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204.99648000000002</v>
      </c>
      <c r="AK85" s="14">
        <f t="shared" si="89"/>
        <v>50.840660876335356</v>
      </c>
      <c r="AL85" s="22">
        <f t="shared" si="58"/>
        <v>445.58302035961742</v>
      </c>
      <c r="AM85" s="62">
        <f t="shared" si="59"/>
        <v>717.08911199160445</v>
      </c>
      <c r="AN85" s="62">
        <f ca="1">AVERAGE(OFFSET($AM$3,0,0,'Données projet'!$E$10+1,1))-AVERAGE(OFFSET($H$3,0,0,'Données projet'!$E$10+1,1))</f>
        <v>369.59928463850827</v>
      </c>
      <c r="AO85" s="62">
        <f t="shared" si="90"/>
        <v>236.19165554863852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295.57632000000001</v>
      </c>
      <c r="BF85" s="14">
        <f t="shared" si="91"/>
        <v>70.24828996461811</v>
      </c>
      <c r="BG85" s="22">
        <f t="shared" si="61"/>
        <v>637.1445290217099</v>
      </c>
      <c r="BH85" s="62">
        <f t="shared" si="62"/>
        <v>908.65062065369693</v>
      </c>
      <c r="BI85" s="62">
        <f ca="1">AVERAGE(OFFSET($BH$3,0,0,'Données projet'!$E$11+1,1))-AVERAGE(OFFSET($H$3,0,0,'Données projet'!$E$11+1,1))</f>
        <v>500.25828825677058</v>
      </c>
      <c r="BJ85" s="62">
        <f t="shared" si="92"/>
        <v>313.56299786481338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-9.9316821433603781E-14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287.22548699835653</v>
      </c>
      <c r="CE85" s="62">
        <f t="shared" si="94"/>
        <v>276.01618888357268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261.40920000000011</v>
      </c>
      <c r="P86" s="14">
        <f t="shared" si="87"/>
        <v>63.022667885185157</v>
      </c>
      <c r="Q86" s="22">
        <f t="shared" si="54"/>
        <v>565.052169900031</v>
      </c>
      <c r="R86" s="62">
        <f t="shared" si="55"/>
        <v>836.93691537713448</v>
      </c>
      <c r="S86" s="62">
        <f ca="1">AVERAGE(OFFSET($R$3,0,0,'Données projet'!$E$9+1,1))-AVERAGE(OFFSET($H$3,0,0,'Données projet'!$E$9+1,1))</f>
        <v>446.90706503298787</v>
      </c>
      <c r="T86" s="62">
        <f t="shared" si="88"/>
        <v>275.54513370838777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209.55792000000005</v>
      </c>
      <c r="AK86" s="14">
        <f t="shared" si="89"/>
        <v>51.838968250395396</v>
      </c>
      <c r="AL86" s="22">
        <f t="shared" si="58"/>
        <v>455.26624703610543</v>
      </c>
      <c r="AM86" s="62">
        <f t="shared" si="59"/>
        <v>727.15099251320885</v>
      </c>
      <c r="AN86" s="62">
        <f ca="1">AVERAGE(OFFSET($AM$3,0,0,'Données projet'!$E$10+1,1))-AVERAGE(OFFSET($H$3,0,0,'Données projet'!$E$10+1,1))</f>
        <v>369.59928463850827</v>
      </c>
      <c r="AO86" s="62">
        <f t="shared" si="90"/>
        <v>236.19165554863852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302.15328000000005</v>
      </c>
      <c r="BF86" s="14">
        <f t="shared" si="91"/>
        <v>71.627685603423203</v>
      </c>
      <c r="BG86" s="22">
        <f t="shared" si="61"/>
        <v>651.00184842596218</v>
      </c>
      <c r="BH86" s="62">
        <f t="shared" si="62"/>
        <v>922.88659390306566</v>
      </c>
      <c r="BI86" s="62">
        <f ca="1">AVERAGE(OFFSET($BH$3,0,0,'Données projet'!$E$11+1,1))-AVERAGE(OFFSET($H$3,0,0,'Données projet'!$E$11+1,1))</f>
        <v>500.25828825677058</v>
      </c>
      <c r="BJ86" s="62">
        <f t="shared" si="92"/>
        <v>313.56299786481338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-9.9316821433603781E-14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287.22548699835653</v>
      </c>
      <c r="CE86" s="62">
        <f t="shared" si="94"/>
        <v>276.01618888357268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267.08760000000018</v>
      </c>
      <c r="P87" s="14">
        <f t="shared" si="87"/>
        <v>64.230794913549914</v>
      </c>
      <c r="Q87" s="22">
        <f t="shared" si="54"/>
        <v>577.04620447443301</v>
      </c>
      <c r="R87" s="62">
        <f t="shared" si="55"/>
        <v>849.30303499898332</v>
      </c>
      <c r="S87" s="62">
        <f ca="1">AVERAGE(OFFSET($R$3,0,0,'Données projet'!$E$9+1,1))-AVERAGE(OFFSET($H$3,0,0,'Données projet'!$E$9+1,1))</f>
        <v>446.90706503298787</v>
      </c>
      <c r="T87" s="62">
        <f t="shared" si="88"/>
        <v>275.54513370838777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214.11936000000006</v>
      </c>
      <c r="AK87" s="14">
        <f t="shared" si="89"/>
        <v>52.834749228990397</v>
      </c>
      <c r="AL87" s="22">
        <f t="shared" si="58"/>
        <v>464.94507357382503</v>
      </c>
      <c r="AM87" s="62">
        <f t="shared" si="59"/>
        <v>737.20190409837528</v>
      </c>
      <c r="AN87" s="62">
        <f ca="1">AVERAGE(OFFSET($AM$3,0,0,'Données projet'!$E$10+1,1))-AVERAGE(OFFSET($H$3,0,0,'Données projet'!$E$10+1,1))</f>
        <v>369.59928463850827</v>
      </c>
      <c r="AO87" s="62">
        <f t="shared" si="90"/>
        <v>236.19165554863852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308.73024000000004</v>
      </c>
      <c r="BF87" s="14">
        <f t="shared" si="91"/>
        <v>73.003590434710574</v>
      </c>
      <c r="BG87" s="22">
        <f t="shared" si="61"/>
        <v>664.85308800712107</v>
      </c>
      <c r="BH87" s="62">
        <f t="shared" si="62"/>
        <v>937.10991853167138</v>
      </c>
      <c r="BI87" s="62">
        <f ca="1">AVERAGE(OFFSET($BH$3,0,0,'Données projet'!$E$11+1,1))-AVERAGE(OFFSET($H$3,0,0,'Données projet'!$E$11+1,1))</f>
        <v>500.25828825677058</v>
      </c>
      <c r="BJ87" s="62">
        <f t="shared" si="92"/>
        <v>313.56299786481338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-9.9316821433603781E-14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287.22548699835653</v>
      </c>
      <c r="CE87" s="62">
        <f t="shared" si="94"/>
        <v>276.01618888357268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272.76600000000019</v>
      </c>
      <c r="P88" s="14">
        <f t="shared" si="87"/>
        <v>65.435935630087627</v>
      </c>
      <c r="Q88" s="22">
        <f t="shared" si="54"/>
        <v>589.03503788906949</v>
      </c>
      <c r="R88" s="62">
        <f t="shared" si="55"/>
        <v>861.65749861735094</v>
      </c>
      <c r="S88" s="62">
        <f ca="1">AVERAGE(OFFSET($R$3,0,0,'Données projet'!$E$9+1,1))-AVERAGE(OFFSET($H$3,0,0,'Données projet'!$E$9+1,1))</f>
        <v>446.90706503298787</v>
      </c>
      <c r="T88" s="62">
        <f t="shared" si="88"/>
        <v>275.54513370838777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218.68080000000006</v>
      </c>
      <c r="AK88" s="14">
        <f t="shared" si="89"/>
        <v>53.828063832009121</v>
      </c>
      <c r="AL88" s="22">
        <f t="shared" si="58"/>
        <v>474.61960450741594</v>
      </c>
      <c r="AM88" s="62">
        <f t="shared" si="59"/>
        <v>747.24206523569751</v>
      </c>
      <c r="AN88" s="62">
        <f ca="1">AVERAGE(OFFSET($AM$3,0,0,'Données projet'!$E$10+1,1))-AVERAGE(OFFSET($H$3,0,0,'Données projet'!$E$10+1,1))</f>
        <v>369.59928463850827</v>
      </c>
      <c r="AO88" s="62">
        <f t="shared" si="90"/>
        <v>236.19165554863852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315.30720000000008</v>
      </c>
      <c r="BF88" s="14">
        <f t="shared" si="91"/>
        <v>74.376087390025049</v>
      </c>
      <c r="BG88" s="22">
        <f t="shared" si="61"/>
        <v>678.69839220429378</v>
      </c>
      <c r="BH88" s="62">
        <f t="shared" si="62"/>
        <v>951.32085293257524</v>
      </c>
      <c r="BI88" s="62">
        <f ca="1">AVERAGE(OFFSET($BH$3,0,0,'Données projet'!$E$11+1,1))-AVERAGE(OFFSET($H$3,0,0,'Données projet'!$E$11+1,1))</f>
        <v>500.25828825677058</v>
      </c>
      <c r="BJ88" s="62">
        <f t="shared" si="92"/>
        <v>313.56299786481338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-9.9316821433603781E-14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287.22548699835653</v>
      </c>
      <c r="CE88" s="62">
        <f t="shared" si="94"/>
        <v>276.01618888357268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256.94760000000014</v>
      </c>
      <c r="P89" s="14">
        <f t="shared" si="87"/>
        <v>62.071283104858303</v>
      </c>
      <c r="Q89" s="22">
        <f t="shared" si="54"/>
        <v>555.6245547409618</v>
      </c>
      <c r="R89" s="62">
        <f t="shared" si="55"/>
        <v>828.60630280636656</v>
      </c>
      <c r="S89" s="62">
        <f ca="1">AVERAGE(OFFSET($R$3,0,0,'Données projet'!$E$9+1,1))-AVERAGE(OFFSET($H$3,0,0,'Données projet'!$E$9+1,1))</f>
        <v>446.90706503298787</v>
      </c>
      <c r="T89" s="62">
        <f t="shared" si="88"/>
        <v>275.54513370838777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204.19152000000005</v>
      </c>
      <c r="AK89" s="14">
        <f t="shared" si="89"/>
        <v>50.66422204371576</v>
      </c>
      <c r="AL89" s="22">
        <f t="shared" si="58"/>
        <v>443.87375072613833</v>
      </c>
      <c r="AM89" s="62">
        <f t="shared" si="59"/>
        <v>716.85549879154303</v>
      </c>
      <c r="AN89" s="62">
        <f ca="1">AVERAGE(OFFSET($AM$3,0,0,'Données projet'!$E$10+1,1))-AVERAGE(OFFSET($H$3,0,0,'Données projet'!$E$10+1,1))</f>
        <v>369.59928463850827</v>
      </c>
      <c r="AO89" s="62">
        <f t="shared" si="90"/>
        <v>236.19165554863852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294.41568000000001</v>
      </c>
      <c r="BF89" s="14">
        <f t="shared" si="91"/>
        <v>70.004498360393455</v>
      </c>
      <c r="BG89" s="22">
        <f t="shared" si="61"/>
        <v>634.69847731101868</v>
      </c>
      <c r="BH89" s="62">
        <f t="shared" si="62"/>
        <v>907.68022537642332</v>
      </c>
      <c r="BI89" s="62">
        <f ca="1">AVERAGE(OFFSET($BH$3,0,0,'Données projet'!$E$11+1,1))-AVERAGE(OFFSET($H$3,0,0,'Données projet'!$E$11+1,1))</f>
        <v>500.25828825677058</v>
      </c>
      <c r="BJ89" s="62">
        <f t="shared" si="92"/>
        <v>313.56299786481338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-9.9316821433603781E-14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287.22548699835653</v>
      </c>
      <c r="CE89" s="62">
        <f t="shared" si="94"/>
        <v>276.01618888357268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262.42320000000012</v>
      </c>
      <c r="P90" s="14">
        <f t="shared" si="87"/>
        <v>63.23862706204779</v>
      </c>
      <c r="Q90" s="22">
        <f t="shared" si="54"/>
        <v>567.19434879973335</v>
      </c>
      <c r="R90" s="62">
        <f t="shared" si="55"/>
        <v>840.52915137020818</v>
      </c>
      <c r="S90" s="62">
        <f ca="1">AVERAGE(OFFSET($R$3,0,0,'Données projet'!$E$9+1,1))-AVERAGE(OFFSET($H$3,0,0,'Données projet'!$E$9+1,1))</f>
        <v>446.90706503298787</v>
      </c>
      <c r="T90" s="62">
        <f t="shared" si="88"/>
        <v>275.54513370838777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208.48464000000001</v>
      </c>
      <c r="AK90" s="14">
        <f t="shared" si="89"/>
        <v>51.60430196645396</v>
      </c>
      <c r="AL90" s="22">
        <f t="shared" si="58"/>
        <v>452.98824059157391</v>
      </c>
      <c r="AM90" s="62">
        <f t="shared" si="59"/>
        <v>726.32304316204875</v>
      </c>
      <c r="AN90" s="62">
        <f ca="1">AVERAGE(OFFSET($AM$3,0,0,'Données projet'!$E$10+1,1))-AVERAGE(OFFSET($H$3,0,0,'Données projet'!$E$10+1,1))</f>
        <v>369.59928463850827</v>
      </c>
      <c r="AO90" s="62">
        <f t="shared" si="90"/>
        <v>236.19165554863852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300.60576000000003</v>
      </c>
      <c r="BF90" s="14">
        <f t="shared" si="91"/>
        <v>71.303439126782422</v>
      </c>
      <c r="BG90" s="22">
        <f t="shared" si="61"/>
        <v>647.74185514581279</v>
      </c>
      <c r="BH90" s="62">
        <f t="shared" si="62"/>
        <v>921.07665771628763</v>
      </c>
      <c r="BI90" s="62">
        <f ca="1">AVERAGE(OFFSET($BH$3,0,0,'Données projet'!$E$11+1,1))-AVERAGE(OFFSET($H$3,0,0,'Données projet'!$E$11+1,1))</f>
        <v>500.25828825677058</v>
      </c>
      <c r="BJ90" s="62">
        <f t="shared" si="92"/>
        <v>313.56299786481338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-9.9316821433603781E-14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287.22548699835653</v>
      </c>
      <c r="CE90" s="62">
        <f t="shared" si="94"/>
        <v>276.01618888357268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267.89880000000011</v>
      </c>
      <c r="P91" s="14">
        <f t="shared" si="87"/>
        <v>64.403139057834565</v>
      </c>
      <c r="Q91" s="22">
        <f t="shared" si="54"/>
        <v>578.75921052572869</v>
      </c>
      <c r="R91" s="62">
        <f t="shared" si="55"/>
        <v>852.44094289492239</v>
      </c>
      <c r="S91" s="62">
        <f ca="1">AVERAGE(OFFSET($R$3,0,0,'Données projet'!$E$9+1,1))-AVERAGE(OFFSET($H$3,0,0,'Données projet'!$E$9+1,1))</f>
        <v>446.90706503298787</v>
      </c>
      <c r="T91" s="62">
        <f t="shared" si="88"/>
        <v>275.54513370838777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212.77775999999997</v>
      </c>
      <c r="AK91" s="14">
        <f t="shared" si="89"/>
        <v>52.542131131270303</v>
      </c>
      <c r="AL91" s="22">
        <f t="shared" si="58"/>
        <v>462.09881038696238</v>
      </c>
      <c r="AM91" s="62">
        <f t="shared" si="59"/>
        <v>735.78054275615614</v>
      </c>
      <c r="AN91" s="62">
        <f ca="1">AVERAGE(OFFSET($AM$3,0,0,'Données projet'!$E$10+1,1))-AVERAGE(OFFSET($H$3,0,0,'Données projet'!$E$10+1,1))</f>
        <v>369.59928463850827</v>
      </c>
      <c r="AO91" s="62">
        <f t="shared" si="90"/>
        <v>236.19165554863852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306.79584</v>
      </c>
      <c r="BF91" s="14">
        <f t="shared" si="91"/>
        <v>72.599269943528554</v>
      </c>
      <c r="BG91" s="22">
        <f t="shared" si="61"/>
        <v>660.77981648497882</v>
      </c>
      <c r="BH91" s="62">
        <f t="shared" si="62"/>
        <v>934.46154885417252</v>
      </c>
      <c r="BI91" s="62">
        <f ca="1">AVERAGE(OFFSET($BH$3,0,0,'Données projet'!$E$11+1,1))-AVERAGE(OFFSET($H$3,0,0,'Données projet'!$E$11+1,1))</f>
        <v>500.25828825677058</v>
      </c>
      <c r="BJ91" s="62">
        <f t="shared" si="92"/>
        <v>313.56299786481338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-9.9316821433603781E-14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287.22548699835653</v>
      </c>
      <c r="CE91" s="62">
        <f t="shared" si="94"/>
        <v>276.01618888357268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273.37440000000009</v>
      </c>
      <c r="P92" s="14">
        <f t="shared" si="87"/>
        <v>65.564883644654444</v>
      </c>
      <c r="Q92" s="22">
        <f t="shared" si="54"/>
        <v>590.31925234777327</v>
      </c>
      <c r="R92" s="62">
        <f t="shared" si="55"/>
        <v>864.34189605929691</v>
      </c>
      <c r="S92" s="62">
        <f ca="1">AVERAGE(OFFSET($R$3,0,0,'Données projet'!$E$9+1,1))-AVERAGE(OFFSET($H$3,0,0,'Données projet'!$E$9+1,1))</f>
        <v>446.90706503298787</v>
      </c>
      <c r="T92" s="62">
        <f t="shared" si="88"/>
        <v>275.54513370838777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217.07087999999999</v>
      </c>
      <c r="AK92" s="14">
        <f t="shared" si="89"/>
        <v>53.477760184148146</v>
      </c>
      <c r="AL92" s="22">
        <f t="shared" si="58"/>
        <v>471.20554832072474</v>
      </c>
      <c r="AM92" s="62">
        <f t="shared" si="59"/>
        <v>745.22819203224833</v>
      </c>
      <c r="AN92" s="62">
        <f ca="1">AVERAGE(OFFSET($AM$3,0,0,'Données projet'!$E$10+1,1))-AVERAGE(OFFSET($H$3,0,0,'Données projet'!$E$10+1,1))</f>
        <v>369.59928463850827</v>
      </c>
      <c r="AO92" s="62">
        <f t="shared" si="90"/>
        <v>236.19165554863852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312.98591999999996</v>
      </c>
      <c r="BF92" s="14">
        <f t="shared" si="91"/>
        <v>73.892060789929147</v>
      </c>
      <c r="BG92" s="22">
        <f t="shared" si="61"/>
        <v>673.81248320912653</v>
      </c>
      <c r="BH92" s="62">
        <f t="shared" si="62"/>
        <v>947.83512692065005</v>
      </c>
      <c r="BI92" s="62">
        <f ca="1">AVERAGE(OFFSET($BH$3,0,0,'Données projet'!$E$11+1,1))-AVERAGE(OFFSET($H$3,0,0,'Données projet'!$E$11+1,1))</f>
        <v>500.25828825677058</v>
      </c>
      <c r="BJ92" s="62">
        <f t="shared" si="92"/>
        <v>313.56299786481338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-9.9316821433603781E-14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287.22548699835653</v>
      </c>
      <c r="CE92" s="62">
        <f t="shared" si="94"/>
        <v>276.01618888357268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278.85000000000008</v>
      </c>
      <c r="P93" s="14">
        <f t="shared" si="87"/>
        <v>66.723922641152967</v>
      </c>
      <c r="Q93" s="22">
        <f t="shared" si="54"/>
        <v>601.87458193334146</v>
      </c>
      <c r="R93" s="62">
        <f t="shared" si="55"/>
        <v>876.23222293756908</v>
      </c>
      <c r="S93" s="62">
        <f ca="1">AVERAGE(OFFSET($R$3,0,0,'Données projet'!$E$9+1,1))-AVERAGE(OFFSET($H$3,0,0,'Données projet'!$E$9+1,1))</f>
        <v>446.90706503298787</v>
      </c>
      <c r="T93" s="62">
        <f t="shared" si="88"/>
        <v>275.54513370838777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221.36399999999998</v>
      </c>
      <c r="AK93" s="14">
        <f t="shared" si="89"/>
        <v>54.411237653200793</v>
      </c>
      <c r="AL93" s="22">
        <f t="shared" si="58"/>
        <v>480.30853891265798</v>
      </c>
      <c r="AM93" s="62">
        <f t="shared" si="59"/>
        <v>754.66617991688565</v>
      </c>
      <c r="AN93" s="62">
        <f ca="1">AVERAGE(OFFSET($AM$3,0,0,'Données projet'!$E$10+1,1))-AVERAGE(OFFSET($H$3,0,0,'Données projet'!$E$10+1,1))</f>
        <v>369.59928463850827</v>
      </c>
      <c r="AO93" s="62">
        <f t="shared" si="90"/>
        <v>236.19165554863852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319.17599999999993</v>
      </c>
      <c r="BF93" s="14">
        <f t="shared" si="91"/>
        <v>75.181878718947672</v>
      </c>
      <c r="BG93" s="22">
        <f t="shared" si="61"/>
        <v>686.83997210216705</v>
      </c>
      <c r="BH93" s="62">
        <f t="shared" si="62"/>
        <v>961.19761310639478</v>
      </c>
      <c r="BI93" s="62">
        <f ca="1">AVERAGE(OFFSET($BH$3,0,0,'Données projet'!$E$11+1,1))-AVERAGE(OFFSET($H$3,0,0,'Données projet'!$E$11+1,1))</f>
        <v>500.25828825677058</v>
      </c>
      <c r="BJ93" s="62">
        <f t="shared" si="92"/>
        <v>313.56299786481338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-9.9316821433603781E-14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287.22548699835653</v>
      </c>
      <c r="CE93" s="62">
        <f t="shared" si="94"/>
        <v>276.01618888357268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262.62600000000009</v>
      </c>
      <c r="P94" s="14">
        <f t="shared" si="87"/>
        <v>63.281807230823453</v>
      </c>
      <c r="Q94" s="22">
        <f t="shared" si="54"/>
        <v>567.622764260351</v>
      </c>
      <c r="R94" s="62">
        <f t="shared" si="55"/>
        <v>842.309591103196</v>
      </c>
      <c r="S94" s="62">
        <f ca="1">AVERAGE(OFFSET($R$3,0,0,'Données projet'!$E$9+1,1))-AVERAGE(OFFSET($H$3,0,0,'Données projet'!$E$9+1,1))</f>
        <v>446.90706503298787</v>
      </c>
      <c r="T94" s="62">
        <f t="shared" si="88"/>
        <v>275.54513370838777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206.60639999999995</v>
      </c>
      <c r="AK94" s="14">
        <f t="shared" si="89"/>
        <v>51.193297014519018</v>
      </c>
      <c r="AL94" s="22">
        <f t="shared" si="58"/>
        <v>449.00113896695387</v>
      </c>
      <c r="AM94" s="62">
        <f t="shared" si="59"/>
        <v>723.68796580979892</v>
      </c>
      <c r="AN94" s="62">
        <f ca="1">AVERAGE(OFFSET($AM$3,0,0,'Données projet'!$E$10+1,1))-AVERAGE(OFFSET($H$3,0,0,'Données projet'!$E$10+1,1))</f>
        <v>369.59928463850827</v>
      </c>
      <c r="AO94" s="62">
        <f t="shared" si="90"/>
        <v>236.19165554863852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297.89759999999995</v>
      </c>
      <c r="BF94" s="14">
        <f t="shared" si="91"/>
        <v>70.735539446826479</v>
      </c>
      <c r="BG94" s="22">
        <f t="shared" si="61"/>
        <v>642.03605120322266</v>
      </c>
      <c r="BH94" s="62">
        <f t="shared" si="62"/>
        <v>916.72287804606776</v>
      </c>
      <c r="BI94" s="62">
        <f ca="1">AVERAGE(OFFSET($BH$3,0,0,'Données projet'!$E$11+1,1))-AVERAGE(OFFSET($H$3,0,0,'Données projet'!$E$11+1,1))</f>
        <v>500.25828825677058</v>
      </c>
      <c r="BJ94" s="62">
        <f t="shared" si="92"/>
        <v>313.56299786481338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-9.9316821433603781E-14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287.22548699835653</v>
      </c>
      <c r="CE94" s="62">
        <f t="shared" si="94"/>
        <v>276.01618888357268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267.69600000000008</v>
      </c>
      <c r="P95" s="14">
        <f t="shared" si="87"/>
        <v>64.360058723585496</v>
      </c>
      <c r="Q95" s="22">
        <f t="shared" si="54"/>
        <v>578.33096894357823</v>
      </c>
      <c r="R95" s="62">
        <f t="shared" si="55"/>
        <v>853.34127098669001</v>
      </c>
      <c r="S95" s="62">
        <f ca="1">AVERAGE(OFFSET($R$3,0,0,'Données projet'!$E$9+1,1))-AVERAGE(OFFSET($H$3,0,0,'Données projet'!$E$9+1,1))</f>
        <v>446.90706503298787</v>
      </c>
      <c r="T95" s="62">
        <f t="shared" si="88"/>
        <v>275.54513370838777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210.63119999999998</v>
      </c>
      <c r="AK95" s="14">
        <f t="shared" si="89"/>
        <v>52.073494677019134</v>
      </c>
      <c r="AL95" s="22">
        <f t="shared" si="58"/>
        <v>457.5440098958083</v>
      </c>
      <c r="AM95" s="62">
        <f t="shared" si="59"/>
        <v>732.55431193892002</v>
      </c>
      <c r="AN95" s="62">
        <f ca="1">AVERAGE(OFFSET($AM$3,0,0,'Données projet'!$E$10+1,1))-AVERAGE(OFFSET($H$3,0,0,'Données projet'!$E$10+1,1))</f>
        <v>369.59928463850827</v>
      </c>
      <c r="AO95" s="62">
        <f t="shared" si="90"/>
        <v>236.19165554863852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303.70079999999996</v>
      </c>
      <c r="BF95" s="14">
        <f t="shared" si="91"/>
        <v>71.951738834397148</v>
      </c>
      <c r="BG95" s="22">
        <f t="shared" si="61"/>
        <v>654.26150513657501</v>
      </c>
      <c r="BH95" s="62">
        <f t="shared" si="62"/>
        <v>929.27180717968668</v>
      </c>
      <c r="BI95" s="62">
        <f ca="1">AVERAGE(OFFSET($BH$3,0,0,'Données projet'!$E$11+1,1))-AVERAGE(OFFSET($H$3,0,0,'Données projet'!$E$11+1,1))</f>
        <v>500.25828825677058</v>
      </c>
      <c r="BJ95" s="62">
        <f t="shared" si="92"/>
        <v>313.56299786481338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-9.9316821433603781E-14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287.22548699835653</v>
      </c>
      <c r="CE95" s="62">
        <f t="shared" si="94"/>
        <v>276.01618888357268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272.76600000000008</v>
      </c>
      <c r="P96" s="14">
        <f t="shared" si="87"/>
        <v>65.435935630087627</v>
      </c>
      <c r="Q96" s="22">
        <f t="shared" si="54"/>
        <v>589.03503788906926</v>
      </c>
      <c r="R96" s="62">
        <f t="shared" si="55"/>
        <v>864.36320356090528</v>
      </c>
      <c r="S96" s="62">
        <f ca="1">AVERAGE(OFFSET($R$3,0,0,'Données projet'!$E$9+1,1))-AVERAGE(OFFSET($H$3,0,0,'Données projet'!$E$9+1,1))</f>
        <v>446.90706503298787</v>
      </c>
      <c r="T96" s="62">
        <f t="shared" si="88"/>
        <v>275.54513370838777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214.65599999999995</v>
      </c>
      <c r="AK96" s="14">
        <f t="shared" si="89"/>
        <v>52.951736650296546</v>
      </c>
      <c r="AL96" s="22">
        <f t="shared" si="58"/>
        <v>466.08347466593301</v>
      </c>
      <c r="AM96" s="62">
        <f t="shared" si="59"/>
        <v>741.41164033776897</v>
      </c>
      <c r="AN96" s="62">
        <f ca="1">AVERAGE(OFFSET($AM$3,0,0,'Données projet'!$E$10+1,1))-AVERAGE(OFFSET($H$3,0,0,'Données projet'!$E$10+1,1))</f>
        <v>369.59928463850827</v>
      </c>
      <c r="AO96" s="62">
        <f t="shared" si="90"/>
        <v>236.19165554863852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309.50399999999996</v>
      </c>
      <c r="BF96" s="14">
        <f t="shared" si="91"/>
        <v>73.165235978896504</v>
      </c>
      <c r="BG96" s="22">
        <f t="shared" si="61"/>
        <v>666.48225266324471</v>
      </c>
      <c r="BH96" s="62">
        <f t="shared" si="62"/>
        <v>941.81041833508061</v>
      </c>
      <c r="BI96" s="62">
        <f ca="1">AVERAGE(OFFSET($BH$3,0,0,'Données projet'!$E$11+1,1))-AVERAGE(OFFSET($H$3,0,0,'Données projet'!$E$11+1,1))</f>
        <v>500.25828825677058</v>
      </c>
      <c r="BJ96" s="62">
        <f t="shared" si="92"/>
        <v>313.56299786481338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-9.9316821433603781E-14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287.22548699835653</v>
      </c>
      <c r="CE96" s="62">
        <f t="shared" si="94"/>
        <v>276.01618888357268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277.83600000000007</v>
      </c>
      <c r="P97" s="14">
        <f t="shared" si="87"/>
        <v>66.509487177652318</v>
      </c>
      <c r="Q97" s="22">
        <f t="shared" si="54"/>
        <v>599.73505683441124</v>
      </c>
      <c r="R97" s="62">
        <f t="shared" si="55"/>
        <v>875.37557191164979</v>
      </c>
      <c r="S97" s="62">
        <f ca="1">AVERAGE(OFFSET($R$3,0,0,'Données projet'!$E$9+1,1))-AVERAGE(OFFSET($H$3,0,0,'Données projet'!$E$9+1,1))</f>
        <v>446.90706503298787</v>
      </c>
      <c r="T97" s="62">
        <f t="shared" si="88"/>
        <v>275.54513370838777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218.68079999999998</v>
      </c>
      <c r="AK97" s="14">
        <f t="shared" si="89"/>
        <v>53.828063832009079</v>
      </c>
      <c r="AL97" s="22">
        <f t="shared" si="58"/>
        <v>474.61960450741572</v>
      </c>
      <c r="AM97" s="62">
        <f t="shared" si="59"/>
        <v>750.26011958465415</v>
      </c>
      <c r="AN97" s="62">
        <f ca="1">AVERAGE(OFFSET($AM$3,0,0,'Données projet'!$E$10+1,1))-AVERAGE(OFFSET($H$3,0,0,'Données projet'!$E$10+1,1))</f>
        <v>369.59928463850827</v>
      </c>
      <c r="AO97" s="62">
        <f t="shared" si="90"/>
        <v>236.19165554863852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315.30719999999997</v>
      </c>
      <c r="BF97" s="14">
        <f t="shared" si="91"/>
        <v>74.376087390025049</v>
      </c>
      <c r="BG97" s="22">
        <f t="shared" si="61"/>
        <v>678.69839220429355</v>
      </c>
      <c r="BH97" s="62">
        <f t="shared" si="62"/>
        <v>954.3389072815321</v>
      </c>
      <c r="BI97" s="62">
        <f ca="1">AVERAGE(OFFSET($BH$3,0,0,'Données projet'!$E$11+1,1))-AVERAGE(OFFSET($H$3,0,0,'Données projet'!$E$11+1,1))</f>
        <v>500.25828825677058</v>
      </c>
      <c r="BJ97" s="62">
        <f t="shared" si="92"/>
        <v>313.56299786481338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-9.9316821433603781E-14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287.22548699835653</v>
      </c>
      <c r="CE97" s="62">
        <f t="shared" si="94"/>
        <v>276.01618888357268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282.90600000000006</v>
      </c>
      <c r="P98" s="14">
        <f t="shared" si="87"/>
        <v>67.580760694123512</v>
      </c>
      <c r="Q98" s="22">
        <f t="shared" si="54"/>
        <v>610.43110820893185</v>
      </c>
      <c r="R98" s="62">
        <f t="shared" si="55"/>
        <v>886.37855412769773</v>
      </c>
      <c r="S98" s="62">
        <f ca="1">AVERAGE(OFFSET($R$3,0,0,'Données projet'!$E$9+1,1))-AVERAGE(OFFSET($H$3,0,0,'Données projet'!$E$9+1,1))</f>
        <v>446.90706503298787</v>
      </c>
      <c r="T98" s="62">
        <f t="shared" si="88"/>
        <v>275.54513370838777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222.70559999999995</v>
      </c>
      <c r="AK98" s="14">
        <f t="shared" si="89"/>
        <v>54.702515528198902</v>
      </c>
      <c r="AL98" s="22">
        <f t="shared" si="58"/>
        <v>483.15246787827965</v>
      </c>
      <c r="AM98" s="62">
        <f t="shared" si="59"/>
        <v>759.09991379704559</v>
      </c>
      <c r="AN98" s="62">
        <f ca="1">AVERAGE(OFFSET($AM$3,0,0,'Données projet'!$E$10+1,1))-AVERAGE(OFFSET($H$3,0,0,'Données projet'!$E$10+1,1))</f>
        <v>369.59928463850827</v>
      </c>
      <c r="AO98" s="62">
        <f t="shared" si="90"/>
        <v>236.19165554863852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321.11039999999997</v>
      </c>
      <c r="BF98" s="14">
        <f t="shared" si="91"/>
        <v>75.584347378293316</v>
      </c>
      <c r="BG98" s="22">
        <f t="shared" si="61"/>
        <v>690.91001835052748</v>
      </c>
      <c r="BH98" s="62">
        <f t="shared" si="62"/>
        <v>966.85746426929336</v>
      </c>
      <c r="BI98" s="62">
        <f ca="1">AVERAGE(OFFSET($BH$3,0,0,'Données projet'!$E$11+1,1))-AVERAGE(OFFSET($H$3,0,0,'Données projet'!$E$11+1,1))</f>
        <v>500.25828825677058</v>
      </c>
      <c r="BJ98" s="62">
        <f t="shared" si="92"/>
        <v>313.56299786481338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-9.9316821433603781E-14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287.22548699835653</v>
      </c>
      <c r="CE98" s="62">
        <f t="shared" si="94"/>
        <v>276.01618888357268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266.47920000000011</v>
      </c>
      <c r="P99" s="14">
        <f t="shared" si="87"/>
        <v>64.101496824889679</v>
      </c>
      <c r="Q99" s="22">
        <f t="shared" ref="Q99:Q130" si="107">(O99+P99)*0.475*44/12</f>
        <v>575.76138030334971</v>
      </c>
      <c r="R99" s="62">
        <f t="shared" si="55"/>
        <v>852.01043249973714</v>
      </c>
      <c r="S99" s="62">
        <f ca="1">AVERAGE(OFFSET($R$3,0,0,'Données projet'!$E$9+1,1))-AVERAGE(OFFSET($H$3,0,0,'Données projet'!$E$9+1,1))</f>
        <v>446.90706503298787</v>
      </c>
      <c r="T99" s="62">
        <f t="shared" si="88"/>
        <v>275.54513370838777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207.81383999999997</v>
      </c>
      <c r="AK99" s="14">
        <f t="shared" si="89"/>
        <v>51.457564160797617</v>
      </c>
      <c r="AL99" s="22">
        <f t="shared" si="58"/>
        <v>451.56436224672251</v>
      </c>
      <c r="AM99" s="62">
        <f t="shared" si="59"/>
        <v>727.81341444310988</v>
      </c>
      <c r="AN99" s="62">
        <f ca="1">AVERAGE(OFFSET($AM$3,0,0,'Données projet'!$E$10+1,1))-AVERAGE(OFFSET($H$3,0,0,'Données projet'!$E$10+1,1))</f>
        <v>369.59928463850827</v>
      </c>
      <c r="AO99" s="62">
        <f t="shared" si="90"/>
        <v>236.19165554863852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299.63855999999998</v>
      </c>
      <c r="BF99" s="14">
        <f t="shared" si="91"/>
        <v>71.100686453177502</v>
      </c>
      <c r="BG99" s="22">
        <f t="shared" si="61"/>
        <v>645.70418757261734</v>
      </c>
      <c r="BH99" s="62">
        <f t="shared" si="62"/>
        <v>921.95323976900477</v>
      </c>
      <c r="BI99" s="62">
        <f ca="1">AVERAGE(OFFSET($BH$3,0,0,'Données projet'!$E$11+1,1))-AVERAGE(OFFSET($H$3,0,0,'Données projet'!$E$11+1,1))</f>
        <v>500.25828825677058</v>
      </c>
      <c r="BJ99" s="62">
        <f t="shared" si="92"/>
        <v>313.56299786481338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-9.9316821433603781E-14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287.22548699835653</v>
      </c>
      <c r="CE99" s="62">
        <f t="shared" si="94"/>
        <v>276.01618888357268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271.34640000000007</v>
      </c>
      <c r="P100" s="14">
        <f t="shared" si="87"/>
        <v>65.134926573557365</v>
      </c>
      <c r="Q100" s="22">
        <f t="shared" si="107"/>
        <v>586.03831044894594</v>
      </c>
      <c r="R100" s="62">
        <f t="shared" si="55"/>
        <v>862.58373672832874</v>
      </c>
      <c r="S100" s="62">
        <f ca="1">AVERAGE(OFFSET($R$3,0,0,'Données projet'!$E$9+1,1))-AVERAGE(OFFSET($H$3,0,0,'Données projet'!$E$9+1,1))</f>
        <v>446.90706503298787</v>
      </c>
      <c r="T100" s="62">
        <f t="shared" si="88"/>
        <v>275.54513370838777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211.70447999999996</v>
      </c>
      <c r="AK100" s="14">
        <f t="shared" si="89"/>
        <v>52.307882041697276</v>
      </c>
      <c r="AL100" s="22">
        <f t="shared" si="58"/>
        <v>459.82153055595603</v>
      </c>
      <c r="AM100" s="62">
        <f t="shared" si="59"/>
        <v>736.3669568353389</v>
      </c>
      <c r="AN100" s="62">
        <f ca="1">AVERAGE(OFFSET($AM$3,0,0,'Données projet'!$E$10+1,1))-AVERAGE(OFFSET($H$3,0,0,'Données projet'!$E$10+1,1))</f>
        <v>369.59928463850827</v>
      </c>
      <c r="AO100" s="62">
        <f t="shared" si="90"/>
        <v>236.19165554863852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305.24831999999998</v>
      </c>
      <c r="BF100" s="14">
        <f t="shared" si="91"/>
        <v>72.275599918697424</v>
      </c>
      <c r="BG100" s="22">
        <f t="shared" si="61"/>
        <v>657.5208271917312</v>
      </c>
      <c r="BH100" s="62">
        <f t="shared" si="62"/>
        <v>934.06625347111401</v>
      </c>
      <c r="BI100" s="62">
        <f ca="1">AVERAGE(OFFSET($BH$3,0,0,'Données projet'!$E$11+1,1))-AVERAGE(OFFSET($H$3,0,0,'Données projet'!$E$11+1,1))</f>
        <v>500.25828825677058</v>
      </c>
      <c r="BJ100" s="62">
        <f t="shared" si="92"/>
        <v>313.56299786481338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-9.9316821433603781E-14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287.22548699835653</v>
      </c>
      <c r="CE100" s="62">
        <f t="shared" si="94"/>
        <v>276.01618888357268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276.2136000000001</v>
      </c>
      <c r="P101" s="14">
        <f t="shared" si="87"/>
        <v>66.166200760877473</v>
      </c>
      <c r="Q101" s="22">
        <f t="shared" si="107"/>
        <v>596.31148632519512</v>
      </c>
      <c r="R101" s="62">
        <f t="shared" si="55"/>
        <v>873.14814525982649</v>
      </c>
      <c r="S101" s="62">
        <f ca="1">AVERAGE(OFFSET($R$3,0,0,'Données projet'!$E$9+1,1))-AVERAGE(OFFSET($H$3,0,0,'Données projet'!$E$9+1,1))</f>
        <v>446.90706503298787</v>
      </c>
      <c r="T101" s="62">
        <f t="shared" si="88"/>
        <v>275.54513370838777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215.59512000000001</v>
      </c>
      <c r="AK101" s="14">
        <f t="shared" si="89"/>
        <v>53.156382789641306</v>
      </c>
      <c r="AL101" s="22">
        <f t="shared" si="58"/>
        <v>468.07553402529197</v>
      </c>
      <c r="AM101" s="62">
        <f t="shared" si="59"/>
        <v>744.91219295992335</v>
      </c>
      <c r="AN101" s="62">
        <f ca="1">AVERAGE(OFFSET($AM$3,0,0,'Données projet'!$E$10+1,1))-AVERAGE(OFFSET($H$3,0,0,'Données projet'!$E$10+1,1))</f>
        <v>369.59928463850827</v>
      </c>
      <c r="AO101" s="62">
        <f t="shared" si="90"/>
        <v>236.19165554863852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310.85807999999997</v>
      </c>
      <c r="BF101" s="14">
        <f t="shared" si="91"/>
        <v>73.448002589106309</v>
      </c>
      <c r="BG101" s="22">
        <f t="shared" si="61"/>
        <v>669.33309384269342</v>
      </c>
      <c r="BH101" s="62">
        <f t="shared" si="62"/>
        <v>946.16975277732479</v>
      </c>
      <c r="BI101" s="62">
        <f ca="1">AVERAGE(OFFSET($BH$3,0,0,'Données projet'!$E$11+1,1))-AVERAGE(OFFSET($H$3,0,0,'Données projet'!$E$11+1,1))</f>
        <v>500.25828825677058</v>
      </c>
      <c r="BJ101" s="62">
        <f t="shared" si="92"/>
        <v>313.56299786481338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-9.9316821433603781E-14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287.22548699835653</v>
      </c>
      <c r="CE101" s="62">
        <f t="shared" si="94"/>
        <v>276.01618888357268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281.08080000000012</v>
      </c>
      <c r="P102" s="14">
        <f t="shared" si="87"/>
        <v>67.195361752546177</v>
      </c>
      <c r="Q102" s="22">
        <f t="shared" si="107"/>
        <v>606.58098171901804</v>
      </c>
      <c r="R102" s="62">
        <f t="shared" si="55"/>
        <v>883.70382107342812</v>
      </c>
      <c r="S102" s="62">
        <f ca="1">AVERAGE(OFFSET($R$3,0,0,'Données projet'!$E$9+1,1))-AVERAGE(OFFSET($H$3,0,0,'Données projet'!$E$9+1,1))</f>
        <v>446.90706503298787</v>
      </c>
      <c r="T102" s="62">
        <f t="shared" si="88"/>
        <v>275.54513370838777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219.48576</v>
      </c>
      <c r="AK102" s="14">
        <f t="shared" si="89"/>
        <v>54.003102979276136</v>
      </c>
      <c r="AL102" s="22">
        <f t="shared" si="58"/>
        <v>476.32643635557253</v>
      </c>
      <c r="AM102" s="62">
        <f t="shared" si="59"/>
        <v>753.44927570998266</v>
      </c>
      <c r="AN102" s="62">
        <f ca="1">AVERAGE(OFFSET($AM$3,0,0,'Données projet'!$E$10+1,1))-AVERAGE(OFFSET($H$3,0,0,'Données projet'!$E$10+1,1))</f>
        <v>369.59928463850827</v>
      </c>
      <c r="AO102" s="62">
        <f t="shared" si="90"/>
        <v>236.19165554863852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316.46784000000002</v>
      </c>
      <c r="BF102" s="14">
        <f t="shared" si="91"/>
        <v>74.617945000851194</v>
      </c>
      <c r="BG102" s="22">
        <f t="shared" si="61"/>
        <v>681.14107554314921</v>
      </c>
      <c r="BH102" s="62">
        <f t="shared" si="62"/>
        <v>958.26391489755929</v>
      </c>
      <c r="BI102" s="62">
        <f ca="1">AVERAGE(OFFSET($BH$3,0,0,'Données projet'!$E$11+1,1))-AVERAGE(OFFSET($H$3,0,0,'Données projet'!$E$11+1,1))</f>
        <v>500.25828825677058</v>
      </c>
      <c r="BJ102" s="62">
        <f t="shared" si="92"/>
        <v>313.56299786481338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-9.9316821433603781E-14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287.22548699835653</v>
      </c>
      <c r="CE102" s="62">
        <f t="shared" si="94"/>
        <v>276.01618888357268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285.94800000000009</v>
      </c>
      <c r="P103" s="14">
        <f t="shared" si="87"/>
        <v>68.222450362989363</v>
      </c>
      <c r="Q103" s="22">
        <f t="shared" si="107"/>
        <v>616.84686771553993</v>
      </c>
      <c r="R103" s="62">
        <f t="shared" si="55"/>
        <v>894.25092289924919</v>
      </c>
      <c r="S103" s="62">
        <f ca="1">AVERAGE(OFFSET($R$3,0,0,'Données projet'!$E$9+1,1))-AVERAGE(OFFSET($H$3,0,0,'Données projet'!$E$9+1,1))</f>
        <v>446.90706503298787</v>
      </c>
      <c r="T103" s="62">
        <f t="shared" si="88"/>
        <v>275.54513370838777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223.37640000000002</v>
      </c>
      <c r="AK103" s="14">
        <f t="shared" si="89"/>
        <v>54.848077814326416</v>
      </c>
      <c r="AL103" s="22">
        <f t="shared" si="58"/>
        <v>484.5742988599518</v>
      </c>
      <c r="AM103" s="62">
        <f t="shared" si="59"/>
        <v>761.97835404366106</v>
      </c>
      <c r="AN103" s="62">
        <f ca="1">AVERAGE(OFFSET($AM$3,0,0,'Données projet'!$E$10+1,1))-AVERAGE(OFFSET($H$3,0,0,'Données projet'!$E$10+1,1))</f>
        <v>369.59928463850827</v>
      </c>
      <c r="AO103" s="62">
        <f t="shared" si="90"/>
        <v>236.19165554863852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322.07760000000002</v>
      </c>
      <c r="BF103" s="14">
        <f t="shared" si="91"/>
        <v>75.785475796129461</v>
      </c>
      <c r="BG103" s="22">
        <f t="shared" si="61"/>
        <v>692.94485701159203</v>
      </c>
      <c r="BH103" s="62">
        <f t="shared" si="62"/>
        <v>970.34891219530118</v>
      </c>
      <c r="BI103" s="62">
        <f ca="1">AVERAGE(OFFSET($BH$3,0,0,'Données projet'!$E$11+1,1))-AVERAGE(OFFSET($H$3,0,0,'Données projet'!$E$11+1,1))</f>
        <v>500.25828825677058</v>
      </c>
      <c r="BJ103" s="62">
        <f t="shared" si="92"/>
        <v>313.56299786481338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-9.9316821433603781E-14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287.22548699835653</v>
      </c>
      <c r="CE103" s="62">
        <f t="shared" si="94"/>
        <v>276.01618888357268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269.11560000000014</v>
      </c>
      <c r="P104" s="14">
        <f t="shared" si="87"/>
        <v>64.661541462287133</v>
      </c>
      <c r="Q104" s="22">
        <f t="shared" si="107"/>
        <v>581.32852138015028</v>
      </c>
      <c r="R104" s="62">
        <f t="shared" si="55"/>
        <v>859.00891392722474</v>
      </c>
      <c r="S104" s="62">
        <f ca="1">AVERAGE(OFFSET($R$3,0,0,'Données projet'!$E$9+1,1))-AVERAGE(OFFSET($H$3,0,0,'Données projet'!$E$9+1,1))</f>
        <v>446.90706503298787</v>
      </c>
      <c r="T104" s="62">
        <f t="shared" si="88"/>
        <v>275.54513370838777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208.88711999999998</v>
      </c>
      <c r="AK104" s="14">
        <f t="shared" si="89"/>
        <v>51.692318263308358</v>
      </c>
      <c r="AL104" s="22">
        <f t="shared" si="58"/>
        <v>453.84252164192867</v>
      </c>
      <c r="AM104" s="62">
        <f t="shared" si="59"/>
        <v>731.52291418900313</v>
      </c>
      <c r="AN104" s="62">
        <f ca="1">AVERAGE(OFFSET($AM$3,0,0,'Données projet'!$E$10+1,1))-AVERAGE(OFFSET($H$3,0,0,'Données projet'!$E$10+1,1))</f>
        <v>369.59928463850827</v>
      </c>
      <c r="AO104" s="62">
        <f t="shared" si="90"/>
        <v>236.19165554863852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301.18608</v>
      </c>
      <c r="BF104" s="14">
        <f t="shared" si="91"/>
        <v>71.425054271756295</v>
      </c>
      <c r="BG104" s="22">
        <f t="shared" si="61"/>
        <v>648.96439218997557</v>
      </c>
      <c r="BH104" s="62">
        <f t="shared" si="62"/>
        <v>926.64478473705003</v>
      </c>
      <c r="BI104" s="62">
        <f ca="1">AVERAGE(OFFSET($BH$3,0,0,'Données projet'!$E$11+1,1))-AVERAGE(OFFSET($H$3,0,0,'Données projet'!$E$11+1,1))</f>
        <v>500.25828825677058</v>
      </c>
      <c r="BJ104" s="62">
        <f t="shared" si="92"/>
        <v>313.56299786481338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-9.9316821433603781E-14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287.22548699835653</v>
      </c>
      <c r="CE104" s="62">
        <f t="shared" si="94"/>
        <v>276.01618888357268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273.57720000000012</v>
      </c>
      <c r="P105" s="14">
        <f t="shared" si="87"/>
        <v>65.607858889915107</v>
      </c>
      <c r="Q105" s="22">
        <f t="shared" si="107"/>
        <v>590.74731089993566</v>
      </c>
      <c r="R105" s="62">
        <f t="shared" si="55"/>
        <v>868.69924697491865</v>
      </c>
      <c r="S105" s="62">
        <f ca="1">AVERAGE(OFFSET($R$3,0,0,'Données projet'!$E$9+1,1))-AVERAGE(OFFSET($H$3,0,0,'Données projet'!$E$9+1,1))</f>
        <v>446.90706503298787</v>
      </c>
      <c r="T105" s="62">
        <f t="shared" si="88"/>
        <v>275.54513370838777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212.50943999999998</v>
      </c>
      <c r="AK105" s="14">
        <f t="shared" si="89"/>
        <v>52.483581779454731</v>
      </c>
      <c r="AL105" s="22">
        <f t="shared" si="58"/>
        <v>461.52951293255023</v>
      </c>
      <c r="AM105" s="62">
        <f t="shared" si="59"/>
        <v>739.48144900753323</v>
      </c>
      <c r="AN105" s="62">
        <f ca="1">AVERAGE(OFFSET($AM$3,0,0,'Données projet'!$E$10+1,1))-AVERAGE(OFFSET($H$3,0,0,'Données projet'!$E$10+1,1))</f>
        <v>369.59928463850827</v>
      </c>
      <c r="AO105" s="62">
        <f t="shared" si="90"/>
        <v>236.19165554863852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306.40895999999998</v>
      </c>
      <c r="BF105" s="14">
        <f t="shared" si="91"/>
        <v>72.518370290127464</v>
      </c>
      <c r="BG105" s="22">
        <f t="shared" si="61"/>
        <v>659.96510025530517</v>
      </c>
      <c r="BH105" s="62">
        <f t="shared" si="62"/>
        <v>937.91703633028806</v>
      </c>
      <c r="BI105" s="62">
        <f ca="1">AVERAGE(OFFSET($BH$3,0,0,'Données projet'!$E$11+1,1))-AVERAGE(OFFSET($H$3,0,0,'Données projet'!$E$11+1,1))</f>
        <v>500.25828825677058</v>
      </c>
      <c r="BJ105" s="62">
        <f t="shared" si="92"/>
        <v>313.56299786481338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-9.9316821433603781E-14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287.22548699835653</v>
      </c>
      <c r="CE105" s="62">
        <f t="shared" si="94"/>
        <v>276.01618888357268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278.03880000000009</v>
      </c>
      <c r="P106" s="14">
        <f t="shared" si="87"/>
        <v>66.5523815477178</v>
      </c>
      <c r="Q106" s="22">
        <f t="shared" si="107"/>
        <v>600.16297452894207</v>
      </c>
      <c r="R106" s="62">
        <f t="shared" si="55"/>
        <v>878.3817434587047</v>
      </c>
      <c r="S106" s="62">
        <f ca="1">AVERAGE(OFFSET($R$3,0,0,'Données projet'!$E$9+1,1))-AVERAGE(OFFSET($H$3,0,0,'Données projet'!$E$9+1,1))</f>
        <v>446.90706503298787</v>
      </c>
      <c r="T106" s="62">
        <f t="shared" si="88"/>
        <v>275.54513370838777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216.13175999999996</v>
      </c>
      <c r="AK106" s="14">
        <f t="shared" si="89"/>
        <v>53.273276832974595</v>
      </c>
      <c r="AL106" s="22">
        <f t="shared" si="58"/>
        <v>469.21377248409726</v>
      </c>
      <c r="AM106" s="62">
        <f t="shared" si="59"/>
        <v>747.43254141386001</v>
      </c>
      <c r="AN106" s="62">
        <f ca="1">AVERAGE(OFFSET($AM$3,0,0,'Données projet'!$E$10+1,1))-AVERAGE(OFFSET($H$3,0,0,'Données projet'!$E$10+1,1))</f>
        <v>369.59928463850827</v>
      </c>
      <c r="AO106" s="62">
        <f t="shared" si="90"/>
        <v>236.19165554863852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311.63183999999995</v>
      </c>
      <c r="BF106" s="14">
        <f t="shared" si="91"/>
        <v>73.609519109735089</v>
      </c>
      <c r="BG106" s="22">
        <f t="shared" si="61"/>
        <v>670.96203378278858</v>
      </c>
      <c r="BH106" s="62">
        <f t="shared" si="62"/>
        <v>949.18080271255121</v>
      </c>
      <c r="BI106" s="62">
        <f ca="1">AVERAGE(OFFSET($BH$3,0,0,'Données projet'!$E$11+1,1))-AVERAGE(OFFSET($H$3,0,0,'Données projet'!$E$11+1,1))</f>
        <v>500.25828825677058</v>
      </c>
      <c r="BJ106" s="62">
        <f t="shared" si="92"/>
        <v>313.56299786481338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-9.9316821433603781E-14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287.22548699835653</v>
      </c>
      <c r="CE106" s="62">
        <f t="shared" si="94"/>
        <v>276.01618888357268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282.50040000000007</v>
      </c>
      <c r="P107" s="14">
        <f t="shared" si="87"/>
        <v>67.495141560894439</v>
      </c>
      <c r="Q107" s="22">
        <f t="shared" si="107"/>
        <v>609.57556821855781</v>
      </c>
      <c r="R107" s="62">
        <f t="shared" si="55"/>
        <v>888.05654104961877</v>
      </c>
      <c r="S107" s="62">
        <f ca="1">AVERAGE(OFFSET($R$3,0,0,'Données projet'!$E$9+1,1))-AVERAGE(OFFSET($H$3,0,0,'Données projet'!$E$9+1,1))</f>
        <v>446.90706503298787</v>
      </c>
      <c r="T107" s="62">
        <f t="shared" si="88"/>
        <v>275.54513370838777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219.75407999999996</v>
      </c>
      <c r="AK107" s="14">
        <f t="shared" si="89"/>
        <v>54.061432744926762</v>
      </c>
      <c r="AL107" s="22">
        <f t="shared" si="58"/>
        <v>476.89535136408062</v>
      </c>
      <c r="AM107" s="62">
        <f t="shared" si="59"/>
        <v>755.37632419514148</v>
      </c>
      <c r="AN107" s="62">
        <f ca="1">AVERAGE(OFFSET($AM$3,0,0,'Données projet'!$E$10+1,1))-AVERAGE(OFFSET($H$3,0,0,'Données projet'!$E$10+1,1))</f>
        <v>369.59928463850827</v>
      </c>
      <c r="AO107" s="62">
        <f t="shared" si="90"/>
        <v>236.19165554863852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316.85471999999993</v>
      </c>
      <c r="BF107" s="14">
        <f t="shared" si="91"/>
        <v>74.698541244494848</v>
      </c>
      <c r="BG107" s="22">
        <f t="shared" si="61"/>
        <v>681.95526333416171</v>
      </c>
      <c r="BH107" s="62">
        <f t="shared" si="62"/>
        <v>960.43623616522268</v>
      </c>
      <c r="BI107" s="62">
        <f ca="1">AVERAGE(OFFSET($BH$3,0,0,'Données projet'!$E$11+1,1))-AVERAGE(OFFSET($H$3,0,0,'Données projet'!$E$11+1,1))</f>
        <v>500.25828825677058</v>
      </c>
      <c r="BJ107" s="62">
        <f t="shared" si="92"/>
        <v>313.56299786481338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-9.9316821433603781E-14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287.22548699835653</v>
      </c>
      <c r="CE107" s="62">
        <f t="shared" si="94"/>
        <v>276.01618888357268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286.96200000000005</v>
      </c>
      <c r="P108" s="14">
        <f t="shared" si="87"/>
        <v>68.436169981717853</v>
      </c>
      <c r="Q108" s="22">
        <f t="shared" si="107"/>
        <v>618.98514605149205</v>
      </c>
      <c r="R108" s="62">
        <f t="shared" si="55"/>
        <v>897.72377413236381</v>
      </c>
      <c r="S108" s="62">
        <f ca="1">AVERAGE(OFFSET($R$3,0,0,'Données projet'!$E$9+1,1))-AVERAGE(OFFSET($H$3,0,0,'Données projet'!$E$9+1,1))</f>
        <v>446.90706503298787</v>
      </c>
      <c r="T108" s="62">
        <f t="shared" si="88"/>
        <v>275.54513370838777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223.3763999999999</v>
      </c>
      <c r="AK108" s="14">
        <f t="shared" si="89"/>
        <v>54.848077814326416</v>
      </c>
      <c r="AL108" s="22">
        <f t="shared" si="58"/>
        <v>484.57429885995163</v>
      </c>
      <c r="AM108" s="62">
        <f t="shared" si="59"/>
        <v>763.31292694082344</v>
      </c>
      <c r="AN108" s="62">
        <f ca="1">AVERAGE(OFFSET($AM$3,0,0,'Données projet'!$E$10+1,1))-AVERAGE(OFFSET($H$3,0,0,'Données projet'!$E$10+1,1))</f>
        <v>369.59928463850827</v>
      </c>
      <c r="AO108" s="62">
        <f t="shared" si="90"/>
        <v>236.19165554863852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322.0775999999999</v>
      </c>
      <c r="BF108" s="14">
        <f t="shared" si="91"/>
        <v>75.785475796129404</v>
      </c>
      <c r="BG108" s="22">
        <f t="shared" si="61"/>
        <v>692.94485701159181</v>
      </c>
      <c r="BH108" s="62">
        <f t="shared" si="62"/>
        <v>971.68348509246357</v>
      </c>
      <c r="BI108" s="62">
        <f ca="1">AVERAGE(OFFSET($BH$3,0,0,'Données projet'!$E$11+1,1))-AVERAGE(OFFSET($H$3,0,0,'Données projet'!$E$11+1,1))</f>
        <v>500.25828825677058</v>
      </c>
      <c r="BJ108" s="62">
        <f t="shared" si="92"/>
        <v>313.56299786481338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-9.9316821433603781E-14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287.22548699835653</v>
      </c>
      <c r="CE108" s="62">
        <f t="shared" si="94"/>
        <v>276.01618888357268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270.94080000000002</v>
      </c>
      <c r="P109" s="14">
        <f t="shared" si="87"/>
        <v>65.048890354155489</v>
      </c>
      <c r="Q109" s="22">
        <f t="shared" si="107"/>
        <v>585.1820440334875</v>
      </c>
      <c r="R109" s="62">
        <f t="shared" si="55"/>
        <v>864.17385762161666</v>
      </c>
      <c r="S109" s="62">
        <f ca="1">AVERAGE(OFFSET($R$3,0,0,'Données projet'!$E$9+1,1))-AVERAGE(OFFSET($H$3,0,0,'Données projet'!$E$9+1,1))</f>
        <v>446.90706503298787</v>
      </c>
      <c r="T109" s="62">
        <f t="shared" si="88"/>
        <v>275.54513370838777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209.28959999999992</v>
      </c>
      <c r="AK109" s="14">
        <f t="shared" si="89"/>
        <v>51.780314822292169</v>
      </c>
      <c r="AL109" s="22">
        <f t="shared" si="58"/>
        <v>454.69676831549208</v>
      </c>
      <c r="AM109" s="62">
        <f t="shared" si="59"/>
        <v>733.68858190362118</v>
      </c>
      <c r="AN109" s="62">
        <f ca="1">AVERAGE(OFFSET($AM$3,0,0,'Données projet'!$E$10+1,1))-AVERAGE(OFFSET($H$3,0,0,'Données projet'!$E$10+1,1))</f>
        <v>369.59928463850827</v>
      </c>
      <c r="AO109" s="62">
        <f t="shared" si="90"/>
        <v>236.19165554863852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301.76639999999992</v>
      </c>
      <c r="BF109" s="14">
        <f t="shared" si="91"/>
        <v>71.546642144235292</v>
      </c>
      <c r="BG109" s="22">
        <f t="shared" si="61"/>
        <v>650.18688173454302</v>
      </c>
      <c r="BH109" s="62">
        <f t="shared" si="62"/>
        <v>929.17869532267218</v>
      </c>
      <c r="BI109" s="62">
        <f ca="1">AVERAGE(OFFSET($BH$3,0,0,'Données projet'!$E$11+1,1))-AVERAGE(OFFSET($H$3,0,0,'Données projet'!$E$11+1,1))</f>
        <v>500.25828825677058</v>
      </c>
      <c r="BJ109" s="62">
        <f t="shared" si="92"/>
        <v>313.56299786481338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-9.9316821433603781E-14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287.22548699835653</v>
      </c>
      <c r="CE109" s="62">
        <f t="shared" si="94"/>
        <v>276.01618888357268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275.19960000000003</v>
      </c>
      <c r="P110" s="14">
        <f t="shared" si="87"/>
        <v>65.951527620662617</v>
      </c>
      <c r="Q110" s="22">
        <f t="shared" si="107"/>
        <v>594.17154727265404</v>
      </c>
      <c r="R110" s="62">
        <f t="shared" si="55"/>
        <v>873.41215416552768</v>
      </c>
      <c r="S110" s="62">
        <f ca="1">AVERAGE(OFFSET($R$3,0,0,'Données projet'!$E$9+1,1))-AVERAGE(OFFSET($H$3,0,0,'Données projet'!$E$9+1,1))</f>
        <v>446.90706503298787</v>
      </c>
      <c r="T110" s="62">
        <f t="shared" si="88"/>
        <v>275.54513370838777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212.64359999999994</v>
      </c>
      <c r="AK110" s="14">
        <f t="shared" si="89"/>
        <v>52.512857530306484</v>
      </c>
      <c r="AL110" s="22">
        <f t="shared" si="58"/>
        <v>461.81416353195027</v>
      </c>
      <c r="AM110" s="62">
        <f t="shared" si="59"/>
        <v>741.05477042482391</v>
      </c>
      <c r="AN110" s="62">
        <f ca="1">AVERAGE(OFFSET($AM$3,0,0,'Données projet'!$E$10+1,1))-AVERAGE(OFFSET($H$3,0,0,'Données projet'!$E$10+1,1))</f>
        <v>369.59928463850827</v>
      </c>
      <c r="AO110" s="62">
        <f t="shared" si="90"/>
        <v>236.19165554863852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306.60239999999993</v>
      </c>
      <c r="BF110" s="14">
        <f t="shared" si="91"/>
        <v>72.558821602115088</v>
      </c>
      <c r="BG110" s="22">
        <f t="shared" si="61"/>
        <v>660.37246095701687</v>
      </c>
      <c r="BH110" s="62">
        <f t="shared" si="62"/>
        <v>939.61306784989051</v>
      </c>
      <c r="BI110" s="62">
        <f ca="1">AVERAGE(OFFSET($BH$3,0,0,'Données projet'!$E$11+1,1))-AVERAGE(OFFSET($H$3,0,0,'Données projet'!$E$11+1,1))</f>
        <v>500.25828825677058</v>
      </c>
      <c r="BJ110" s="62">
        <f t="shared" si="92"/>
        <v>313.56299786481338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-9.9316821433603781E-14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287.22548699835653</v>
      </c>
      <c r="CE110" s="62">
        <f t="shared" si="94"/>
        <v>276.01618888357268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279.45839999999998</v>
      </c>
      <c r="P111" s="14">
        <f t="shared" si="87"/>
        <v>66.852540337772723</v>
      </c>
      <c r="Q111" s="22">
        <f t="shared" si="107"/>
        <v>603.15822108828741</v>
      </c>
      <c r="R111" s="62">
        <f t="shared" si="55"/>
        <v>882.64330527828679</v>
      </c>
      <c r="S111" s="62">
        <f ca="1">AVERAGE(OFFSET($R$3,0,0,'Données projet'!$E$9+1,1))-AVERAGE(OFFSET($H$3,0,0,'Données projet'!$E$9+1,1))</f>
        <v>446.90706503298787</v>
      </c>
      <c r="T111" s="62">
        <f t="shared" si="88"/>
        <v>275.54513370838777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215.99759999999992</v>
      </c>
      <c r="AK111" s="14">
        <f t="shared" si="89"/>
        <v>53.244056492586679</v>
      </c>
      <c r="AL111" s="22">
        <f t="shared" si="58"/>
        <v>468.92921839125489</v>
      </c>
      <c r="AM111" s="62">
        <f t="shared" si="59"/>
        <v>748.41430258125422</v>
      </c>
      <c r="AN111" s="62">
        <f ca="1">AVERAGE(OFFSET($AM$3,0,0,'Données projet'!$E$10+1,1))-AVERAGE(OFFSET($H$3,0,0,'Données projet'!$E$10+1,1))</f>
        <v>369.59928463850827</v>
      </c>
      <c r="AO111" s="62">
        <f t="shared" si="90"/>
        <v>236.19165554863852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311.43839999999989</v>
      </c>
      <c r="BF111" s="14">
        <f t="shared" si="91"/>
        <v>73.569144360291361</v>
      </c>
      <c r="BG111" s="22">
        <f t="shared" si="61"/>
        <v>670.55480642750729</v>
      </c>
      <c r="BH111" s="62">
        <f t="shared" si="62"/>
        <v>950.03989061750667</v>
      </c>
      <c r="BI111" s="62">
        <f ca="1">AVERAGE(OFFSET($BH$3,0,0,'Données projet'!$E$11+1,1))-AVERAGE(OFFSET($H$3,0,0,'Données projet'!$E$11+1,1))</f>
        <v>500.25828825677058</v>
      </c>
      <c r="BJ111" s="62">
        <f t="shared" si="92"/>
        <v>313.56299786481338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-9.9316821433603781E-14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287.22548699835653</v>
      </c>
      <c r="CE111" s="62">
        <f t="shared" si="94"/>
        <v>276.01618888357268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283.71719999999999</v>
      </c>
      <c r="P112" s="14">
        <f t="shared" si="87"/>
        <v>67.751956122170697</v>
      </c>
      <c r="Q112" s="22">
        <f t="shared" si="107"/>
        <v>612.14211357944725</v>
      </c>
      <c r="R112" s="62">
        <f t="shared" si="55"/>
        <v>891.86743393203653</v>
      </c>
      <c r="S112" s="62">
        <f ca="1">AVERAGE(OFFSET($R$3,0,0,'Données projet'!$E$9+1,1))-AVERAGE(OFFSET($H$3,0,0,'Données projet'!$E$9+1,1))</f>
        <v>446.90706503298787</v>
      </c>
      <c r="T112" s="62">
        <f t="shared" si="88"/>
        <v>275.54513370838777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219.35159999999993</v>
      </c>
      <c r="AK112" s="14">
        <f t="shared" si="89"/>
        <v>53.973934984352134</v>
      </c>
      <c r="AL112" s="22">
        <f t="shared" si="58"/>
        <v>476.0419734310799</v>
      </c>
      <c r="AM112" s="62">
        <f t="shared" si="59"/>
        <v>755.76729378366917</v>
      </c>
      <c r="AN112" s="62">
        <f ca="1">AVERAGE(OFFSET($AM$3,0,0,'Données projet'!$E$10+1,1))-AVERAGE(OFFSET($H$3,0,0,'Données projet'!$E$10+1,1))</f>
        <v>369.59928463850827</v>
      </c>
      <c r="AO112" s="62">
        <f t="shared" si="90"/>
        <v>236.19165554863852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316.2743999999999</v>
      </c>
      <c r="BF112" s="14">
        <f t="shared" si="91"/>
        <v>74.577642578935567</v>
      </c>
      <c r="BG112" s="22">
        <f t="shared" si="61"/>
        <v>680.73397415831266</v>
      </c>
      <c r="BH112" s="62">
        <f t="shared" si="62"/>
        <v>960.45929451090194</v>
      </c>
      <c r="BI112" s="62">
        <f ca="1">AVERAGE(OFFSET($BH$3,0,0,'Données projet'!$E$11+1,1))-AVERAGE(OFFSET($H$3,0,0,'Données projet'!$E$11+1,1))</f>
        <v>500.25828825677058</v>
      </c>
      <c r="BJ112" s="62">
        <f t="shared" si="92"/>
        <v>313.56299786481338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-9.9316821433603781E-14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287.22548699835653</v>
      </c>
      <c r="CE112" s="62">
        <f t="shared" si="94"/>
        <v>276.01618888357268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287.97599999999994</v>
      </c>
      <c r="P113" s="14">
        <f t="shared" si="87"/>
        <v>68.649801713863141</v>
      </c>
      <c r="Q113" s="22">
        <f t="shared" si="107"/>
        <v>621.12327131831148</v>
      </c>
      <c r="R113" s="62">
        <f t="shared" si="55"/>
        <v>901.0846602731574</v>
      </c>
      <c r="S113" s="62">
        <f ca="1">AVERAGE(OFFSET($R$3,0,0,'Données projet'!$E$9+1,1))-AVERAGE(OFFSET($H$3,0,0,'Données projet'!$E$9+1,1))</f>
        <v>446.90706503298787</v>
      </c>
      <c r="T113" s="62">
        <f t="shared" si="88"/>
        <v>275.54513370838777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222.70559999999995</v>
      </c>
      <c r="AK113" s="14">
        <f t="shared" si="89"/>
        <v>54.702515528198902</v>
      </c>
      <c r="AL113" s="22">
        <f t="shared" si="58"/>
        <v>483.15246787827965</v>
      </c>
      <c r="AM113" s="62">
        <f t="shared" si="59"/>
        <v>763.11385683312551</v>
      </c>
      <c r="AN113" s="62">
        <f ca="1">AVERAGE(OFFSET($AM$3,0,0,'Données projet'!$E$10+1,1))-AVERAGE(OFFSET($H$3,0,0,'Données projet'!$E$10+1,1))</f>
        <v>369.59928463850827</v>
      </c>
      <c r="AO113" s="62">
        <f t="shared" si="90"/>
        <v>236.19165554863852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321.11039999999986</v>
      </c>
      <c r="BF113" s="14">
        <f t="shared" si="91"/>
        <v>75.584347378293316</v>
      </c>
      <c r="BG113" s="22">
        <f t="shared" si="61"/>
        <v>690.91001835052737</v>
      </c>
      <c r="BH113" s="62">
        <f t="shared" si="62"/>
        <v>970.87140730537317</v>
      </c>
      <c r="BI113" s="62">
        <f ca="1">AVERAGE(OFFSET($BH$3,0,0,'Données projet'!$E$11+1,1))-AVERAGE(OFFSET($H$3,0,0,'Données projet'!$E$11+1,1))</f>
        <v>500.25828825677058</v>
      </c>
      <c r="BJ113" s="62">
        <f t="shared" si="92"/>
        <v>313.56299786481338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-9.9316821433603781E-14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287.22548699835653</v>
      </c>
      <c r="CE113" s="62">
        <f t="shared" si="94"/>
        <v>276.01618888357268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272.56319999999994</v>
      </c>
      <c r="P114" s="14">
        <f t="shared" si="87"/>
        <v>65.392945522034609</v>
      </c>
      <c r="Q114" s="22">
        <f t="shared" si="107"/>
        <v>588.60695345087686</v>
      </c>
      <c r="R114" s="62">
        <f t="shared" si="55"/>
        <v>868.80031574550048</v>
      </c>
      <c r="S114" s="62">
        <f ca="1">AVERAGE(OFFSET($R$3,0,0,'Données projet'!$E$9+1,1))-AVERAGE(OFFSET($H$3,0,0,'Données projet'!$E$9+1,1))</f>
        <v>446.90706503298787</v>
      </c>
      <c r="T114" s="62">
        <f t="shared" si="88"/>
        <v>275.54513370838777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209.02127999999996</v>
      </c>
      <c r="AK114" s="14">
        <f t="shared" si="89"/>
        <v>51.72165264063711</v>
      </c>
      <c r="AL114" s="22">
        <f t="shared" si="58"/>
        <v>454.12727434910954</v>
      </c>
      <c r="AM114" s="62">
        <f t="shared" si="59"/>
        <v>734.32063664373311</v>
      </c>
      <c r="AN114" s="62">
        <f ca="1">AVERAGE(OFFSET($AM$3,0,0,'Données projet'!$E$10+1,1))-AVERAGE(OFFSET($H$3,0,0,'Données projet'!$E$10+1,1))</f>
        <v>369.59928463850827</v>
      </c>
      <c r="AO114" s="62">
        <f t="shared" si="90"/>
        <v>236.19165554863852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301.37951999999996</v>
      </c>
      <c r="BF114" s="14">
        <f t="shared" si="91"/>
        <v>71.465586589963848</v>
      </c>
      <c r="BG114" s="22">
        <f t="shared" si="61"/>
        <v>649.37189397752024</v>
      </c>
      <c r="BH114" s="62">
        <f t="shared" si="62"/>
        <v>929.56525627214387</v>
      </c>
      <c r="BI114" s="62">
        <f ca="1">AVERAGE(OFFSET($BH$3,0,0,'Données projet'!$E$11+1,1))-AVERAGE(OFFSET($H$3,0,0,'Données projet'!$E$11+1,1))</f>
        <v>500.25828825677058</v>
      </c>
      <c r="BJ114" s="62">
        <f t="shared" si="92"/>
        <v>313.56299786481338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-9.9316821433603781E-14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287.22548699835653</v>
      </c>
      <c r="CE114" s="62">
        <f t="shared" si="94"/>
        <v>276.01618888357268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276.41640000000001</v>
      </c>
      <c r="P115" s="14">
        <f t="shared" si="87"/>
        <v>66.209124371313408</v>
      </c>
      <c r="Q115" s="22">
        <f t="shared" si="107"/>
        <v>596.7394549467042</v>
      </c>
      <c r="R115" s="62">
        <f t="shared" si="55"/>
        <v>877.16076636227513</v>
      </c>
      <c r="S115" s="62">
        <f ca="1">AVERAGE(OFFSET($R$3,0,0,'Données projet'!$E$9+1,1))-AVERAGE(OFFSET($H$3,0,0,'Données projet'!$E$9+1,1))</f>
        <v>446.90706503298787</v>
      </c>
      <c r="T115" s="62">
        <f t="shared" si="88"/>
        <v>275.54513370838777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212.10695999999999</v>
      </c>
      <c r="AK115" s="14">
        <f t="shared" si="89"/>
        <v>52.395741612408244</v>
      </c>
      <c r="AL115" s="22">
        <f t="shared" si="58"/>
        <v>460.67553864161101</v>
      </c>
      <c r="AM115" s="62">
        <f t="shared" si="59"/>
        <v>741.09685005718188</v>
      </c>
      <c r="AN115" s="62">
        <f ca="1">AVERAGE(OFFSET($AM$3,0,0,'Données projet'!$E$10+1,1))-AVERAGE(OFFSET($H$3,0,0,'Données projet'!$E$10+1,1))</f>
        <v>369.59928463850827</v>
      </c>
      <c r="AO115" s="62">
        <f t="shared" si="90"/>
        <v>236.19165554863852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305.82863999999995</v>
      </c>
      <c r="BF115" s="14">
        <f t="shared" si="91"/>
        <v>72.396998509767741</v>
      </c>
      <c r="BG115" s="22">
        <f t="shared" si="61"/>
        <v>658.74298707117862</v>
      </c>
      <c r="BH115" s="62">
        <f t="shared" si="62"/>
        <v>939.16429848674943</v>
      </c>
      <c r="BI115" s="62">
        <f ca="1">AVERAGE(OFFSET($BH$3,0,0,'Données projet'!$E$11+1,1))-AVERAGE(OFFSET($H$3,0,0,'Données projet'!$E$11+1,1))</f>
        <v>500.25828825677058</v>
      </c>
      <c r="BJ115" s="62">
        <f t="shared" si="92"/>
        <v>313.56299786481338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-9.9316821433603781E-14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287.22548699835653</v>
      </c>
      <c r="CE115" s="62">
        <f t="shared" si="94"/>
        <v>276.01618888357268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280.26960000000003</v>
      </c>
      <c r="P116" s="14">
        <f t="shared" si="87"/>
        <v>67.023979919595945</v>
      </c>
      <c r="Q116" s="22">
        <f t="shared" si="107"/>
        <v>604.8696516932963</v>
      </c>
      <c r="R116" s="62">
        <f t="shared" si="55"/>
        <v>885.51495782218399</v>
      </c>
      <c r="S116" s="62">
        <f ca="1">AVERAGE(OFFSET($R$3,0,0,'Données projet'!$E$9+1,1))-AVERAGE(OFFSET($H$3,0,0,'Données projet'!$E$9+1,1))</f>
        <v>446.90706503298787</v>
      </c>
      <c r="T116" s="62">
        <f t="shared" si="88"/>
        <v>275.54513370838777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215.19263999999998</v>
      </c>
      <c r="AK116" s="14">
        <f t="shared" si="89"/>
        <v>53.068690033178463</v>
      </c>
      <c r="AL116" s="22">
        <f t="shared" si="58"/>
        <v>467.22181647445245</v>
      </c>
      <c r="AM116" s="62">
        <f t="shared" si="59"/>
        <v>747.86712260334002</v>
      </c>
      <c r="AN116" s="62">
        <f ca="1">AVERAGE(OFFSET($AM$3,0,0,'Données projet'!$E$10+1,1))-AVERAGE(OFFSET($H$3,0,0,'Données projet'!$E$10+1,1))</f>
        <v>369.59928463850827</v>
      </c>
      <c r="AO116" s="62">
        <f t="shared" si="90"/>
        <v>236.19165554863852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310.27775999999994</v>
      </c>
      <c r="BF116" s="14">
        <f t="shared" si="91"/>
        <v>73.326834491020819</v>
      </c>
      <c r="BG116" s="22">
        <f t="shared" si="61"/>
        <v>668.11133540519438</v>
      </c>
      <c r="BH116" s="62">
        <f t="shared" si="62"/>
        <v>948.75664153408206</v>
      </c>
      <c r="BI116" s="62">
        <f ca="1">AVERAGE(OFFSET($BH$3,0,0,'Données projet'!$E$11+1,1))-AVERAGE(OFFSET($H$3,0,0,'Données projet'!$E$11+1,1))</f>
        <v>500.25828825677058</v>
      </c>
      <c r="BJ116" s="62">
        <f t="shared" si="92"/>
        <v>313.56299786481338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-9.9316821433603781E-14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287.22548699835653</v>
      </c>
      <c r="CE116" s="62">
        <f t="shared" si="94"/>
        <v>276.01618888357268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284.12279999999998</v>
      </c>
      <c r="P117" s="14">
        <f t="shared" si="87"/>
        <v>67.837532462585557</v>
      </c>
      <c r="Q117" s="22">
        <f t="shared" si="107"/>
        <v>612.99757903900309</v>
      </c>
      <c r="R117" s="62">
        <f t="shared" si="55"/>
        <v>893.86299407370848</v>
      </c>
      <c r="S117" s="62">
        <f ca="1">AVERAGE(OFFSET($R$3,0,0,'Données projet'!$E$9+1,1))-AVERAGE(OFFSET($H$3,0,0,'Données projet'!$E$9+1,1))</f>
        <v>446.90706503298787</v>
      </c>
      <c r="T117" s="62">
        <f t="shared" si="88"/>
        <v>275.54513370838777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218.27832000000001</v>
      </c>
      <c r="AK117" s="14">
        <f t="shared" si="89"/>
        <v>53.740516147179761</v>
      </c>
      <c r="AL117" s="22">
        <f t="shared" si="58"/>
        <v>473.76613962300468</v>
      </c>
      <c r="AM117" s="62">
        <f t="shared" si="59"/>
        <v>754.63155465771013</v>
      </c>
      <c r="AN117" s="62">
        <f ca="1">AVERAGE(OFFSET($AM$3,0,0,'Données projet'!$E$10+1,1))-AVERAGE(OFFSET($H$3,0,0,'Données projet'!$E$10+1,1))</f>
        <v>369.59928463850827</v>
      </c>
      <c r="AO117" s="62">
        <f t="shared" si="90"/>
        <v>236.19165554863852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314.72687999999999</v>
      </c>
      <c r="BF117" s="14">
        <f t="shared" si="91"/>
        <v>74.255119742405697</v>
      </c>
      <c r="BG117" s="22">
        <f t="shared" si="61"/>
        <v>677.47698288468996</v>
      </c>
      <c r="BH117" s="62">
        <f t="shared" si="62"/>
        <v>958.34239791939535</v>
      </c>
      <c r="BI117" s="62">
        <f ca="1">AVERAGE(OFFSET($BH$3,0,0,'Données projet'!$E$11+1,1))-AVERAGE(OFFSET($H$3,0,0,'Données projet'!$E$11+1,1))</f>
        <v>500.25828825677058</v>
      </c>
      <c r="BJ117" s="62">
        <f t="shared" si="92"/>
        <v>313.56299786481338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-9.9316821433603781E-14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287.22548699835653</v>
      </c>
      <c r="CE117" s="62">
        <f t="shared" si="94"/>
        <v>276.01618888357268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287.976</v>
      </c>
      <c r="P118" s="14">
        <f t="shared" si="87"/>
        <v>68.649801713863141</v>
      </c>
      <c r="Q118" s="22">
        <f t="shared" si="107"/>
        <v>621.12327131831159</v>
      </c>
      <c r="R118" s="62">
        <f t="shared" si="55"/>
        <v>902.2049768614088</v>
      </c>
      <c r="S118" s="62">
        <f ca="1">AVERAGE(OFFSET($R$3,0,0,'Données projet'!$E$9+1,1))-AVERAGE(OFFSET($H$3,0,0,'Données projet'!$E$9+1,1))</f>
        <v>446.90706503298787</v>
      </c>
      <c r="T118" s="62">
        <f t="shared" si="88"/>
        <v>275.54513370838777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221.364</v>
      </c>
      <c r="AK118" s="14">
        <f t="shared" si="89"/>
        <v>54.411237653200793</v>
      </c>
      <c r="AL118" s="22">
        <f t="shared" si="58"/>
        <v>480.30853891265809</v>
      </c>
      <c r="AM118" s="62">
        <f t="shared" si="59"/>
        <v>761.39024445575535</v>
      </c>
      <c r="AN118" s="62">
        <f ca="1">AVERAGE(OFFSET($AM$3,0,0,'Données projet'!$E$10+1,1))-AVERAGE(OFFSET($H$3,0,0,'Données projet'!$E$10+1,1))</f>
        <v>369.59928463850827</v>
      </c>
      <c r="AO118" s="62">
        <f t="shared" si="90"/>
        <v>236.19165554863852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319.17599999999999</v>
      </c>
      <c r="BF118" s="14">
        <f t="shared" si="91"/>
        <v>75.181878718947672</v>
      </c>
      <c r="BG118" s="22">
        <f t="shared" si="61"/>
        <v>686.83997210216705</v>
      </c>
      <c r="BH118" s="62">
        <f t="shared" si="62"/>
        <v>967.92167764526425</v>
      </c>
      <c r="BI118" s="62">
        <f ca="1">AVERAGE(OFFSET($BH$3,0,0,'Données projet'!$E$11+1,1))-AVERAGE(OFFSET($H$3,0,0,'Données projet'!$E$11+1,1))</f>
        <v>500.25828825677058</v>
      </c>
      <c r="BJ118" s="62">
        <f t="shared" si="92"/>
        <v>313.56299786481338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-9.9316821433603781E-14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287.22548699835653</v>
      </c>
      <c r="CE118" s="62">
        <f t="shared" si="94"/>
        <v>276.01618888357268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273.37440000000004</v>
      </c>
      <c r="P119" s="14">
        <f t="shared" si="87"/>
        <v>65.564883644654444</v>
      </c>
      <c r="Q119" s="22">
        <f t="shared" si="107"/>
        <v>590.31925234777316</v>
      </c>
      <c r="R119" s="62">
        <f t="shared" si="55"/>
        <v>871.61349624249465</v>
      </c>
      <c r="S119" s="62">
        <f ca="1">AVERAGE(OFFSET($R$3,0,0,'Données projet'!$E$9+1,1))-AVERAGE(OFFSET($H$3,0,0,'Données projet'!$E$9+1,1))</f>
        <v>446.90706503298787</v>
      </c>
      <c r="T119" s="62">
        <f t="shared" si="88"/>
        <v>275.54513370838777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369.59928463850827</v>
      </c>
      <c r="AO119" s="62">
        <f t="shared" si="90"/>
        <v>236.19165554863852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500.25828825677058</v>
      </c>
      <c r="BJ119" s="62">
        <f t="shared" si="92"/>
        <v>313.56299786481338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-9.9316821433603781E-14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287.22548699835653</v>
      </c>
      <c r="CE119" s="62">
        <f t="shared" si="94"/>
        <v>276.01618888357268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277.02480000000008</v>
      </c>
      <c r="P120" s="14">
        <f t="shared" si="87"/>
        <v>66.337873221533528</v>
      </c>
      <c r="Q120" s="22">
        <f t="shared" si="107"/>
        <v>598.02332252750432</v>
      </c>
      <c r="R120" s="62">
        <f t="shared" si="55"/>
        <v>879.52641770861396</v>
      </c>
      <c r="S120" s="62">
        <f ca="1">AVERAGE(OFFSET($R$3,0,0,'Données projet'!$E$9+1,1))-AVERAGE(OFFSET($H$3,0,0,'Données projet'!$E$9+1,1))</f>
        <v>446.90706503298787</v>
      </c>
      <c r="T120" s="62">
        <f t="shared" si="88"/>
        <v>275.54513370838777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369.59928463850827</v>
      </c>
      <c r="AO120" s="62">
        <f t="shared" si="90"/>
        <v>236.19165554863852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500.25828825677058</v>
      </c>
      <c r="BJ120" s="62">
        <f t="shared" si="92"/>
        <v>313.56299786481338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-9.9316821433603781E-14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287.22548699835653</v>
      </c>
      <c r="CE120" s="62">
        <f t="shared" si="94"/>
        <v>276.01618888357268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280.67520000000007</v>
      </c>
      <c r="P121" s="14">
        <f t="shared" si="87"/>
        <v>67.109678043026491</v>
      </c>
      <c r="Q121" s="22">
        <f t="shared" si="107"/>
        <v>605.72532925827124</v>
      </c>
      <c r="R121" s="62">
        <f t="shared" si="55"/>
        <v>887.4336526228717</v>
      </c>
      <c r="S121" s="62">
        <f ca="1">AVERAGE(OFFSET($R$3,0,0,'Données projet'!$E$9+1,1))-AVERAGE(OFFSET($H$3,0,0,'Données projet'!$E$9+1,1))</f>
        <v>446.90706503298787</v>
      </c>
      <c r="T121" s="62">
        <f t="shared" si="88"/>
        <v>275.54513370838777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369.59928463850827</v>
      </c>
      <c r="AO121" s="62">
        <f t="shared" si="90"/>
        <v>236.19165554863852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500.25828825677058</v>
      </c>
      <c r="BJ121" s="62">
        <f t="shared" si="92"/>
        <v>313.56299786481338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-9.9316821433603781E-14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287.22548699835653</v>
      </c>
      <c r="CE121" s="62">
        <f t="shared" si="94"/>
        <v>276.01618888357268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284.32560000000012</v>
      </c>
      <c r="P122" s="14">
        <f t="shared" si="87"/>
        <v>67.880315299331201</v>
      </c>
      <c r="Q122" s="22">
        <f t="shared" si="107"/>
        <v>613.42530247966863</v>
      </c>
      <c r="R122" s="62">
        <f t="shared" si="55"/>
        <v>895.33529377759783</v>
      </c>
      <c r="S122" s="62">
        <f ca="1">AVERAGE(OFFSET($R$3,0,0,'Données projet'!$E$9+1,1))-AVERAGE(OFFSET($H$3,0,0,'Données projet'!$E$9+1,1))</f>
        <v>446.90706503298787</v>
      </c>
      <c r="T122" s="62">
        <f t="shared" si="88"/>
        <v>275.54513370838777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369.59928463850827</v>
      </c>
      <c r="AO122" s="62">
        <f t="shared" si="90"/>
        <v>236.19165554863852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500.25828825677058</v>
      </c>
      <c r="BJ122" s="62">
        <f t="shared" si="92"/>
        <v>313.56299786481338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-9.9316821433603781E-14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287.22548699835653</v>
      </c>
      <c r="CE122" s="62">
        <f t="shared" si="94"/>
        <v>276.01618888357268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287.97600000000011</v>
      </c>
      <c r="P123" s="14">
        <f t="shared" si="87"/>
        <v>68.649801713863141</v>
      </c>
      <c r="Q123" s="22">
        <f t="shared" si="107"/>
        <v>621.12327131831182</v>
      </c>
      <c r="R123" s="62">
        <f t="shared" si="55"/>
        <v>903.23143206178838</v>
      </c>
      <c r="S123" s="62">
        <f ca="1">AVERAGE(OFFSET($R$3,0,0,'Données projet'!$E$9+1,1))-AVERAGE(OFFSET($H$3,0,0,'Données projet'!$E$9+1,1))</f>
        <v>446.90706503298787</v>
      </c>
      <c r="T123" s="62">
        <f t="shared" si="88"/>
        <v>275.54513370838777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369.59928463850827</v>
      </c>
      <c r="AO123" s="62">
        <f t="shared" si="90"/>
        <v>236.19165554863852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500.25828825677058</v>
      </c>
      <c r="BJ123" s="62">
        <f t="shared" si="92"/>
        <v>313.56299786481338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-9.9316821433603781E-14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287.22548699835653</v>
      </c>
      <c r="CE123" s="62">
        <f t="shared" si="94"/>
        <v>276.01618888357268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1.1527845344971866E-13</v>
      </c>
      <c r="P124" s="14">
        <f t="shared" si="87"/>
        <v>1.7033846239409443E-12</v>
      </c>
      <c r="Q124" s="22">
        <f t="shared" si="107"/>
        <v>3.1675048597887374E-12</v>
      </c>
      <c r="R124" s="62">
        <f t="shared" si="55"/>
        <v>282.30289239218757</v>
      </c>
      <c r="S124" s="62">
        <f ca="1">AVERAGE(OFFSET($R$3,0,0,'Données projet'!$E$9+1,1))-AVERAGE(OFFSET($H$3,0,0,'Données projet'!$E$9+1,1))</f>
        <v>446.90706503298787</v>
      </c>
      <c r="T124" s="62">
        <f t="shared" si="88"/>
        <v>275.54513370838777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369.59928463850827</v>
      </c>
      <c r="AO124" s="62">
        <f t="shared" si="90"/>
        <v>236.19165554863852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500.25828825677058</v>
      </c>
      <c r="BJ124" s="62">
        <f t="shared" si="92"/>
        <v>313.56299786481338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-9.9316821433603781E-14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287.22548699835653</v>
      </c>
      <c r="CE124" s="62">
        <f t="shared" si="94"/>
        <v>276.01618888357268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1.1527845344971866E-13</v>
      </c>
      <c r="P125" s="14">
        <f t="shared" si="87"/>
        <v>1.7033846239409443E-12</v>
      </c>
      <c r="Q125" s="22">
        <f t="shared" si="107"/>
        <v>3.1675048597887374E-12</v>
      </c>
      <c r="R125" s="62">
        <f t="shared" si="55"/>
        <v>282.49424588214498</v>
      </c>
      <c r="S125" s="62">
        <f ca="1">AVERAGE(OFFSET($R$3,0,0,'Données projet'!$E$9+1,1))-AVERAGE(OFFSET($H$3,0,0,'Données projet'!$E$9+1,1))</f>
        <v>446.90706503298787</v>
      </c>
      <c r="T125" s="62">
        <f t="shared" si="88"/>
        <v>275.54513370838777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369.59928463850827</v>
      </c>
      <c r="AO125" s="62">
        <f t="shared" si="90"/>
        <v>236.19165554863852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500.25828825677058</v>
      </c>
      <c r="BJ125" s="62">
        <f t="shared" si="92"/>
        <v>313.56299786481338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-9.9316821433603781E-14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287.22548699835653</v>
      </c>
      <c r="CE125" s="62">
        <f t="shared" si="94"/>
        <v>276.01618888357268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1.1527845344971866E-13</v>
      </c>
      <c r="P126" s="14">
        <f t="shared" si="87"/>
        <v>1.7033846239409443E-12</v>
      </c>
      <c r="Q126" s="22">
        <f t="shared" si="107"/>
        <v>3.1675048597887374E-12</v>
      </c>
      <c r="R126" s="62">
        <f t="shared" si="55"/>
        <v>282.68227981685385</v>
      </c>
      <c r="S126" s="62">
        <f ca="1">AVERAGE(OFFSET($R$3,0,0,'Données projet'!$E$9+1,1))-AVERAGE(OFFSET($H$3,0,0,'Données projet'!$E$9+1,1))</f>
        <v>446.90706503298787</v>
      </c>
      <c r="T126" s="62">
        <f t="shared" si="88"/>
        <v>275.54513370838777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369.59928463850827</v>
      </c>
      <c r="AO126" s="62">
        <f t="shared" si="90"/>
        <v>236.19165554863852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500.25828825677058</v>
      </c>
      <c r="BJ126" s="62">
        <f t="shared" si="92"/>
        <v>313.56299786481338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-9.9316821433603781E-14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287.22548699835653</v>
      </c>
      <c r="CE126" s="62">
        <f t="shared" si="94"/>
        <v>276.01618888357268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1.1527845344971866E-13</v>
      </c>
      <c r="P127" s="14">
        <f t="shared" si="87"/>
        <v>1.7033846239409443E-12</v>
      </c>
      <c r="Q127" s="22">
        <f t="shared" si="107"/>
        <v>3.1675048597887374E-12</v>
      </c>
      <c r="R127" s="62">
        <f t="shared" si="55"/>
        <v>282.86705178317652</v>
      </c>
      <c r="S127" s="62">
        <f ca="1">AVERAGE(OFFSET($R$3,0,0,'Données projet'!$E$9+1,1))-AVERAGE(OFFSET($H$3,0,0,'Données projet'!$E$9+1,1))</f>
        <v>446.90706503298787</v>
      </c>
      <c r="T127" s="62">
        <f t="shared" si="88"/>
        <v>275.54513370838777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369.59928463850827</v>
      </c>
      <c r="AO127" s="62">
        <f t="shared" si="90"/>
        <v>236.19165554863852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500.25828825677058</v>
      </c>
      <c r="BJ127" s="62">
        <f t="shared" si="92"/>
        <v>313.56299786481338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-9.9316821433603781E-14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287.22548699835653</v>
      </c>
      <c r="CE127" s="62">
        <f t="shared" si="94"/>
        <v>276.01618888357268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1.1527845344971866E-13</v>
      </c>
      <c r="P128" s="14">
        <f t="shared" si="87"/>
        <v>1.7033846239409443E-12</v>
      </c>
      <c r="Q128" s="22">
        <f t="shared" si="107"/>
        <v>3.1675048597887374E-12</v>
      </c>
      <c r="R128" s="62">
        <f t="shared" si="55"/>
        <v>283.04861836897169</v>
      </c>
      <c r="S128" s="62">
        <f ca="1">AVERAGE(OFFSET($R$3,0,0,'Données projet'!$E$9+1,1))-AVERAGE(OFFSET($H$3,0,0,'Données projet'!$E$9+1,1))</f>
        <v>446.90706503298787</v>
      </c>
      <c r="T128" s="62">
        <f t="shared" si="88"/>
        <v>275.54513370838777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369.59928463850827</v>
      </c>
      <c r="AO128" s="62">
        <f t="shared" si="90"/>
        <v>236.19165554863852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500.25828825677058</v>
      </c>
      <c r="BJ128" s="62">
        <f t="shared" si="92"/>
        <v>313.56299786481338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-9.9316821433603781E-14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287.22548699835653</v>
      </c>
      <c r="CE128" s="62">
        <f t="shared" si="94"/>
        <v>276.01618888357268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1.1527845344971866E-13</v>
      </c>
      <c r="P129" s="14">
        <f t="shared" si="87"/>
        <v>1.7033846239409443E-12</v>
      </c>
      <c r="Q129" s="22">
        <f t="shared" si="107"/>
        <v>3.1675048597887374E-12</v>
      </c>
      <c r="R129" s="62">
        <f t="shared" si="55"/>
        <v>283.22703518042539</v>
      </c>
      <c r="S129" s="62">
        <f ca="1">AVERAGE(OFFSET($R$3,0,0,'Données projet'!$E$9+1,1))-AVERAGE(OFFSET($H$3,0,0,'Données projet'!$E$9+1,1))</f>
        <v>446.90706503298787</v>
      </c>
      <c r="T129" s="62">
        <f t="shared" si="88"/>
        <v>275.54513370838777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369.59928463850827</v>
      </c>
      <c r="AO129" s="62">
        <f t="shared" si="90"/>
        <v>236.19165554863852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500.25828825677058</v>
      </c>
      <c r="BJ129" s="62">
        <f t="shared" si="92"/>
        <v>313.56299786481338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-9.9316821433603781E-14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287.22548699835653</v>
      </c>
      <c r="CE129" s="62">
        <f t="shared" si="94"/>
        <v>276.01618888357268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1.1527845344971866E-13</v>
      </c>
      <c r="P130" s="14">
        <f t="shared" si="87"/>
        <v>1.7033846239409443E-12</v>
      </c>
      <c r="Q130" s="22">
        <f t="shared" si="107"/>
        <v>3.1675048597887374E-12</v>
      </c>
      <c r="R130" s="62">
        <f t="shared" si="55"/>
        <v>283.40235685908061</v>
      </c>
      <c r="S130" s="62">
        <f ca="1">AVERAGE(OFFSET($R$3,0,0,'Données projet'!$E$9+1,1))-AVERAGE(OFFSET($H$3,0,0,'Données projet'!$E$9+1,1))</f>
        <v>446.90706503298787</v>
      </c>
      <c r="T130" s="62">
        <f t="shared" si="88"/>
        <v>275.54513370838777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369.59928463850827</v>
      </c>
      <c r="AO130" s="62">
        <f t="shared" si="90"/>
        <v>236.19165554863852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500.25828825677058</v>
      </c>
      <c r="BJ130" s="62">
        <f t="shared" si="92"/>
        <v>313.56299786481338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-9.9316821433603781E-14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287.22548699835653</v>
      </c>
      <c r="CE130" s="62">
        <f t="shared" si="94"/>
        <v>276.01618888357268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1.1527845344971866E-13</v>
      </c>
      <c r="P131" s="14">
        <f t="shared" si="87"/>
        <v>1.7033846239409443E-12</v>
      </c>
      <c r="Q131" s="22">
        <f t="shared" ref="Q131:Q153" si="108">(O131+P131)*0.475*44/12</f>
        <v>3.1675048597887374E-12</v>
      </c>
      <c r="R131" s="62">
        <f t="shared" ref="R131:R194" si="109">Q131+(I131+J131)*44/12</f>
        <v>283.57463709857171</v>
      </c>
      <c r="S131" s="62">
        <f ca="1">AVERAGE(OFFSET($R$3,0,0,'Données projet'!$E$9+1,1))-AVERAGE(OFFSET($H$3,0,0,'Données projet'!$E$9+1,1))</f>
        <v>446.90706503298787</v>
      </c>
      <c r="T131" s="62">
        <f t="shared" si="88"/>
        <v>275.54513370838777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369.59928463850827</v>
      </c>
      <c r="AO131" s="62">
        <f t="shared" si="90"/>
        <v>236.19165554863852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500.25828825677058</v>
      </c>
      <c r="BJ131" s="62">
        <f t="shared" si="92"/>
        <v>313.56299786481338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-9.9316821433603781E-14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287.22548699835653</v>
      </c>
      <c r="CE131" s="62">
        <f t="shared" si="94"/>
        <v>276.01618888357268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1.1527845344971866E-13</v>
      </c>
      <c r="P132" s="14">
        <f t="shared" si="87"/>
        <v>1.7033846239409443E-12</v>
      </c>
      <c r="Q132" s="22">
        <f t="shared" si="108"/>
        <v>3.1675048597887374E-12</v>
      </c>
      <c r="R132" s="62">
        <f t="shared" si="109"/>
        <v>283.74392866106854</v>
      </c>
      <c r="S132" s="62">
        <f ca="1">AVERAGE(OFFSET($R$3,0,0,'Données projet'!$E$9+1,1))-AVERAGE(OFFSET($H$3,0,0,'Données projet'!$E$9+1,1))</f>
        <v>446.90706503298787</v>
      </c>
      <c r="T132" s="62">
        <f t="shared" si="88"/>
        <v>275.54513370838777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369.59928463850827</v>
      </c>
      <c r="AO132" s="62">
        <f t="shared" si="90"/>
        <v>236.19165554863852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500.25828825677058</v>
      </c>
      <c r="BJ132" s="62">
        <f t="shared" si="92"/>
        <v>313.56299786481338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-9.9316821433603781E-14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287.22548699835653</v>
      </c>
      <c r="CE132" s="62">
        <f t="shared" si="94"/>
        <v>276.01618888357268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1.1527845344971866E-13</v>
      </c>
      <c r="P133" s="14">
        <f t="shared" ref="P133:P196" si="141">EXP(-1.0587+0.8836*LN(O133)+0.284)</f>
        <v>1.7033846239409443E-12</v>
      </c>
      <c r="Q133" s="22">
        <f t="shared" si="108"/>
        <v>3.1675048597887374E-12</v>
      </c>
      <c r="R133" s="62">
        <f t="shared" si="109"/>
        <v>283.91028339343529</v>
      </c>
      <c r="S133" s="62">
        <f ca="1">AVERAGE(OFFSET($R$3,0,0,'Données projet'!$E$9+1,1))-AVERAGE(OFFSET($H$3,0,0,'Données projet'!$E$9+1,1))</f>
        <v>446.90706503298787</v>
      </c>
      <c r="T133" s="62">
        <f t="shared" ref="T133:T196" si="142">$T$3</f>
        <v>275.54513370838777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369.59928463850827</v>
      </c>
      <c r="AO133" s="62">
        <f t="shared" ref="AO133:AO196" si="144">$AO$3</f>
        <v>236.19165554863852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500.25828825677058</v>
      </c>
      <c r="BJ133" s="62">
        <f t="shared" ref="BJ133:BJ196" si="146">$BJ$3</f>
        <v>313.56299786481338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-9.9316821433603781E-14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287.22548699835653</v>
      </c>
      <c r="CE133" s="62">
        <f t="shared" ref="CE133:CE196" si="148">$CE$3</f>
        <v>276.01618888357268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1.1527845344971866E-13</v>
      </c>
      <c r="P134" s="14">
        <f t="shared" si="141"/>
        <v>1.7033846239409443E-12</v>
      </c>
      <c r="Q134" s="22">
        <f t="shared" si="108"/>
        <v>3.1675048597887374E-12</v>
      </c>
      <c r="R134" s="62">
        <f t="shared" si="109"/>
        <v>284.07375224310891</v>
      </c>
      <c r="S134" s="62">
        <f ca="1">AVERAGE(OFFSET($R$3,0,0,'Données projet'!$E$9+1,1))-AVERAGE(OFFSET($H$3,0,0,'Données projet'!$E$9+1,1))</f>
        <v>446.90706503298787</v>
      </c>
      <c r="T134" s="62">
        <f t="shared" si="142"/>
        <v>275.54513370838777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369.59928463850827</v>
      </c>
      <c r="AO134" s="62">
        <f t="shared" si="144"/>
        <v>236.19165554863852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500.25828825677058</v>
      </c>
      <c r="BJ134" s="62">
        <f t="shared" si="146"/>
        <v>313.56299786481338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-9.9316821433603781E-14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287.22548699835653</v>
      </c>
      <c r="CE134" s="62">
        <f t="shared" si="148"/>
        <v>276.01618888357268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1.1527845344971866E-13</v>
      </c>
      <c r="P135" s="14">
        <f t="shared" si="141"/>
        <v>1.7033846239409443E-12</v>
      </c>
      <c r="Q135" s="22">
        <f t="shared" si="108"/>
        <v>3.1675048597887374E-12</v>
      </c>
      <c r="R135" s="62">
        <f t="shared" si="109"/>
        <v>284.23438527370234</v>
      </c>
      <c r="S135" s="62">
        <f ca="1">AVERAGE(OFFSET($R$3,0,0,'Données projet'!$E$9+1,1))-AVERAGE(OFFSET($H$3,0,0,'Données projet'!$E$9+1,1))</f>
        <v>446.90706503298787</v>
      </c>
      <c r="T135" s="62">
        <f t="shared" si="142"/>
        <v>275.54513370838777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369.59928463850827</v>
      </c>
      <c r="AO135" s="62">
        <f t="shared" si="144"/>
        <v>236.19165554863852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500.25828825677058</v>
      </c>
      <c r="BJ135" s="62">
        <f t="shared" si="146"/>
        <v>313.56299786481338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-9.9316821433603781E-14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287.22548699835653</v>
      </c>
      <c r="CE135" s="62">
        <f t="shared" si="148"/>
        <v>276.01618888357268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1.1527845344971866E-13</v>
      </c>
      <c r="P136" s="14">
        <f t="shared" si="141"/>
        <v>1.7033846239409443E-12</v>
      </c>
      <c r="Q136" s="22">
        <f t="shared" si="108"/>
        <v>3.1675048597887374E-12</v>
      </c>
      <c r="R136" s="62">
        <f t="shared" si="109"/>
        <v>284.39223168033658</v>
      </c>
      <c r="S136" s="62">
        <f ca="1">AVERAGE(OFFSET($R$3,0,0,'Données projet'!$E$9+1,1))-AVERAGE(OFFSET($H$3,0,0,'Données projet'!$E$9+1,1))</f>
        <v>446.90706503298787</v>
      </c>
      <c r="T136" s="62">
        <f t="shared" si="142"/>
        <v>275.54513370838777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369.59928463850827</v>
      </c>
      <c r="AO136" s="62">
        <f t="shared" si="144"/>
        <v>236.19165554863852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500.25828825677058</v>
      </c>
      <c r="BJ136" s="62">
        <f t="shared" si="146"/>
        <v>313.56299786481338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-9.9316821433603781E-14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287.22548699835653</v>
      </c>
      <c r="CE136" s="62">
        <f t="shared" si="148"/>
        <v>276.01618888357268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1.1527845344971866E-13</v>
      </c>
      <c r="P137" s="14">
        <f t="shared" si="141"/>
        <v>1.7033846239409443E-12</v>
      </c>
      <c r="Q137" s="22">
        <f t="shared" si="108"/>
        <v>3.1675048597887374E-12</v>
      </c>
      <c r="R137" s="62">
        <f t="shared" si="109"/>
        <v>284.54733980470746</v>
      </c>
      <c r="S137" s="62">
        <f ca="1">AVERAGE(OFFSET($R$3,0,0,'Données projet'!$E$9+1,1))-AVERAGE(OFFSET($H$3,0,0,'Données projet'!$E$9+1,1))</f>
        <v>446.90706503298787</v>
      </c>
      <c r="T137" s="62">
        <f t="shared" si="142"/>
        <v>275.54513370838777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369.59928463850827</v>
      </c>
      <c r="AO137" s="62">
        <f t="shared" si="144"/>
        <v>236.19165554863852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500.25828825677058</v>
      </c>
      <c r="BJ137" s="62">
        <f t="shared" si="146"/>
        <v>313.56299786481338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-9.9316821433603781E-14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287.22548699835653</v>
      </c>
      <c r="CE137" s="62">
        <f t="shared" si="148"/>
        <v>276.01618888357268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1.1527845344971866E-13</v>
      </c>
      <c r="P138" s="14">
        <f t="shared" si="141"/>
        <v>1.7033846239409443E-12</v>
      </c>
      <c r="Q138" s="22">
        <f t="shared" si="108"/>
        <v>3.1675048597887374E-12</v>
      </c>
      <c r="R138" s="62">
        <f t="shared" si="109"/>
        <v>284.69975714989033</v>
      </c>
      <c r="S138" s="62">
        <f ca="1">AVERAGE(OFFSET($R$3,0,0,'Données projet'!$E$9+1,1))-AVERAGE(OFFSET($H$3,0,0,'Données projet'!$E$9+1,1))</f>
        <v>446.90706503298787</v>
      </c>
      <c r="T138" s="62">
        <f t="shared" si="142"/>
        <v>275.54513370838777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369.59928463850827</v>
      </c>
      <c r="AO138" s="62">
        <f t="shared" si="144"/>
        <v>236.19165554863852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500.25828825677058</v>
      </c>
      <c r="BJ138" s="62">
        <f t="shared" si="146"/>
        <v>313.56299786481338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-9.9316821433603781E-14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287.22548699835653</v>
      </c>
      <c r="CE138" s="62">
        <f t="shared" si="148"/>
        <v>276.01618888357268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1.1527845344971866E-13</v>
      </c>
      <c r="P139" s="14">
        <f t="shared" si="141"/>
        <v>1.7033846239409443E-12</v>
      </c>
      <c r="Q139" s="22">
        <f t="shared" si="108"/>
        <v>3.1675048597887374E-12</v>
      </c>
      <c r="R139" s="62">
        <f t="shared" si="109"/>
        <v>284.8495303948884</v>
      </c>
      <c r="S139" s="62">
        <f ca="1">AVERAGE(OFFSET($R$3,0,0,'Données projet'!$E$9+1,1))-AVERAGE(OFFSET($H$3,0,0,'Données projet'!$E$9+1,1))</f>
        <v>446.90706503298787</v>
      </c>
      <c r="T139" s="62">
        <f t="shared" si="142"/>
        <v>275.54513370838777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369.59928463850827</v>
      </c>
      <c r="AO139" s="62">
        <f t="shared" si="144"/>
        <v>236.19165554863852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500.25828825677058</v>
      </c>
      <c r="BJ139" s="62">
        <f t="shared" si="146"/>
        <v>313.56299786481338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-9.9316821433603781E-14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287.22548699835653</v>
      </c>
      <c r="CE139" s="62">
        <f t="shared" si="148"/>
        <v>276.01618888357268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1.1527845344971866E-13</v>
      </c>
      <c r="P140" s="14">
        <f t="shared" si="141"/>
        <v>1.7033846239409443E-12</v>
      </c>
      <c r="Q140" s="22">
        <f t="shared" si="108"/>
        <v>3.1675048597887374E-12</v>
      </c>
      <c r="R140" s="62">
        <f t="shared" si="109"/>
        <v>284.99670540892856</v>
      </c>
      <c r="S140" s="62">
        <f ca="1">AVERAGE(OFFSET($R$3,0,0,'Données projet'!$E$9+1,1))-AVERAGE(OFFSET($H$3,0,0,'Données projet'!$E$9+1,1))</f>
        <v>446.90706503298787</v>
      </c>
      <c r="T140" s="62">
        <f t="shared" si="142"/>
        <v>275.54513370838777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369.59928463850827</v>
      </c>
      <c r="AO140" s="62">
        <f t="shared" si="144"/>
        <v>236.19165554863852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500.25828825677058</v>
      </c>
      <c r="BJ140" s="62">
        <f t="shared" si="146"/>
        <v>313.56299786481338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-9.9316821433603781E-14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287.22548699835653</v>
      </c>
      <c r="CE140" s="62">
        <f t="shared" si="148"/>
        <v>276.01618888357268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1.1527845344971866E-13</v>
      </c>
      <c r="P141" s="14">
        <f t="shared" si="141"/>
        <v>1.7033846239409443E-12</v>
      </c>
      <c r="Q141" s="22">
        <f t="shared" si="108"/>
        <v>3.1675048597887374E-12</v>
      </c>
      <c r="R141" s="62">
        <f t="shared" si="109"/>
        <v>285.14132726550912</v>
      </c>
      <c r="S141" s="62">
        <f ca="1">AVERAGE(OFFSET($R$3,0,0,'Données projet'!$E$9+1,1))-AVERAGE(OFFSET($H$3,0,0,'Données projet'!$E$9+1,1))</f>
        <v>446.90706503298787</v>
      </c>
      <c r="T141" s="62">
        <f t="shared" si="142"/>
        <v>275.54513370838777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369.59928463850827</v>
      </c>
      <c r="AO141" s="62">
        <f t="shared" si="144"/>
        <v>236.19165554863852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500.25828825677058</v>
      </c>
      <c r="BJ141" s="62">
        <f t="shared" si="146"/>
        <v>313.56299786481338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-9.9316821433603781E-14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287.22548699835653</v>
      </c>
      <c r="CE141" s="62">
        <f t="shared" si="148"/>
        <v>276.01618888357268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1.1527845344971866E-13</v>
      </c>
      <c r="P142" s="14">
        <f t="shared" si="141"/>
        <v>1.7033846239409443E-12</v>
      </c>
      <c r="Q142" s="22">
        <f t="shared" si="108"/>
        <v>3.1675048597887374E-12</v>
      </c>
      <c r="R142" s="62">
        <f t="shared" si="109"/>
        <v>285.28344025620407</v>
      </c>
      <c r="S142" s="62">
        <f ca="1">AVERAGE(OFFSET($R$3,0,0,'Données projet'!$E$9+1,1))-AVERAGE(OFFSET($H$3,0,0,'Données projet'!$E$9+1,1))</f>
        <v>446.90706503298787</v>
      </c>
      <c r="T142" s="62">
        <f t="shared" si="142"/>
        <v>275.54513370838777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369.59928463850827</v>
      </c>
      <c r="AO142" s="62">
        <f t="shared" si="144"/>
        <v>236.19165554863852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500.25828825677058</v>
      </c>
      <c r="BJ142" s="62">
        <f t="shared" si="146"/>
        <v>313.56299786481338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-9.9316821433603781E-14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287.22548699835653</v>
      </c>
      <c r="CE142" s="62">
        <f t="shared" si="148"/>
        <v>276.01618888357268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1.1527845344971866E-13</v>
      </c>
      <c r="P143" s="14">
        <f t="shared" si="141"/>
        <v>1.7033846239409443E-12</v>
      </c>
      <c r="Q143" s="22">
        <f t="shared" si="108"/>
        <v>3.1675048597887374E-12</v>
      </c>
      <c r="R143" s="62">
        <f t="shared" si="109"/>
        <v>285.42308790422754</v>
      </c>
      <c r="S143" s="62">
        <f ca="1">AVERAGE(OFFSET($R$3,0,0,'Données projet'!$E$9+1,1))-AVERAGE(OFFSET($H$3,0,0,'Données projet'!$E$9+1,1))</f>
        <v>446.90706503298787</v>
      </c>
      <c r="T143" s="62">
        <f t="shared" si="142"/>
        <v>275.54513370838777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369.59928463850827</v>
      </c>
      <c r="AO143" s="62">
        <f t="shared" si="144"/>
        <v>236.19165554863852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500.25828825677058</v>
      </c>
      <c r="BJ143" s="62">
        <f t="shared" si="146"/>
        <v>313.56299786481338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-9.9316821433603781E-14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287.22548699835653</v>
      </c>
      <c r="CE143" s="62">
        <f t="shared" si="148"/>
        <v>276.01618888357268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1.1527845344971866E-13</v>
      </c>
      <c r="P144" s="14">
        <f t="shared" si="141"/>
        <v>1.7033846239409443E-12</v>
      </c>
      <c r="Q144" s="22">
        <f t="shared" si="108"/>
        <v>3.1675048597887374E-12</v>
      </c>
      <c r="R144" s="62">
        <f t="shared" si="109"/>
        <v>285.5603129777632</v>
      </c>
      <c r="S144" s="62">
        <f ca="1">AVERAGE(OFFSET($R$3,0,0,'Données projet'!$E$9+1,1))-AVERAGE(OFFSET($H$3,0,0,'Données projet'!$E$9+1,1))</f>
        <v>446.90706503298787</v>
      </c>
      <c r="T144" s="62">
        <f t="shared" si="142"/>
        <v>275.54513370838777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369.59928463850827</v>
      </c>
      <c r="AO144" s="62">
        <f t="shared" si="144"/>
        <v>236.19165554863852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500.25828825677058</v>
      </c>
      <c r="BJ144" s="62">
        <f t="shared" si="146"/>
        <v>313.56299786481338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-9.9316821433603781E-14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287.22548699835653</v>
      </c>
      <c r="CE144" s="62">
        <f t="shared" si="148"/>
        <v>276.01618888357268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1.1527845344971866E-13</v>
      </c>
      <c r="P145" s="14">
        <f t="shared" si="141"/>
        <v>1.7033846239409443E-12</v>
      </c>
      <c r="Q145" s="22">
        <f t="shared" si="108"/>
        <v>3.1675048597887374E-12</v>
      </c>
      <c r="R145" s="62">
        <f t="shared" si="109"/>
        <v>285.69515750306226</v>
      </c>
      <c r="S145" s="62">
        <f ca="1">AVERAGE(OFFSET($R$3,0,0,'Données projet'!$E$9+1,1))-AVERAGE(OFFSET($H$3,0,0,'Données projet'!$E$9+1,1))</f>
        <v>446.90706503298787</v>
      </c>
      <c r="T145" s="62">
        <f t="shared" si="142"/>
        <v>275.54513370838777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369.59928463850827</v>
      </c>
      <c r="AO145" s="62">
        <f t="shared" si="144"/>
        <v>236.19165554863852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500.25828825677058</v>
      </c>
      <c r="BJ145" s="62">
        <f t="shared" si="146"/>
        <v>313.56299786481338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-9.9316821433603781E-14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287.22548699835653</v>
      </c>
      <c r="CE145" s="62">
        <f t="shared" si="148"/>
        <v>276.01618888357268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1.1527845344971866E-13</v>
      </c>
      <c r="P146" s="14">
        <f t="shared" si="141"/>
        <v>1.7033846239409443E-12</v>
      </c>
      <c r="Q146" s="22">
        <f t="shared" si="108"/>
        <v>3.1675048597887374E-12</v>
      </c>
      <c r="R146" s="62">
        <f t="shared" si="109"/>
        <v>285.82766277731463</v>
      </c>
      <c r="S146" s="62">
        <f ca="1">AVERAGE(OFFSET($R$3,0,0,'Données projet'!$E$9+1,1))-AVERAGE(OFFSET($H$3,0,0,'Données projet'!$E$9+1,1))</f>
        <v>446.90706503298787</v>
      </c>
      <c r="T146" s="62">
        <f t="shared" si="142"/>
        <v>275.54513370838777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369.59928463850827</v>
      </c>
      <c r="AO146" s="62">
        <f t="shared" si="144"/>
        <v>236.19165554863852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500.25828825677058</v>
      </c>
      <c r="BJ146" s="62">
        <f t="shared" si="146"/>
        <v>313.56299786481338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-9.9316821433603781E-14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287.22548699835653</v>
      </c>
      <c r="CE146" s="62">
        <f t="shared" si="148"/>
        <v>276.01618888357268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1.1527845344971866E-13</v>
      </c>
      <c r="P147" s="14">
        <f t="shared" si="141"/>
        <v>1.7033846239409443E-12</v>
      </c>
      <c r="Q147" s="22">
        <f t="shared" si="108"/>
        <v>3.1675048597887374E-12</v>
      </c>
      <c r="R147" s="62">
        <f t="shared" si="109"/>
        <v>285.95786938129606</v>
      </c>
      <c r="S147" s="62">
        <f ca="1">AVERAGE(OFFSET($R$3,0,0,'Données projet'!$E$9+1,1))-AVERAGE(OFFSET($H$3,0,0,'Données projet'!$E$9+1,1))</f>
        <v>446.90706503298787</v>
      </c>
      <c r="T147" s="62">
        <f t="shared" si="142"/>
        <v>275.54513370838777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369.59928463850827</v>
      </c>
      <c r="AO147" s="62">
        <f t="shared" si="144"/>
        <v>236.19165554863852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500.25828825677058</v>
      </c>
      <c r="BJ147" s="62">
        <f t="shared" si="146"/>
        <v>313.56299786481338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-9.9316821433603781E-14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287.22548699835653</v>
      </c>
      <c r="CE147" s="62">
        <f t="shared" si="148"/>
        <v>276.01618888357268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1.1527845344971866E-13</v>
      </c>
      <c r="P148" s="14">
        <f t="shared" si="141"/>
        <v>1.7033846239409443E-12</v>
      </c>
      <c r="Q148" s="22">
        <f t="shared" si="108"/>
        <v>3.1675048597887374E-12</v>
      </c>
      <c r="R148" s="62">
        <f t="shared" si="109"/>
        <v>286.08581719179676</v>
      </c>
      <c r="S148" s="62">
        <f ca="1">AVERAGE(OFFSET($R$3,0,0,'Données projet'!$E$9+1,1))-AVERAGE(OFFSET($H$3,0,0,'Données projet'!$E$9+1,1))</f>
        <v>446.90706503298787</v>
      </c>
      <c r="T148" s="62">
        <f t="shared" si="142"/>
        <v>275.54513370838777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369.59928463850827</v>
      </c>
      <c r="AO148" s="62">
        <f t="shared" si="144"/>
        <v>236.19165554863852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500.25828825677058</v>
      </c>
      <c r="BJ148" s="62">
        <f t="shared" si="146"/>
        <v>313.56299786481338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-9.9316821433603781E-14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287.22548699835653</v>
      </c>
      <c r="CE148" s="62">
        <f t="shared" si="148"/>
        <v>276.01618888357268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1.1527845344971866E-13</v>
      </c>
      <c r="P149" s="14">
        <f t="shared" si="141"/>
        <v>1.7033846239409443E-12</v>
      </c>
      <c r="Q149" s="22">
        <f t="shared" si="108"/>
        <v>3.1675048597887374E-12</v>
      </c>
      <c r="R149" s="62">
        <f t="shared" si="109"/>
        <v>286.21154539383383</v>
      </c>
      <c r="S149" s="62">
        <f ca="1">AVERAGE(OFFSET($R$3,0,0,'Données projet'!$E$9+1,1))-AVERAGE(OFFSET($H$3,0,0,'Données projet'!$E$9+1,1))</f>
        <v>446.90706503298787</v>
      </c>
      <c r="T149" s="62">
        <f t="shared" si="142"/>
        <v>275.54513370838777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369.59928463850827</v>
      </c>
      <c r="AO149" s="62">
        <f t="shared" si="144"/>
        <v>236.19165554863852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500.25828825677058</v>
      </c>
      <c r="BJ149" s="62">
        <f t="shared" si="146"/>
        <v>313.56299786481338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-9.9316821433603781E-14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287.22548699835653</v>
      </c>
      <c r="CE149" s="62">
        <f t="shared" si="148"/>
        <v>276.01618888357268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1.1527845344971866E-13</v>
      </c>
      <c r="P150" s="14">
        <f t="shared" si="141"/>
        <v>1.7033846239409443E-12</v>
      </c>
      <c r="Q150" s="22">
        <f t="shared" si="108"/>
        <v>3.1675048597887374E-12</v>
      </c>
      <c r="R150" s="62">
        <f t="shared" si="109"/>
        <v>286.3350924926516</v>
      </c>
      <c r="S150" s="62">
        <f ca="1">AVERAGE(OFFSET($R$3,0,0,'Données projet'!$E$9+1,1))-AVERAGE(OFFSET($H$3,0,0,'Données projet'!$E$9+1,1))</f>
        <v>446.90706503298787</v>
      </c>
      <c r="T150" s="62">
        <f t="shared" si="142"/>
        <v>275.54513370838777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369.59928463850827</v>
      </c>
      <c r="AO150" s="62">
        <f t="shared" si="144"/>
        <v>236.19165554863852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500.25828825677058</v>
      </c>
      <c r="BJ150" s="62">
        <f t="shared" si="146"/>
        <v>313.56299786481338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-9.9316821433603781E-14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287.22548699835653</v>
      </c>
      <c r="CE150" s="62">
        <f t="shared" si="148"/>
        <v>276.01618888357268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1.1527845344971866E-13</v>
      </c>
      <c r="P151" s="14">
        <f t="shared" si="141"/>
        <v>1.7033846239409443E-12</v>
      </c>
      <c r="Q151" s="22">
        <f t="shared" si="108"/>
        <v>3.1675048597887374E-12</v>
      </c>
      <c r="R151" s="62">
        <f t="shared" si="109"/>
        <v>286.45649632551488</v>
      </c>
      <c r="S151" s="62">
        <f ca="1">AVERAGE(OFFSET($R$3,0,0,'Données projet'!$E$9+1,1))-AVERAGE(OFFSET($H$3,0,0,'Données projet'!$E$9+1,1))</f>
        <v>446.90706503298787</v>
      </c>
      <c r="T151" s="62">
        <f t="shared" si="142"/>
        <v>275.54513370838777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369.59928463850827</v>
      </c>
      <c r="AO151" s="62">
        <f t="shared" si="144"/>
        <v>236.19165554863852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500.25828825677058</v>
      </c>
      <c r="BJ151" s="62">
        <f t="shared" si="146"/>
        <v>313.56299786481338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-9.9316821433603781E-14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287.22548699835653</v>
      </c>
      <c r="CE151" s="62">
        <f t="shared" si="148"/>
        <v>276.01618888357268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1.1527845344971866E-13</v>
      </c>
      <c r="P152" s="14">
        <f t="shared" si="141"/>
        <v>1.7033846239409443E-12</v>
      </c>
      <c r="Q152" s="22">
        <f t="shared" si="108"/>
        <v>3.1675048597887374E-12</v>
      </c>
      <c r="R152" s="62">
        <f t="shared" si="109"/>
        <v>286.57579407329627</v>
      </c>
      <c r="S152" s="62">
        <f ca="1">AVERAGE(OFFSET($R$3,0,0,'Données projet'!$E$9+1,1))-AVERAGE(OFFSET($H$3,0,0,'Données projet'!$E$9+1,1))</f>
        <v>446.90706503298787</v>
      </c>
      <c r="T152" s="62">
        <f t="shared" si="142"/>
        <v>275.54513370838777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369.59928463850827</v>
      </c>
      <c r="AO152" s="62">
        <f t="shared" si="144"/>
        <v>236.19165554863852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500.25828825677058</v>
      </c>
      <c r="BJ152" s="62">
        <f t="shared" si="146"/>
        <v>313.56299786481338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-9.9316821433603781E-14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287.22548699835653</v>
      </c>
      <c r="CE152" s="62">
        <f t="shared" si="148"/>
        <v>276.01618888357268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1.1527845344971866E-13</v>
      </c>
      <c r="P153" s="14">
        <f t="shared" si="141"/>
        <v>1.7033846239409443E-12</v>
      </c>
      <c r="Q153" s="22">
        <f t="shared" si="108"/>
        <v>3.1675048597887374E-12</v>
      </c>
      <c r="R153" s="62">
        <f t="shared" si="109"/>
        <v>286.69302227186353</v>
      </c>
      <c r="S153" s="62">
        <f ca="1">AVERAGE(OFFSET($R$3,0,0,'Données projet'!$E$9+1,1))-AVERAGE(OFFSET($H$3,0,0,'Données projet'!$E$9+1,1))</f>
        <v>446.90706503298787</v>
      </c>
      <c r="T153" s="62">
        <f t="shared" si="142"/>
        <v>275.54513370838777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369.59928463850827</v>
      </c>
      <c r="AO153" s="62">
        <f t="shared" si="144"/>
        <v>236.19165554863852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500.25828825677058</v>
      </c>
      <c r="BJ153" s="62">
        <f t="shared" si="146"/>
        <v>313.56299786481338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-9.9316821433603781E-14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287.22548699835653</v>
      </c>
      <c r="CE153" s="62">
        <f t="shared" si="148"/>
        <v>276.01618888357268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1.1527845344971866E-13</v>
      </c>
      <c r="P154" s="14">
        <f t="shared" si="141"/>
        <v>1.7033846239409443E-12</v>
      </c>
      <c r="Q154" s="22">
        <f t="shared" ref="Q154:Q203" si="162">(O154+P154)*0.475*44/12</f>
        <v>3.1675048597887374E-12</v>
      </c>
      <c r="R154" s="62">
        <f t="shared" si="109"/>
        <v>286.80821682326854</v>
      </c>
      <c r="S154" s="62">
        <f ca="1">AVERAGE(OFFSET($R$3,0,0,'Données projet'!$E$9+1,1))-AVERAGE(OFFSET($H$3,0,0,'Données projet'!$E$9+1,1))</f>
        <v>446.90706503298787</v>
      </c>
      <c r="T154" s="62">
        <f t="shared" si="142"/>
        <v>275.54513370838777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369.59928463850827</v>
      </c>
      <c r="AO154" s="62">
        <f t="shared" si="144"/>
        <v>236.19165554863852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500.25828825677058</v>
      </c>
      <c r="BJ154" s="62">
        <f t="shared" si="146"/>
        <v>313.56299786481338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-9.9316821433603781E-14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287.22548699835653</v>
      </c>
      <c r="CE154" s="62">
        <f t="shared" si="148"/>
        <v>276.01618888357268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1.1527845344971866E-13</v>
      </c>
      <c r="P155" s="14">
        <f t="shared" si="141"/>
        <v>1.7033846239409443E-12</v>
      </c>
      <c r="Q155" s="22">
        <f t="shared" si="162"/>
        <v>3.1675048597887374E-12</v>
      </c>
      <c r="R155" s="62">
        <f t="shared" si="109"/>
        <v>286.92141300674308</v>
      </c>
      <c r="S155" s="62">
        <f ca="1">AVERAGE(OFFSET($R$3,0,0,'Données projet'!$E$9+1,1))-AVERAGE(OFFSET($H$3,0,0,'Données projet'!$E$9+1,1))</f>
        <v>446.90706503298787</v>
      </c>
      <c r="T155" s="62">
        <f t="shared" si="142"/>
        <v>275.54513370838777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369.59928463850827</v>
      </c>
      <c r="AO155" s="62">
        <f t="shared" si="144"/>
        <v>236.19165554863852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500.25828825677058</v>
      </c>
      <c r="BJ155" s="62">
        <f t="shared" si="146"/>
        <v>313.56299786481338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-9.9316821433603781E-14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287.22548699835653</v>
      </c>
      <c r="CE155" s="62">
        <f t="shared" si="148"/>
        <v>276.01618888357268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1.1527845344971866E-13</v>
      </c>
      <c r="P156" s="14">
        <f t="shared" si="141"/>
        <v>1.7033846239409443E-12</v>
      </c>
      <c r="Q156" s="22">
        <f t="shared" si="162"/>
        <v>3.1675048597887374E-12</v>
      </c>
      <c r="R156" s="62">
        <f t="shared" si="109"/>
        <v>287.03264548950318</v>
      </c>
      <c r="S156" s="62">
        <f ca="1">AVERAGE(OFFSET($R$3,0,0,'Données projet'!$E$9+1,1))-AVERAGE(OFFSET($H$3,0,0,'Données projet'!$E$9+1,1))</f>
        <v>446.90706503298787</v>
      </c>
      <c r="T156" s="62">
        <f t="shared" si="142"/>
        <v>275.54513370838777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369.59928463850827</v>
      </c>
      <c r="AO156" s="62">
        <f t="shared" si="144"/>
        <v>236.19165554863852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500.25828825677058</v>
      </c>
      <c r="BJ156" s="62">
        <f t="shared" si="146"/>
        <v>313.56299786481338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-9.9316821433603781E-14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287.22548699835653</v>
      </c>
      <c r="CE156" s="62">
        <f t="shared" si="148"/>
        <v>276.01618888357268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1.1527845344971866E-13</v>
      </c>
      <c r="P157" s="14">
        <f t="shared" si="141"/>
        <v>1.7033846239409443E-12</v>
      </c>
      <c r="Q157" s="22">
        <f t="shared" si="162"/>
        <v>3.1675048597887374E-12</v>
      </c>
      <c r="R157" s="62">
        <f t="shared" si="109"/>
        <v>287.14194833736593</v>
      </c>
      <c r="S157" s="62">
        <f ca="1">AVERAGE(OFFSET($R$3,0,0,'Données projet'!$E$9+1,1))-AVERAGE(OFFSET($H$3,0,0,'Données projet'!$E$9+1,1))</f>
        <v>446.90706503298787</v>
      </c>
      <c r="T157" s="62">
        <f t="shared" si="142"/>
        <v>275.54513370838777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369.59928463850827</v>
      </c>
      <c r="AO157" s="62">
        <f t="shared" si="144"/>
        <v>236.19165554863852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500.25828825677058</v>
      </c>
      <c r="BJ157" s="62">
        <f t="shared" si="146"/>
        <v>313.56299786481338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-9.9316821433603781E-14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287.22548699835653</v>
      </c>
      <c r="CE157" s="62">
        <f t="shared" si="148"/>
        <v>276.01618888357268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1.1527845344971866E-13</v>
      </c>
      <c r="P158" s="14">
        <f t="shared" si="141"/>
        <v>1.7033846239409443E-12</v>
      </c>
      <c r="Q158" s="22">
        <f t="shared" si="162"/>
        <v>3.1675048597887374E-12</v>
      </c>
      <c r="R158" s="62">
        <f t="shared" si="109"/>
        <v>287.24935502518287</v>
      </c>
      <c r="S158" s="62">
        <f ca="1">AVERAGE(OFFSET($R$3,0,0,'Données projet'!$E$9+1,1))-AVERAGE(OFFSET($H$3,0,0,'Données projet'!$E$9+1,1))</f>
        <v>446.90706503298787</v>
      </c>
      <c r="T158" s="62">
        <f t="shared" si="142"/>
        <v>275.54513370838777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369.59928463850827</v>
      </c>
      <c r="AO158" s="62">
        <f t="shared" si="144"/>
        <v>236.19165554863852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500.25828825677058</v>
      </c>
      <c r="BJ158" s="62">
        <f t="shared" si="146"/>
        <v>313.56299786481338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-9.9316821433603781E-14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287.22548699835653</v>
      </c>
      <c r="CE158" s="62">
        <f t="shared" si="148"/>
        <v>276.01618888357268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1.1527845344971866E-13</v>
      </c>
      <c r="P159" s="14">
        <f t="shared" si="141"/>
        <v>1.7033846239409443E-12</v>
      </c>
      <c r="Q159" s="22">
        <f t="shared" si="162"/>
        <v>3.1675048597887374E-12</v>
      </c>
      <c r="R159" s="62">
        <f t="shared" si="109"/>
        <v>287.3548984470915</v>
      </c>
      <c r="S159" s="62">
        <f ca="1">AVERAGE(OFFSET($R$3,0,0,'Données projet'!$E$9+1,1))-AVERAGE(OFFSET($H$3,0,0,'Données projet'!$E$9+1,1))</f>
        <v>446.90706503298787</v>
      </c>
      <c r="T159" s="62">
        <f t="shared" si="142"/>
        <v>275.54513370838777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369.59928463850827</v>
      </c>
      <c r="AO159" s="62">
        <f t="shared" si="144"/>
        <v>236.19165554863852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500.25828825677058</v>
      </c>
      <c r="BJ159" s="62">
        <f t="shared" si="146"/>
        <v>313.56299786481338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-9.9316821433603781E-14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287.22548699835653</v>
      </c>
      <c r="CE159" s="62">
        <f t="shared" si="148"/>
        <v>276.01618888357268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1.1527845344971866E-13</v>
      </c>
      <c r="P160" s="14">
        <f t="shared" si="141"/>
        <v>1.7033846239409443E-12</v>
      </c>
      <c r="Q160" s="22">
        <f t="shared" si="162"/>
        <v>3.1675048597887374E-12</v>
      </c>
      <c r="R160" s="62">
        <f t="shared" si="109"/>
        <v>287.45861092658976</v>
      </c>
      <c r="S160" s="62">
        <f ca="1">AVERAGE(OFFSET($R$3,0,0,'Données projet'!$E$9+1,1))-AVERAGE(OFFSET($H$3,0,0,'Données projet'!$E$9+1,1))</f>
        <v>446.90706503298787</v>
      </c>
      <c r="T160" s="62">
        <f t="shared" si="142"/>
        <v>275.54513370838777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369.59928463850827</v>
      </c>
      <c r="AO160" s="62">
        <f t="shared" si="144"/>
        <v>236.19165554863852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500.25828825677058</v>
      </c>
      <c r="BJ160" s="62">
        <f t="shared" si="146"/>
        <v>313.56299786481338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-9.9316821433603781E-14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287.22548699835653</v>
      </c>
      <c r="CE160" s="62">
        <f t="shared" si="148"/>
        <v>276.01618888357268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1.1527845344971866E-13</v>
      </c>
      <c r="P161" s="14">
        <f t="shared" si="141"/>
        <v>1.7033846239409443E-12</v>
      </c>
      <c r="Q161" s="22">
        <f t="shared" si="162"/>
        <v>3.1675048597887374E-12</v>
      </c>
      <c r="R161" s="62">
        <f t="shared" si="109"/>
        <v>287.56052422643518</v>
      </c>
      <c r="S161" s="62">
        <f ca="1">AVERAGE(OFFSET($R$3,0,0,'Données projet'!$E$9+1,1))-AVERAGE(OFFSET($H$3,0,0,'Données projet'!$E$9+1,1))</f>
        <v>446.90706503298787</v>
      </c>
      <c r="T161" s="62">
        <f t="shared" si="142"/>
        <v>275.54513370838777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369.59928463850827</v>
      </c>
      <c r="AO161" s="62">
        <f t="shared" si="144"/>
        <v>236.19165554863852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500.25828825677058</v>
      </c>
      <c r="BJ161" s="62">
        <f t="shared" si="146"/>
        <v>313.56299786481338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-9.9316821433603781E-14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287.22548699835653</v>
      </c>
      <c r="CE161" s="62">
        <f t="shared" si="148"/>
        <v>276.01618888357268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1.1527845344971866E-13</v>
      </c>
      <c r="P162" s="14">
        <f t="shared" si="141"/>
        <v>1.7033846239409443E-12</v>
      </c>
      <c r="Q162" s="22">
        <f t="shared" si="162"/>
        <v>3.1675048597887374E-12</v>
      </c>
      <c r="R162" s="62">
        <f t="shared" si="109"/>
        <v>287.66066955837215</v>
      </c>
      <c r="S162" s="62">
        <f ca="1">AVERAGE(OFFSET($R$3,0,0,'Données projet'!$E$9+1,1))-AVERAGE(OFFSET($H$3,0,0,'Données projet'!$E$9+1,1))</f>
        <v>446.90706503298787</v>
      </c>
      <c r="T162" s="62">
        <f t="shared" si="142"/>
        <v>275.54513370838777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369.59928463850827</v>
      </c>
      <c r="AO162" s="62">
        <f t="shared" si="144"/>
        <v>236.19165554863852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500.25828825677058</v>
      </c>
      <c r="BJ162" s="62">
        <f t="shared" si="146"/>
        <v>313.56299786481338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-9.9316821433603781E-14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287.22548699835653</v>
      </c>
      <c r="CE162" s="62">
        <f t="shared" si="148"/>
        <v>276.01618888357268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1.1527845344971866E-13</v>
      </c>
      <c r="P163" s="14">
        <f t="shared" si="141"/>
        <v>1.7033846239409443E-12</v>
      </c>
      <c r="Q163" s="22">
        <f t="shared" si="162"/>
        <v>3.1675048597887374E-12</v>
      </c>
      <c r="R163" s="62">
        <f t="shared" si="109"/>
        <v>287.75907759269154</v>
      </c>
      <c r="S163" s="62">
        <f ca="1">AVERAGE(OFFSET($R$3,0,0,'Données projet'!$E$9+1,1))-AVERAGE(OFFSET($H$3,0,0,'Données projet'!$E$9+1,1))</f>
        <v>446.90706503298787</v>
      </c>
      <c r="T163" s="62">
        <f t="shared" si="142"/>
        <v>275.54513370838777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369.59928463850827</v>
      </c>
      <c r="AO163" s="62">
        <f t="shared" si="144"/>
        <v>236.19165554863852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500.25828825677058</v>
      </c>
      <c r="BJ163" s="62">
        <f t="shared" si="146"/>
        <v>313.56299786481338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-9.9316821433603781E-14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287.22548699835653</v>
      </c>
      <c r="CE163" s="62">
        <f t="shared" si="148"/>
        <v>276.01618888357268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1.1527845344971866E-13</v>
      </c>
      <c r="P164" s="14">
        <f t="shared" si="141"/>
        <v>1.7033846239409443E-12</v>
      </c>
      <c r="Q164" s="22">
        <f t="shared" si="162"/>
        <v>3.1675048597887374E-12</v>
      </c>
      <c r="R164" s="62">
        <f t="shared" si="109"/>
        <v>287.85577846762288</v>
      </c>
      <c r="S164" s="62">
        <f ca="1">AVERAGE(OFFSET($R$3,0,0,'Données projet'!$E$9+1,1))-AVERAGE(OFFSET($H$3,0,0,'Données projet'!$E$9+1,1))</f>
        <v>446.90706503298787</v>
      </c>
      <c r="T164" s="62">
        <f t="shared" si="142"/>
        <v>275.54513370838777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369.59928463850827</v>
      </c>
      <c r="AO164" s="62">
        <f t="shared" si="144"/>
        <v>236.19165554863852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500.25828825677058</v>
      </c>
      <c r="BJ164" s="62">
        <f t="shared" si="146"/>
        <v>313.56299786481338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-9.9316821433603781E-14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287.22548699835653</v>
      </c>
      <c r="CE164" s="62">
        <f t="shared" si="148"/>
        <v>276.01618888357268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1.1527845344971866E-13</v>
      </c>
      <c r="P165" s="14">
        <f t="shared" si="141"/>
        <v>1.7033846239409443E-12</v>
      </c>
      <c r="Q165" s="22">
        <f t="shared" si="162"/>
        <v>3.1675048597887374E-12</v>
      </c>
      <c r="R165" s="62">
        <f t="shared" si="109"/>
        <v>287.9508017985649</v>
      </c>
      <c r="S165" s="62">
        <f ca="1">AVERAGE(OFFSET($R$3,0,0,'Données projet'!$E$9+1,1))-AVERAGE(OFFSET($H$3,0,0,'Données projet'!$E$9+1,1))</f>
        <v>446.90706503298787</v>
      </c>
      <c r="T165" s="62">
        <f t="shared" si="142"/>
        <v>275.54513370838777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369.59928463850827</v>
      </c>
      <c r="AO165" s="62">
        <f t="shared" si="144"/>
        <v>236.19165554863852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500.25828825677058</v>
      </c>
      <c r="BJ165" s="62">
        <f t="shared" si="146"/>
        <v>313.56299786481338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-9.9316821433603781E-14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287.22548699835653</v>
      </c>
      <c r="CE165" s="62">
        <f t="shared" si="148"/>
        <v>276.01618888357268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1.1527845344971866E-13</v>
      </c>
      <c r="P166" s="14">
        <f t="shared" si="141"/>
        <v>1.7033846239409443E-12</v>
      </c>
      <c r="Q166" s="22">
        <f t="shared" si="162"/>
        <v>3.1675048597887374E-12</v>
      </c>
      <c r="R166" s="62">
        <f t="shared" si="109"/>
        <v>288.04417668715541</v>
      </c>
      <c r="S166" s="62">
        <f ca="1">AVERAGE(OFFSET($R$3,0,0,'Données projet'!$E$9+1,1))-AVERAGE(OFFSET($H$3,0,0,'Données projet'!$E$9+1,1))</f>
        <v>446.90706503298787</v>
      </c>
      <c r="T166" s="62">
        <f t="shared" si="142"/>
        <v>275.54513370838777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369.59928463850827</v>
      </c>
      <c r="AO166" s="62">
        <f t="shared" si="144"/>
        <v>236.19165554863852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500.25828825677058</v>
      </c>
      <c r="BJ166" s="62">
        <f t="shared" si="146"/>
        <v>313.56299786481338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-9.9316821433603781E-14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287.22548699835653</v>
      </c>
      <c r="CE166" s="62">
        <f t="shared" si="148"/>
        <v>276.01618888357268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1.1527845344971866E-13</v>
      </c>
      <c r="P167" s="14">
        <f t="shared" si="141"/>
        <v>1.7033846239409443E-12</v>
      </c>
      <c r="Q167" s="22">
        <f t="shared" si="162"/>
        <v>3.1675048597887374E-12</v>
      </c>
      <c r="R167" s="62">
        <f t="shared" si="109"/>
        <v>288.13593173018387</v>
      </c>
      <c r="S167" s="62">
        <f ca="1">AVERAGE(OFFSET($R$3,0,0,'Données projet'!$E$9+1,1))-AVERAGE(OFFSET($H$3,0,0,'Données projet'!$E$9+1,1))</f>
        <v>446.90706503298787</v>
      </c>
      <c r="T167" s="62">
        <f t="shared" si="142"/>
        <v>275.54513370838777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369.59928463850827</v>
      </c>
      <c r="AO167" s="62">
        <f t="shared" si="144"/>
        <v>236.19165554863852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500.25828825677058</v>
      </c>
      <c r="BJ167" s="62">
        <f t="shared" si="146"/>
        <v>313.56299786481338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-9.9316821433603781E-14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287.22548699835653</v>
      </c>
      <c r="CE167" s="62">
        <f t="shared" si="148"/>
        <v>276.01618888357268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1.1527845344971866E-13</v>
      </c>
      <c r="P168" s="14">
        <f t="shared" si="141"/>
        <v>1.7033846239409443E-12</v>
      </c>
      <c r="Q168" s="22">
        <f t="shared" si="162"/>
        <v>3.1675048597887374E-12</v>
      </c>
      <c r="R168" s="62">
        <f t="shared" si="109"/>
        <v>288.22609502834933</v>
      </c>
      <c r="S168" s="62">
        <f ca="1">AVERAGE(OFFSET($R$3,0,0,'Données projet'!$E$9+1,1))-AVERAGE(OFFSET($H$3,0,0,'Données projet'!$E$9+1,1))</f>
        <v>446.90706503298787</v>
      </c>
      <c r="T168" s="62">
        <f t="shared" si="142"/>
        <v>275.54513370838777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369.59928463850827</v>
      </c>
      <c r="AO168" s="62">
        <f t="shared" si="144"/>
        <v>236.19165554863852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500.25828825677058</v>
      </c>
      <c r="BJ168" s="62">
        <f t="shared" si="146"/>
        <v>313.56299786481338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-9.9316821433603781E-14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287.22548699835653</v>
      </c>
      <c r="CE168" s="62">
        <f t="shared" si="148"/>
        <v>276.01618888357268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1.1527845344971866E-13</v>
      </c>
      <c r="P169" s="14">
        <f t="shared" si="141"/>
        <v>1.7033846239409443E-12</v>
      </c>
      <c r="Q169" s="22">
        <f t="shared" si="162"/>
        <v>3.1675048597887374E-12</v>
      </c>
      <c r="R169" s="62">
        <f t="shared" si="109"/>
        <v>288.3146941948666</v>
      </c>
      <c r="S169" s="62">
        <f ca="1">AVERAGE(OFFSET($R$3,0,0,'Données projet'!$E$9+1,1))-AVERAGE(OFFSET($H$3,0,0,'Données projet'!$E$9+1,1))</f>
        <v>446.90706503298787</v>
      </c>
      <c r="T169" s="62">
        <f t="shared" si="142"/>
        <v>275.54513370838777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369.59928463850827</v>
      </c>
      <c r="AO169" s="62">
        <f t="shared" si="144"/>
        <v>236.19165554863852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500.25828825677058</v>
      </c>
      <c r="BJ169" s="62">
        <f t="shared" si="146"/>
        <v>313.56299786481338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-9.9316821433603781E-14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287.22548699835653</v>
      </c>
      <c r="CE169" s="62">
        <f t="shared" si="148"/>
        <v>276.01618888357268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1.1527845344971866E-13</v>
      </c>
      <c r="P170" s="14">
        <f t="shared" si="141"/>
        <v>1.7033846239409443E-12</v>
      </c>
      <c r="Q170" s="22">
        <f t="shared" si="162"/>
        <v>3.1675048597887374E-12</v>
      </c>
      <c r="R170" s="62">
        <f t="shared" si="109"/>
        <v>288.4017563639228</v>
      </c>
      <c r="S170" s="62">
        <f ca="1">AVERAGE(OFFSET($R$3,0,0,'Données projet'!$E$9+1,1))-AVERAGE(OFFSET($H$3,0,0,'Données projet'!$E$9+1,1))</f>
        <v>446.90706503298787</v>
      </c>
      <c r="T170" s="62">
        <f t="shared" si="142"/>
        <v>275.54513370838777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369.59928463850827</v>
      </c>
      <c r="AO170" s="62">
        <f t="shared" si="144"/>
        <v>236.19165554863852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500.25828825677058</v>
      </c>
      <c r="BJ170" s="62">
        <f t="shared" si="146"/>
        <v>313.56299786481338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-9.9316821433603781E-14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287.22548699835653</v>
      </c>
      <c r="CE170" s="62">
        <f t="shared" si="148"/>
        <v>276.01618888357268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1.1527845344971866E-13</v>
      </c>
      <c r="P171" s="14">
        <f t="shared" si="141"/>
        <v>1.7033846239409443E-12</v>
      </c>
      <c r="Q171" s="22">
        <f t="shared" si="162"/>
        <v>3.1675048597887374E-12</v>
      </c>
      <c r="R171" s="62">
        <f t="shared" si="109"/>
        <v>288.48730819898771</v>
      </c>
      <c r="S171" s="62">
        <f ca="1">AVERAGE(OFFSET($R$3,0,0,'Données projet'!$E$9+1,1))-AVERAGE(OFFSET($H$3,0,0,'Données projet'!$E$9+1,1))</f>
        <v>446.90706503298787</v>
      </c>
      <c r="T171" s="62">
        <f t="shared" si="142"/>
        <v>275.54513370838777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369.59928463850827</v>
      </c>
      <c r="AO171" s="62">
        <f t="shared" si="144"/>
        <v>236.19165554863852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500.25828825677058</v>
      </c>
      <c r="BJ171" s="62">
        <f t="shared" si="146"/>
        <v>313.56299786481338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-9.9316821433603781E-14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287.22548699835653</v>
      </c>
      <c r="CE171" s="62">
        <f t="shared" si="148"/>
        <v>276.01618888357268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1.1527845344971866E-13</v>
      </c>
      <c r="P172" s="14">
        <f t="shared" si="141"/>
        <v>1.7033846239409443E-12</v>
      </c>
      <c r="Q172" s="22">
        <f t="shared" si="162"/>
        <v>3.1675048597887374E-12</v>
      </c>
      <c r="R172" s="62">
        <f t="shared" si="109"/>
        <v>288.5713759009796</v>
      </c>
      <c r="S172" s="62">
        <f ca="1">AVERAGE(OFFSET($R$3,0,0,'Données projet'!$E$9+1,1))-AVERAGE(OFFSET($H$3,0,0,'Données projet'!$E$9+1,1))</f>
        <v>446.90706503298787</v>
      </c>
      <c r="T172" s="62">
        <f t="shared" si="142"/>
        <v>275.54513370838777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369.59928463850827</v>
      </c>
      <c r="AO172" s="62">
        <f t="shared" si="144"/>
        <v>236.19165554863852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500.25828825677058</v>
      </c>
      <c r="BJ172" s="62">
        <f t="shared" si="146"/>
        <v>313.56299786481338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-9.9316821433603781E-14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287.22548699835653</v>
      </c>
      <c r="CE172" s="62">
        <f t="shared" si="148"/>
        <v>276.01618888357268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1.1527845344971866E-13</v>
      </c>
      <c r="P173" s="14">
        <f t="shared" si="141"/>
        <v>1.7033846239409443E-12</v>
      </c>
      <c r="Q173" s="22">
        <f t="shared" si="162"/>
        <v>3.1675048597887374E-12</v>
      </c>
      <c r="R173" s="62">
        <f t="shared" si="109"/>
        <v>288.65398521628907</v>
      </c>
      <c r="S173" s="62">
        <f ca="1">AVERAGE(OFFSET($R$3,0,0,'Données projet'!$E$9+1,1))-AVERAGE(OFFSET($H$3,0,0,'Données projet'!$E$9+1,1))</f>
        <v>446.90706503298787</v>
      </c>
      <c r="T173" s="62">
        <f t="shared" si="142"/>
        <v>275.54513370838777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369.59928463850827</v>
      </c>
      <c r="AO173" s="62">
        <f t="shared" si="144"/>
        <v>236.19165554863852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500.25828825677058</v>
      </c>
      <c r="BJ173" s="62">
        <f t="shared" si="146"/>
        <v>313.56299786481338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-9.9316821433603781E-14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287.22548699835653</v>
      </c>
      <c r="CE173" s="62">
        <f t="shared" si="148"/>
        <v>276.01618888357268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1.1527845344971866E-13</v>
      </c>
      <c r="P174" s="14">
        <f t="shared" si="141"/>
        <v>1.7033846239409443E-12</v>
      </c>
      <c r="Q174" s="22">
        <f t="shared" si="162"/>
        <v>3.1675048597887374E-12</v>
      </c>
      <c r="R174" s="62">
        <f t="shared" si="109"/>
        <v>288.7351614446647</v>
      </c>
      <c r="S174" s="62">
        <f ca="1">AVERAGE(OFFSET($R$3,0,0,'Données projet'!$E$9+1,1))-AVERAGE(OFFSET($H$3,0,0,'Données projet'!$E$9+1,1))</f>
        <v>446.90706503298787</v>
      </c>
      <c r="T174" s="62">
        <f t="shared" si="142"/>
        <v>275.54513370838777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369.59928463850827</v>
      </c>
      <c r="AO174" s="62">
        <f t="shared" si="144"/>
        <v>236.19165554863852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500.25828825677058</v>
      </c>
      <c r="BJ174" s="62">
        <f t="shared" si="146"/>
        <v>313.56299786481338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-9.9316821433603781E-14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287.22548699835653</v>
      </c>
      <c r="CE174" s="62">
        <f t="shared" si="148"/>
        <v>276.01618888357268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1.1527845344971866E-13</v>
      </c>
      <c r="P175" s="14">
        <f t="shared" si="141"/>
        <v>1.7033846239409443E-12</v>
      </c>
      <c r="Q175" s="22">
        <f t="shared" si="162"/>
        <v>3.1675048597887374E-12</v>
      </c>
      <c r="R175" s="62">
        <f t="shared" si="109"/>
        <v>288.81492944696083</v>
      </c>
      <c r="S175" s="62">
        <f ca="1">AVERAGE(OFFSET($R$3,0,0,'Données projet'!$E$9+1,1))-AVERAGE(OFFSET($H$3,0,0,'Données projet'!$E$9+1,1))</f>
        <v>446.90706503298787</v>
      </c>
      <c r="T175" s="62">
        <f t="shared" si="142"/>
        <v>275.54513370838777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369.59928463850827</v>
      </c>
      <c r="AO175" s="62">
        <f t="shared" si="144"/>
        <v>236.19165554863852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500.25828825677058</v>
      </c>
      <c r="BJ175" s="62">
        <f t="shared" si="146"/>
        <v>313.56299786481338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-9.9316821433603781E-14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287.22548699835653</v>
      </c>
      <c r="CE175" s="62">
        <f t="shared" si="148"/>
        <v>276.01618888357268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1.1527845344971866E-13</v>
      </c>
      <c r="P176" s="14">
        <f t="shared" si="141"/>
        <v>1.7033846239409443E-12</v>
      </c>
      <c r="Q176" s="22">
        <f t="shared" si="162"/>
        <v>3.1675048597887374E-12</v>
      </c>
      <c r="R176" s="62">
        <f t="shared" si="109"/>
        <v>288.89331365275166</v>
      </c>
      <c r="S176" s="62">
        <f ca="1">AVERAGE(OFFSET($R$3,0,0,'Données projet'!$E$9+1,1))-AVERAGE(OFFSET($H$3,0,0,'Données projet'!$E$9+1,1))</f>
        <v>446.90706503298787</v>
      </c>
      <c r="T176" s="62">
        <f t="shared" si="142"/>
        <v>275.54513370838777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369.59928463850827</v>
      </c>
      <c r="AO176" s="62">
        <f t="shared" si="144"/>
        <v>236.19165554863852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500.25828825677058</v>
      </c>
      <c r="BJ176" s="62">
        <f t="shared" si="146"/>
        <v>313.56299786481338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-9.9316821433603781E-14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287.22548699835653</v>
      </c>
      <c r="CE176" s="62">
        <f t="shared" si="148"/>
        <v>276.01618888357268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1.1527845344971866E-13</v>
      </c>
      <c r="P177" s="14">
        <f t="shared" si="141"/>
        <v>1.7033846239409443E-12</v>
      </c>
      <c r="Q177" s="22">
        <f t="shared" si="162"/>
        <v>3.1675048597887374E-12</v>
      </c>
      <c r="R177" s="62">
        <f t="shared" si="109"/>
        <v>288.97033806781292</v>
      </c>
      <c r="S177" s="62">
        <f ca="1">AVERAGE(OFFSET($R$3,0,0,'Données projet'!$E$9+1,1))-AVERAGE(OFFSET($H$3,0,0,'Données projet'!$E$9+1,1))</f>
        <v>446.90706503298787</v>
      </c>
      <c r="T177" s="62">
        <f t="shared" si="142"/>
        <v>275.54513370838777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369.59928463850827</v>
      </c>
      <c r="AO177" s="62">
        <f t="shared" si="144"/>
        <v>236.19165554863852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500.25828825677058</v>
      </c>
      <c r="BJ177" s="62">
        <f t="shared" si="146"/>
        <v>313.56299786481338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-9.9316821433603781E-14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287.22548699835653</v>
      </c>
      <c r="CE177" s="62">
        <f t="shared" si="148"/>
        <v>276.01618888357268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1.1527845344971866E-13</v>
      </c>
      <c r="P178" s="14">
        <f t="shared" si="141"/>
        <v>1.7033846239409443E-12</v>
      </c>
      <c r="Q178" s="22">
        <f t="shared" si="162"/>
        <v>3.1675048597887374E-12</v>
      </c>
      <c r="R178" s="62">
        <f t="shared" si="109"/>
        <v>289.04602628147359</v>
      </c>
      <c r="S178" s="62">
        <f ca="1">AVERAGE(OFFSET($R$3,0,0,'Données projet'!$E$9+1,1))-AVERAGE(OFFSET($H$3,0,0,'Données projet'!$E$9+1,1))</f>
        <v>446.90706503298787</v>
      </c>
      <c r="T178" s="62">
        <f t="shared" si="142"/>
        <v>275.54513370838777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369.59928463850827</v>
      </c>
      <c r="AO178" s="62">
        <f t="shared" si="144"/>
        <v>236.19165554863852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500.25828825677058</v>
      </c>
      <c r="BJ178" s="62">
        <f t="shared" si="146"/>
        <v>313.56299786481338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-9.9316821433603781E-14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287.22548699835653</v>
      </c>
      <c r="CE178" s="62">
        <f t="shared" si="148"/>
        <v>276.01618888357268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1.1527845344971866E-13</v>
      </c>
      <c r="P179" s="14">
        <f t="shared" si="141"/>
        <v>1.7033846239409443E-12</v>
      </c>
      <c r="Q179" s="22">
        <f t="shared" si="162"/>
        <v>3.1675048597887374E-12</v>
      </c>
      <c r="R179" s="62">
        <f t="shared" si="109"/>
        <v>289.12040147384079</v>
      </c>
      <c r="S179" s="62">
        <f ca="1">AVERAGE(OFFSET($R$3,0,0,'Données projet'!$E$9+1,1))-AVERAGE(OFFSET($H$3,0,0,'Données projet'!$E$9+1,1))</f>
        <v>446.90706503298787</v>
      </c>
      <c r="T179" s="62">
        <f t="shared" si="142"/>
        <v>275.54513370838777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369.59928463850827</v>
      </c>
      <c r="AO179" s="62">
        <f t="shared" si="144"/>
        <v>236.19165554863852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500.25828825677058</v>
      </c>
      <c r="BJ179" s="62">
        <f t="shared" si="146"/>
        <v>313.56299786481338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-9.9316821433603781E-14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287.22548699835653</v>
      </c>
      <c r="CE179" s="62">
        <f t="shared" si="148"/>
        <v>276.01618888357268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1.1527845344971866E-13</v>
      </c>
      <c r="P180" s="14">
        <f t="shared" si="141"/>
        <v>1.7033846239409443E-12</v>
      </c>
      <c r="Q180" s="22">
        <f t="shared" si="162"/>
        <v>3.1675048597887374E-12</v>
      </c>
      <c r="R180" s="62">
        <f t="shared" si="109"/>
        <v>289.19348642289845</v>
      </c>
      <c r="S180" s="62">
        <f ca="1">AVERAGE(OFFSET($R$3,0,0,'Données projet'!$E$9+1,1))-AVERAGE(OFFSET($H$3,0,0,'Données projet'!$E$9+1,1))</f>
        <v>446.90706503298787</v>
      </c>
      <c r="T180" s="62">
        <f t="shared" si="142"/>
        <v>275.54513370838777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369.59928463850827</v>
      </c>
      <c r="AO180" s="62">
        <f t="shared" si="144"/>
        <v>236.19165554863852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500.25828825677058</v>
      </c>
      <c r="BJ180" s="62">
        <f t="shared" si="146"/>
        <v>313.56299786481338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-9.9316821433603781E-14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287.22548699835653</v>
      </c>
      <c r="CE180" s="62">
        <f t="shared" si="148"/>
        <v>276.01618888357268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1.1527845344971866E-13</v>
      </c>
      <c r="P181" s="14">
        <f t="shared" si="141"/>
        <v>1.7033846239409443E-12</v>
      </c>
      <c r="Q181" s="22">
        <f t="shared" si="162"/>
        <v>3.1675048597887374E-12</v>
      </c>
      <c r="R181" s="62">
        <f t="shared" si="109"/>
        <v>289.26530351148335</v>
      </c>
      <c r="S181" s="62">
        <f ca="1">AVERAGE(OFFSET($R$3,0,0,'Données projet'!$E$9+1,1))-AVERAGE(OFFSET($H$3,0,0,'Données projet'!$E$9+1,1))</f>
        <v>446.90706503298787</v>
      </c>
      <c r="T181" s="62">
        <f t="shared" si="142"/>
        <v>275.54513370838777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369.59928463850827</v>
      </c>
      <c r="AO181" s="62">
        <f t="shared" si="144"/>
        <v>236.19165554863852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500.25828825677058</v>
      </c>
      <c r="BJ181" s="62">
        <f t="shared" si="146"/>
        <v>313.56299786481338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-9.9316821433603781E-14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287.22548699835653</v>
      </c>
      <c r="CE181" s="62">
        <f t="shared" si="148"/>
        <v>276.01618888357268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1.1527845344971866E-13</v>
      </c>
      <c r="P182" s="14">
        <f t="shared" si="141"/>
        <v>1.7033846239409443E-12</v>
      </c>
      <c r="Q182" s="22">
        <f t="shared" si="162"/>
        <v>3.1675048597887374E-12</v>
      </c>
      <c r="R182" s="62">
        <f t="shared" si="109"/>
        <v>289.3358747341403</v>
      </c>
      <c r="S182" s="62">
        <f ca="1">AVERAGE(OFFSET($R$3,0,0,'Données projet'!$E$9+1,1))-AVERAGE(OFFSET($H$3,0,0,'Données projet'!$E$9+1,1))</f>
        <v>446.90706503298787</v>
      </c>
      <c r="T182" s="62">
        <f t="shared" si="142"/>
        <v>275.54513370838777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369.59928463850827</v>
      </c>
      <c r="AO182" s="62">
        <f t="shared" si="144"/>
        <v>236.19165554863852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500.25828825677058</v>
      </c>
      <c r="BJ182" s="62">
        <f t="shared" si="146"/>
        <v>313.56299786481338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-9.9316821433603781E-14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287.22548699835653</v>
      </c>
      <c r="CE182" s="62">
        <f t="shared" si="148"/>
        <v>276.01618888357268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1.1527845344971866E-13</v>
      </c>
      <c r="P183" s="14">
        <f t="shared" si="141"/>
        <v>1.7033846239409443E-12</v>
      </c>
      <c r="Q183" s="22">
        <f t="shared" si="162"/>
        <v>3.1675048597887374E-12</v>
      </c>
      <c r="R183" s="62">
        <f t="shared" si="109"/>
        <v>289.40522170385782</v>
      </c>
      <c r="S183" s="62">
        <f ca="1">AVERAGE(OFFSET($R$3,0,0,'Données projet'!$E$9+1,1))-AVERAGE(OFFSET($H$3,0,0,'Données projet'!$E$9+1,1))</f>
        <v>446.90706503298787</v>
      </c>
      <c r="T183" s="62">
        <f t="shared" si="142"/>
        <v>275.54513370838777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369.59928463850827</v>
      </c>
      <c r="AO183" s="62">
        <f t="shared" si="144"/>
        <v>236.19165554863852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500.25828825677058</v>
      </c>
      <c r="BJ183" s="62">
        <f t="shared" si="146"/>
        <v>313.56299786481338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-9.9316821433603781E-14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287.22548699835653</v>
      </c>
      <c r="CE183" s="62">
        <f t="shared" si="148"/>
        <v>276.01618888357268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1.1527845344971866E-13</v>
      </c>
      <c r="P184" s="14">
        <f t="shared" si="141"/>
        <v>1.7033846239409443E-12</v>
      </c>
      <c r="Q184" s="22">
        <f t="shared" si="162"/>
        <v>3.1675048597887374E-12</v>
      </c>
      <c r="R184" s="62">
        <f t="shared" si="109"/>
        <v>289.47336565868727</v>
      </c>
      <c r="S184" s="62">
        <f ca="1">AVERAGE(OFFSET($R$3,0,0,'Données projet'!$E$9+1,1))-AVERAGE(OFFSET($H$3,0,0,'Données projet'!$E$9+1,1))</f>
        <v>446.90706503298787</v>
      </c>
      <c r="T184" s="62">
        <f t="shared" si="142"/>
        <v>275.54513370838777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369.59928463850827</v>
      </c>
      <c r="AO184" s="62">
        <f t="shared" si="144"/>
        <v>236.19165554863852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500.25828825677058</v>
      </c>
      <c r="BJ184" s="62">
        <f t="shared" si="146"/>
        <v>313.56299786481338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-9.9316821433603781E-14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287.22548699835653</v>
      </c>
      <c r="CE184" s="62">
        <f t="shared" si="148"/>
        <v>276.01618888357268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1.1527845344971866E-13</v>
      </c>
      <c r="P185" s="14">
        <f t="shared" si="141"/>
        <v>1.7033846239409443E-12</v>
      </c>
      <c r="Q185" s="22">
        <f t="shared" si="162"/>
        <v>3.1675048597887374E-12</v>
      </c>
      <c r="R185" s="62">
        <f t="shared" si="109"/>
        <v>289.5403274682476</v>
      </c>
      <c r="S185" s="62">
        <f ca="1">AVERAGE(OFFSET($R$3,0,0,'Données projet'!$E$9+1,1))-AVERAGE(OFFSET($H$3,0,0,'Données projet'!$E$9+1,1))</f>
        <v>446.90706503298787</v>
      </c>
      <c r="T185" s="62">
        <f t="shared" si="142"/>
        <v>275.54513370838777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369.59928463850827</v>
      </c>
      <c r="AO185" s="62">
        <f t="shared" si="144"/>
        <v>236.19165554863852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500.25828825677058</v>
      </c>
      <c r="BJ185" s="62">
        <f t="shared" si="146"/>
        <v>313.56299786481338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-9.9316821433603781E-14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287.22548699835653</v>
      </c>
      <c r="CE185" s="62">
        <f t="shared" si="148"/>
        <v>276.01618888357268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1.1527845344971866E-13</v>
      </c>
      <c r="P186" s="14">
        <f t="shared" si="141"/>
        <v>1.7033846239409443E-12</v>
      </c>
      <c r="Q186" s="22">
        <f t="shared" si="162"/>
        <v>3.1675048597887374E-12</v>
      </c>
      <c r="R186" s="62">
        <f t="shared" si="109"/>
        <v>289.60612764011614</v>
      </c>
      <c r="S186" s="62">
        <f ca="1">AVERAGE(OFFSET($R$3,0,0,'Données projet'!$E$9+1,1))-AVERAGE(OFFSET($H$3,0,0,'Données projet'!$E$9+1,1))</f>
        <v>446.90706503298787</v>
      </c>
      <c r="T186" s="62">
        <f t="shared" si="142"/>
        <v>275.54513370838777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369.59928463850827</v>
      </c>
      <c r="AO186" s="62">
        <f t="shared" si="144"/>
        <v>236.19165554863852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500.25828825677058</v>
      </c>
      <c r="BJ186" s="62">
        <f t="shared" si="146"/>
        <v>313.56299786481338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-9.9316821433603781E-14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287.22548699835653</v>
      </c>
      <c r="CE186" s="62">
        <f t="shared" si="148"/>
        <v>276.01618888357268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1.1527845344971866E-13</v>
      </c>
      <c r="P187" s="14">
        <f t="shared" si="141"/>
        <v>1.7033846239409443E-12</v>
      </c>
      <c r="Q187" s="22">
        <f t="shared" si="162"/>
        <v>3.1675048597887374E-12</v>
      </c>
      <c r="R187" s="62">
        <f t="shared" si="109"/>
        <v>289.67078632610992</v>
      </c>
      <c r="S187" s="62">
        <f ca="1">AVERAGE(OFFSET($R$3,0,0,'Données projet'!$E$9+1,1))-AVERAGE(OFFSET($H$3,0,0,'Données projet'!$E$9+1,1))</f>
        <v>446.90706503298787</v>
      </c>
      <c r="T187" s="62">
        <f t="shared" si="142"/>
        <v>275.54513370838777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369.59928463850827</v>
      </c>
      <c r="AO187" s="62">
        <f t="shared" si="144"/>
        <v>236.19165554863852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500.25828825677058</v>
      </c>
      <c r="BJ187" s="62">
        <f t="shared" si="146"/>
        <v>313.56299786481338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-9.9316821433603781E-14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287.22548699835653</v>
      </c>
      <c r="CE187" s="62">
        <f t="shared" si="148"/>
        <v>276.01618888357268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1.1527845344971866E-13</v>
      </c>
      <c r="P188" s="14">
        <f t="shared" si="141"/>
        <v>1.7033846239409443E-12</v>
      </c>
      <c r="Q188" s="22">
        <f t="shared" si="162"/>
        <v>3.1675048597887374E-12</v>
      </c>
      <c r="R188" s="62">
        <f t="shared" si="109"/>
        <v>289.73432332845692</v>
      </c>
      <c r="S188" s="62">
        <f ca="1">AVERAGE(OFFSET($R$3,0,0,'Données projet'!$E$9+1,1))-AVERAGE(OFFSET($H$3,0,0,'Données projet'!$E$9+1,1))</f>
        <v>446.90706503298787</v>
      </c>
      <c r="T188" s="62">
        <f t="shared" si="142"/>
        <v>275.54513370838777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369.59928463850827</v>
      </c>
      <c r="AO188" s="62">
        <f t="shared" si="144"/>
        <v>236.19165554863852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500.25828825677058</v>
      </c>
      <c r="BJ188" s="62">
        <f t="shared" si="146"/>
        <v>313.56299786481338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-9.9316821433603781E-14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287.22548699835653</v>
      </c>
      <c r="CE188" s="62">
        <f t="shared" si="148"/>
        <v>276.01618888357268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1.1527845344971866E-13</v>
      </c>
      <c r="P189" s="14">
        <f t="shared" si="141"/>
        <v>1.7033846239409443E-12</v>
      </c>
      <c r="Q189" s="22">
        <f t="shared" si="162"/>
        <v>3.1675048597887374E-12</v>
      </c>
      <c r="R189" s="62">
        <f t="shared" si="109"/>
        <v>289.79675810586059</v>
      </c>
      <c r="S189" s="62">
        <f ca="1">AVERAGE(OFFSET($R$3,0,0,'Données projet'!$E$9+1,1))-AVERAGE(OFFSET($H$3,0,0,'Données projet'!$E$9+1,1))</f>
        <v>446.90706503298787</v>
      </c>
      <c r="T189" s="62">
        <f t="shared" si="142"/>
        <v>275.54513370838777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369.59928463850827</v>
      </c>
      <c r="AO189" s="62">
        <f t="shared" si="144"/>
        <v>236.19165554863852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500.25828825677058</v>
      </c>
      <c r="BJ189" s="62">
        <f t="shared" si="146"/>
        <v>313.56299786481338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-9.9316821433603781E-14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287.22548699835653</v>
      </c>
      <c r="CE189" s="62">
        <f t="shared" si="148"/>
        <v>276.01618888357268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1.1527845344971866E-13</v>
      </c>
      <c r="P190" s="14">
        <f t="shared" si="141"/>
        <v>1.7033846239409443E-12</v>
      </c>
      <c r="Q190" s="22">
        <f t="shared" si="162"/>
        <v>3.1675048597887374E-12</v>
      </c>
      <c r="R190" s="62">
        <f t="shared" si="109"/>
        <v>289.8581097794596</v>
      </c>
      <c r="S190" s="62">
        <f ca="1">AVERAGE(OFFSET($R$3,0,0,'Données projet'!$E$9+1,1))-AVERAGE(OFFSET($H$3,0,0,'Données projet'!$E$9+1,1))</f>
        <v>446.90706503298787</v>
      </c>
      <c r="T190" s="62">
        <f t="shared" si="142"/>
        <v>275.54513370838777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369.59928463850827</v>
      </c>
      <c r="AO190" s="62">
        <f t="shared" si="144"/>
        <v>236.19165554863852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500.25828825677058</v>
      </c>
      <c r="BJ190" s="62">
        <f t="shared" si="146"/>
        <v>313.56299786481338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-9.9316821433603781E-14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287.22548699835653</v>
      </c>
      <c r="CE190" s="62">
        <f t="shared" si="148"/>
        <v>276.01618888357268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1.1527845344971866E-13</v>
      </c>
      <c r="P191" s="14">
        <f t="shared" si="141"/>
        <v>1.7033846239409443E-12</v>
      </c>
      <c r="Q191" s="22">
        <f t="shared" si="162"/>
        <v>3.1675048597887374E-12</v>
      </c>
      <c r="R191" s="62">
        <f t="shared" si="109"/>
        <v>289.91839713868342</v>
      </c>
      <c r="S191" s="62">
        <f ca="1">AVERAGE(OFFSET($R$3,0,0,'Données projet'!$E$9+1,1))-AVERAGE(OFFSET($H$3,0,0,'Données projet'!$E$9+1,1))</f>
        <v>446.90706503298787</v>
      </c>
      <c r="T191" s="62">
        <f t="shared" si="142"/>
        <v>275.54513370838777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369.59928463850827</v>
      </c>
      <c r="AO191" s="62">
        <f t="shared" si="144"/>
        <v>236.19165554863852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500.25828825677058</v>
      </c>
      <c r="BJ191" s="62">
        <f t="shared" si="146"/>
        <v>313.56299786481338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-9.9316821433603781E-14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287.22548699835653</v>
      </c>
      <c r="CE191" s="62">
        <f t="shared" si="148"/>
        <v>276.01618888357268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1.1527845344971866E-13</v>
      </c>
      <c r="P192" s="14">
        <f t="shared" si="141"/>
        <v>1.7033846239409443E-12</v>
      </c>
      <c r="Q192" s="22">
        <f t="shared" si="162"/>
        <v>3.1675048597887374E-12</v>
      </c>
      <c r="R192" s="62">
        <f t="shared" si="109"/>
        <v>289.97763864700704</v>
      </c>
      <c r="S192" s="62">
        <f ca="1">AVERAGE(OFFSET($R$3,0,0,'Données projet'!$E$9+1,1))-AVERAGE(OFFSET($H$3,0,0,'Données projet'!$E$9+1,1))</f>
        <v>446.90706503298787</v>
      </c>
      <c r="T192" s="62">
        <f t="shared" si="142"/>
        <v>275.54513370838777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369.59928463850827</v>
      </c>
      <c r="AO192" s="62">
        <f t="shared" si="144"/>
        <v>236.19165554863852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500.25828825677058</v>
      </c>
      <c r="BJ192" s="62">
        <f t="shared" si="146"/>
        <v>313.56299786481338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-9.9316821433603781E-14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287.22548699835653</v>
      </c>
      <c r="CE192" s="62">
        <f t="shared" si="148"/>
        <v>276.01618888357268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1.1527845344971866E-13</v>
      </c>
      <c r="P193" s="14">
        <f t="shared" si="141"/>
        <v>1.7033846239409443E-12</v>
      </c>
      <c r="Q193" s="22">
        <f t="shared" si="162"/>
        <v>3.1675048597887374E-12</v>
      </c>
      <c r="R193" s="62">
        <f t="shared" si="109"/>
        <v>290.03585244760546</v>
      </c>
      <c r="S193" s="62">
        <f ca="1">AVERAGE(OFFSET($R$3,0,0,'Données projet'!$E$9+1,1))-AVERAGE(OFFSET($H$3,0,0,'Données projet'!$E$9+1,1))</f>
        <v>446.90706503298787</v>
      </c>
      <c r="T193" s="62">
        <f t="shared" si="142"/>
        <v>275.54513370838777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369.59928463850827</v>
      </c>
      <c r="AO193" s="62">
        <f t="shared" si="144"/>
        <v>236.19165554863852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500.25828825677058</v>
      </c>
      <c r="BJ193" s="62">
        <f t="shared" si="146"/>
        <v>313.56299786481338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-9.9316821433603781E-14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287.22548699835653</v>
      </c>
      <c r="CE193" s="62">
        <f t="shared" si="148"/>
        <v>276.01618888357268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1.1527845344971866E-13</v>
      </c>
      <c r="P194" s="14">
        <f t="shared" si="141"/>
        <v>1.7033846239409443E-12</v>
      </c>
      <c r="Q194" s="22">
        <f t="shared" si="162"/>
        <v>3.1675048597887374E-12</v>
      </c>
      <c r="R194" s="62">
        <f t="shared" si="109"/>
        <v>290.09305636891003</v>
      </c>
      <c r="S194" s="62">
        <f ca="1">AVERAGE(OFFSET($R$3,0,0,'Données projet'!$E$9+1,1))-AVERAGE(OFFSET($H$3,0,0,'Données projet'!$E$9+1,1))</f>
        <v>446.90706503298787</v>
      </c>
      <c r="T194" s="62">
        <f t="shared" si="142"/>
        <v>275.54513370838777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369.59928463850827</v>
      </c>
      <c r="AO194" s="62">
        <f t="shared" si="144"/>
        <v>236.19165554863852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500.25828825677058</v>
      </c>
      <c r="BJ194" s="62">
        <f t="shared" si="146"/>
        <v>313.56299786481338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-9.9316821433603781E-14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287.22548699835653</v>
      </c>
      <c r="CE194" s="62">
        <f t="shared" si="148"/>
        <v>276.01618888357268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1.1527845344971866E-13</v>
      </c>
      <c r="P195" s="14">
        <f t="shared" si="141"/>
        <v>1.7033846239409443E-12</v>
      </c>
      <c r="Q195" s="22">
        <f t="shared" si="162"/>
        <v>3.1675048597887374E-12</v>
      </c>
      <c r="R195" s="62">
        <f t="shared" ref="R195:R203" si="191">Q195+(I195+J195)*44/12</f>
        <v>290.14926793006885</v>
      </c>
      <c r="S195" s="62">
        <f ca="1">AVERAGE(OFFSET($R$3,0,0,'Données projet'!$E$9+1,1))-AVERAGE(OFFSET($H$3,0,0,'Données projet'!$E$9+1,1))</f>
        <v>446.90706503298787</v>
      </c>
      <c r="T195" s="62">
        <f t="shared" si="142"/>
        <v>275.54513370838777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369.59928463850827</v>
      </c>
      <c r="AO195" s="62">
        <f t="shared" si="144"/>
        <v>236.19165554863852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500.25828825677058</v>
      </c>
      <c r="BJ195" s="62">
        <f t="shared" si="146"/>
        <v>313.56299786481338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-9.9316821433603781E-14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287.22548699835653</v>
      </c>
      <c r="CE195" s="62">
        <f t="shared" si="148"/>
        <v>276.01618888357268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1.1527845344971866E-13</v>
      </c>
      <c r="P196" s="14">
        <f t="shared" si="141"/>
        <v>1.7033846239409443E-12</v>
      </c>
      <c r="Q196" s="22">
        <f t="shared" si="162"/>
        <v>3.1675048597887374E-12</v>
      </c>
      <c r="R196" s="62">
        <f t="shared" si="191"/>
        <v>290.20450434631169</v>
      </c>
      <c r="S196" s="62">
        <f ca="1">AVERAGE(OFFSET($R$3,0,0,'Données projet'!$E$9+1,1))-AVERAGE(OFFSET($H$3,0,0,'Données projet'!$E$9+1,1))</f>
        <v>446.90706503298787</v>
      </c>
      <c r="T196" s="62">
        <f t="shared" si="142"/>
        <v>275.54513370838777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369.59928463850827</v>
      </c>
      <c r="AO196" s="62">
        <f t="shared" si="144"/>
        <v>236.19165554863852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500.25828825677058</v>
      </c>
      <c r="BJ196" s="62">
        <f t="shared" si="146"/>
        <v>313.56299786481338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-9.9316821433603781E-14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287.22548699835653</v>
      </c>
      <c r="CE196" s="62">
        <f t="shared" si="148"/>
        <v>276.01618888357268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1.1527845344971866E-13</v>
      </c>
      <c r="P197" s="14">
        <f t="shared" ref="P197:P203" si="203">EXP(-1.0587+0.8836*LN(O197)+0.284)</f>
        <v>1.7033846239409443E-12</v>
      </c>
      <c r="Q197" s="22">
        <f t="shared" si="162"/>
        <v>3.1675048597887374E-12</v>
      </c>
      <c r="R197" s="62">
        <f t="shared" si="191"/>
        <v>290.25878253422292</v>
      </c>
      <c r="S197" s="62">
        <f ca="1">AVERAGE(OFFSET($R$3,0,0,'Données projet'!$E$9+1,1))-AVERAGE(OFFSET($H$3,0,0,'Données projet'!$E$9+1,1))</f>
        <v>446.90706503298787</v>
      </c>
      <c r="T197" s="62">
        <f t="shared" ref="T197:T203" si="204">$T$3</f>
        <v>275.54513370838777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369.59928463850827</v>
      </c>
      <c r="AO197" s="62">
        <f t="shared" ref="AO197:AO203" si="205">$AO$3</f>
        <v>236.19165554863852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500.25828825677058</v>
      </c>
      <c r="BJ197" s="62">
        <f t="shared" ref="BJ197:BJ203" si="206">$BJ$3</f>
        <v>313.56299786481338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-9.9316821433603781E-14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287.22548699835653</v>
      </c>
      <c r="CE197" s="62">
        <f t="shared" ref="CE197:CE203" si="207">$CE$3</f>
        <v>276.01618888357268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1.1527845344971866E-13</v>
      </c>
      <c r="P198" s="14">
        <f t="shared" si="203"/>
        <v>1.7033846239409443E-12</v>
      </c>
      <c r="Q198" s="22">
        <f t="shared" si="162"/>
        <v>3.1675048597887374E-12</v>
      </c>
      <c r="R198" s="62">
        <f t="shared" si="191"/>
        <v>290.31211911692168</v>
      </c>
      <c r="S198" s="62">
        <f ca="1">AVERAGE(OFFSET($R$3,0,0,'Données projet'!$E$9+1,1))-AVERAGE(OFFSET($H$3,0,0,'Données projet'!$E$9+1,1))</f>
        <v>446.90706503298787</v>
      </c>
      <c r="T198" s="62">
        <f t="shared" si="204"/>
        <v>275.54513370838777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369.59928463850827</v>
      </c>
      <c r="AO198" s="62">
        <f t="shared" si="205"/>
        <v>236.19165554863852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500.25828825677058</v>
      </c>
      <c r="BJ198" s="62">
        <f t="shared" si="206"/>
        <v>313.56299786481338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-9.9316821433603781E-14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287.22548699835653</v>
      </c>
      <c r="CE198" s="62">
        <f t="shared" si="207"/>
        <v>276.01618888357268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1.1527845344971866E-13</v>
      </c>
      <c r="P199" s="14">
        <f t="shared" si="203"/>
        <v>1.7033846239409443E-12</v>
      </c>
      <c r="Q199" s="22">
        <f t="shared" si="162"/>
        <v>3.1675048597887374E-12</v>
      </c>
      <c r="R199" s="62">
        <f t="shared" si="191"/>
        <v>290.36453042915338</v>
      </c>
      <c r="S199" s="62">
        <f ca="1">AVERAGE(OFFSET($R$3,0,0,'Données projet'!$E$9+1,1))-AVERAGE(OFFSET($H$3,0,0,'Données projet'!$E$9+1,1))</f>
        <v>446.90706503298787</v>
      </c>
      <c r="T199" s="62">
        <f t="shared" si="204"/>
        <v>275.54513370838777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369.59928463850827</v>
      </c>
      <c r="AO199" s="62">
        <f t="shared" si="205"/>
        <v>236.19165554863852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500.25828825677058</v>
      </c>
      <c r="BJ199" s="62">
        <f t="shared" si="206"/>
        <v>313.56299786481338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-9.9316821433603781E-14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287.22548699835653</v>
      </c>
      <c r="CE199" s="62">
        <f t="shared" si="207"/>
        <v>276.01618888357268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1.1527845344971866E-13</v>
      </c>
      <c r="P200" s="14">
        <f t="shared" si="203"/>
        <v>1.7033846239409443E-12</v>
      </c>
      <c r="Q200" s="22">
        <f t="shared" si="162"/>
        <v>3.1675048597887374E-12</v>
      </c>
      <c r="R200" s="62">
        <f t="shared" si="191"/>
        <v>290.41603252229197</v>
      </c>
      <c r="S200" s="62">
        <f ca="1">AVERAGE(OFFSET($R$3,0,0,'Données projet'!$E$9+1,1))-AVERAGE(OFFSET($H$3,0,0,'Données projet'!$E$9+1,1))</f>
        <v>446.90706503298787</v>
      </c>
      <c r="T200" s="62">
        <f t="shared" si="204"/>
        <v>275.54513370838777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369.59928463850827</v>
      </c>
      <c r="AO200" s="62">
        <f t="shared" si="205"/>
        <v>236.19165554863852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500.25828825677058</v>
      </c>
      <c r="BJ200" s="62">
        <f t="shared" si="206"/>
        <v>313.56299786481338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-9.9316821433603781E-14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287.22548699835653</v>
      </c>
      <c r="CE200" s="62">
        <f t="shared" si="207"/>
        <v>276.01618888357268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1.1527845344971866E-13</v>
      </c>
      <c r="P201" s="14">
        <f t="shared" si="203"/>
        <v>1.7033846239409443E-12</v>
      </c>
      <c r="Q201" s="22">
        <f t="shared" si="162"/>
        <v>3.1675048597887374E-12</v>
      </c>
      <c r="R201" s="62">
        <f t="shared" si="191"/>
        <v>290.46664116925609</v>
      </c>
      <c r="S201" s="62">
        <f ca="1">AVERAGE(OFFSET($R$3,0,0,'Données projet'!$E$9+1,1))-AVERAGE(OFFSET($H$3,0,0,'Données projet'!$E$9+1,1))</f>
        <v>446.90706503298787</v>
      </c>
      <c r="T201" s="62">
        <f t="shared" si="204"/>
        <v>275.54513370838777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369.59928463850827</v>
      </c>
      <c r="AO201" s="62">
        <f t="shared" si="205"/>
        <v>236.19165554863852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500.25828825677058</v>
      </c>
      <c r="BJ201" s="62">
        <f t="shared" si="206"/>
        <v>313.56299786481338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-9.9316821433603781E-14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287.22548699835653</v>
      </c>
      <c r="CE201" s="62">
        <f t="shared" si="207"/>
        <v>276.01618888357268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1.1527845344971866E-13</v>
      </c>
      <c r="P202" s="14">
        <f t="shared" si="203"/>
        <v>1.7033846239409443E-12</v>
      </c>
      <c r="Q202" s="22">
        <f t="shared" si="162"/>
        <v>3.1675048597887374E-12</v>
      </c>
      <c r="R202" s="62">
        <f t="shared" si="191"/>
        <v>290.51637186933931</v>
      </c>
      <c r="S202" s="62">
        <f ca="1">AVERAGE(OFFSET($R$3,0,0,'Données projet'!$E$9+1,1))-AVERAGE(OFFSET($H$3,0,0,'Données projet'!$E$9+1,1))</f>
        <v>446.90706503298787</v>
      </c>
      <c r="T202" s="62">
        <f t="shared" si="204"/>
        <v>275.54513370838777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369.59928463850827</v>
      </c>
      <c r="AO202" s="62">
        <f t="shared" si="205"/>
        <v>236.19165554863852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500.25828825677058</v>
      </c>
      <c r="BJ202" s="62">
        <f t="shared" si="206"/>
        <v>313.56299786481338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-9.9316821433603781E-14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287.22548699835653</v>
      </c>
      <c r="CE202" s="62">
        <f t="shared" si="207"/>
        <v>276.01618888357268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1.1527845344971866E-13</v>
      </c>
      <c r="P203" s="14">
        <f t="shared" si="203"/>
        <v>1.7033846239409443E-12</v>
      </c>
      <c r="Q203" s="22">
        <f t="shared" si="162"/>
        <v>3.1675048597887374E-12</v>
      </c>
      <c r="R203" s="62">
        <f t="shared" si="191"/>
        <v>290.56523985295729</v>
      </c>
      <c r="S203" s="62">
        <f ca="1">AVERAGE(OFFSET($R$3,0,0,'Données projet'!$E$9+1,1))-AVERAGE(OFFSET($H$3,0,0,'Données projet'!$E$9+1,1))</f>
        <v>446.90706503298787</v>
      </c>
      <c r="T203" s="62">
        <f t="shared" si="204"/>
        <v>275.54513370838777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369.59928463850827</v>
      </c>
      <c r="AO203" s="62">
        <f t="shared" si="205"/>
        <v>236.19165554863852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500.25828825677058</v>
      </c>
      <c r="BJ203" s="62">
        <f t="shared" si="206"/>
        <v>313.56299786481338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-9.9316821433603781E-14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287.22548699835653</v>
      </c>
      <c r="CE203" s="62">
        <f t="shared" si="207"/>
        <v>276.01618888357268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1.1577536725165907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4" workbookViewId="0">
      <selection activeCell="K21" sqref="K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4.92</v>
      </c>
      <c r="C6" s="156">
        <f ca="1">IF(OR('Données projet'!B9="",'Données projet'!C9="",'Données projet'!C9=0%),0,Calculateur!S3)</f>
        <v>446.90706503298787</v>
      </c>
      <c r="D6" s="156">
        <f>IF(OR('Données projet'!B9="",'Données projet'!C9="",'Données projet'!C9=0%),0,Calculateur!T3)</f>
        <v>275.54513370838777</v>
      </c>
      <c r="E6" s="156">
        <f ca="1">MIN(C6,D6)</f>
        <v>275.54513370838777</v>
      </c>
      <c r="F6" s="156">
        <f ca="1">E6*B6</f>
        <v>1355.6820578452678</v>
      </c>
      <c r="G6" s="156">
        <f ca="1">F6*(100%-'Données projet'!$C$24)*(100%-'Données projet'!$C$25)*(100%-'Données projet'!$C$26)*(100%-'Données projet'!$C$27)</f>
        <v>1159.108159457704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35.67</v>
      </c>
      <c r="K6" s="160">
        <f>J6*(100%-'Données projet'!$C$24)*(100%-'Données projet'!$C$25)*(100%-'Données projet'!$C$26)*(100%-'Données projet'!$C$27)</f>
        <v>30.49785</v>
      </c>
      <c r="L6" s="161">
        <f ca="1">G6+I6+K6</f>
        <v>1189.606009457704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Tilleul</v>
      </c>
      <c r="B7" s="163">
        <f>'Données projet'!D10</f>
        <v>0.54776000000000002</v>
      </c>
      <c r="C7" s="156">
        <f ca="1">IF(OR('Données projet'!B10="",'Données projet'!C10="",'Données projet'!C10=0%),0,Calculateur!AN3)</f>
        <v>369.59928463850827</v>
      </c>
      <c r="D7" s="156">
        <f>IF(OR('Données projet'!B10="",'Données projet'!C10="",'Données projet'!C10=0%),0,Calculateur!AO3)</f>
        <v>236.19165554863852</v>
      </c>
      <c r="E7" s="156">
        <f t="shared" ref="E7:E15" ca="1" si="0">MIN(C7,D7)</f>
        <v>236.19165554863852</v>
      </c>
      <c r="F7" s="156">
        <f t="shared" ref="F7:F15" ca="1" si="1">E7*B7</f>
        <v>129.37634124332223</v>
      </c>
      <c r="G7" s="156">
        <f ca="1">F7*(100%-'Données projet'!$C$24)*(100%-'Données projet'!$C$25)*(100%-'Données projet'!$C$26)*(100%-'Données projet'!$C$27)</f>
        <v>110.6167717630405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8.4902800000000003</v>
      </c>
      <c r="K7" s="160">
        <f>J7*(100%-'Données projet'!$C$24)*(100%-'Données projet'!$C$25)*(100%-'Données projet'!$C$26)*(100%-'Données projet'!$C$27)</f>
        <v>7.2591894000000003</v>
      </c>
      <c r="L7" s="161">
        <f t="shared" ref="L7:L15" ca="1" si="2">G7+I7+K7</f>
        <v>117.8759611630405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Alisier torminal</v>
      </c>
      <c r="B8" s="163">
        <f>'Données projet'!D11</f>
        <v>0.54447999999999996</v>
      </c>
      <c r="C8" s="156">
        <f ca="1">IF(OR('Données projet'!B11="",'Données projet'!C11="",'Données projet'!C11=0%),0,Calculateur!BI3)</f>
        <v>500.25828825677058</v>
      </c>
      <c r="D8" s="156">
        <f>IF(OR('Données projet'!B11="",'Données projet'!C11="",'Données projet'!C11=0%),0,Calculateur!BJ3)</f>
        <v>313.56299786481338</v>
      </c>
      <c r="E8" s="156">
        <f t="shared" ca="1" si="0"/>
        <v>313.56299786481338</v>
      </c>
      <c r="F8" s="156">
        <f t="shared" ca="1" si="1"/>
        <v>170.72878107743358</v>
      </c>
      <c r="G8" s="156">
        <f ca="1">F8*(100%-'Données projet'!$C$24)*(100%-'Données projet'!$C$25)*(100%-'Données projet'!$C$26)*(100%-'Données projet'!$C$27)</f>
        <v>145.9731078212057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8.4394399999999994</v>
      </c>
      <c r="K8" s="160">
        <f>J8*(100%-'Données projet'!$C$24)*(100%-'Données projet'!$C$25)*(100%-'Données projet'!$C$26)*(100%-'Données projet'!$C$27)</f>
        <v>7.2157211999999991</v>
      </c>
      <c r="L8" s="161">
        <f t="shared" ca="1" si="2"/>
        <v>153.18882902120569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champêtre</v>
      </c>
      <c r="B9" s="163">
        <f>'Données projet'!D12</f>
        <v>0.54776000000000002</v>
      </c>
      <c r="C9" s="156">
        <f ca="1">IF(OR('Données projet'!B12="",'Données projet'!C12="",'Données projet'!C12=0%),0,Calculateur!CD3)</f>
        <v>287.22548699835653</v>
      </c>
      <c r="D9" s="156">
        <f>IF(OR('Données projet'!B12="",'Données projet'!C12="",'Données projet'!C12=0%),0,Calculateur!CE3)</f>
        <v>276.01618888357268</v>
      </c>
      <c r="E9" s="156">
        <f t="shared" ca="1" si="0"/>
        <v>276.01618888357268</v>
      </c>
      <c r="F9" s="156">
        <f t="shared" ca="1" si="1"/>
        <v>151.19062762286578</v>
      </c>
      <c r="G9" s="156">
        <f ca="1">F9*(100%-'Données projet'!$C$24)*(100%-'Données projet'!$C$25)*(100%-'Données projet'!$C$26)*(100%-'Données projet'!$C$27)</f>
        <v>129.26798661755024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8.6272200000000012</v>
      </c>
      <c r="K9" s="160">
        <f>J9*(100%-'Données projet'!$C$24)*(100%-'Données projet'!$C$25)*(100%-'Données projet'!$C$26)*(100%-'Données projet'!$C$27)</f>
        <v>7.3762731000000015</v>
      </c>
      <c r="L9" s="161">
        <f t="shared" ca="1" si="2"/>
        <v>136.64425971755023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1806.9778077888893</v>
      </c>
      <c r="G16" s="175">
        <f t="shared" ca="1" si="3"/>
        <v>1544.9660256595005</v>
      </c>
      <c r="H16" s="176">
        <f t="shared" si="3"/>
        <v>0</v>
      </c>
      <c r="I16" s="176">
        <f t="shared" si="3"/>
        <v>0</v>
      </c>
      <c r="J16" s="177">
        <f t="shared" si="3"/>
        <v>61.226939999999999</v>
      </c>
      <c r="K16" s="177">
        <f t="shared" si="3"/>
        <v>52.349033699999993</v>
      </c>
      <c r="L16" s="178">
        <f t="shared" ca="1" si="3"/>
        <v>1597.3150593595005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Tilleul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champêtre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" zoomScale="90" zoomScaleNormal="90" workbookViewId="0">
      <selection activeCell="T36" sqref="T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60" t="s">
        <v>315</v>
      </c>
      <c r="I4" s="360"/>
      <c r="K4" s="357" t="s">
        <v>253</v>
      </c>
      <c r="L4" s="35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9" t="s">
        <v>310</v>
      </c>
      <c r="S7" s="350"/>
      <c r="T7" s="350"/>
      <c r="U7" s="350"/>
      <c r="V7" s="35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4.92</v>
      </c>
      <c r="V10" s="189">
        <f>U10*T10</f>
        <v>2827.8948721586694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Tilleul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827.57228784415747</v>
      </c>
      <c r="U11" s="190">
        <f>'Données projet'!D10</f>
        <v>0.54776000000000002</v>
      </c>
      <c r="V11" s="189">
        <f t="shared" ref="V11" si="0">U11*T11</f>
        <v>453.31099638951571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902.103941500014</v>
      </c>
      <c r="U12" s="190">
        <f>'Données projet'!D11</f>
        <v>0.54447999999999996</v>
      </c>
      <c r="V12" s="189">
        <f t="shared" ref="V12:V19" si="1">U12*T12</f>
        <v>491.17755406792759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champêtre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1404.357251856509</v>
      </c>
      <c r="U13" s="190">
        <f>'Données projet'!D12</f>
        <v>0.54776000000000002</v>
      </c>
      <c r="V13" s="189">
        <f t="shared" si="1"/>
        <v>769.25072827692145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6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61"/>
      <c r="H16" s="203"/>
      <c r="I16" s="204"/>
      <c r="J16" s="216"/>
      <c r="K16" s="225"/>
      <c r="L16" s="357" t="s">
        <v>254</v>
      </c>
      <c r="M16" s="35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61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61"/>
      <c r="J18" s="216"/>
      <c r="K18" s="225"/>
      <c r="L18" s="315" t="s">
        <v>255</v>
      </c>
      <c r="M18" s="31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61"/>
      <c r="H19" s="232" t="s">
        <v>178</v>
      </c>
      <c r="I19" s="232" t="s">
        <v>287</v>
      </c>
      <c r="J19" s="260"/>
      <c r="K19" s="183"/>
      <c r="L19" s="357" t="s">
        <v>288</v>
      </c>
      <c r="M19" s="35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61"/>
      <c r="H20" s="203">
        <v>0</v>
      </c>
      <c r="I20" s="204">
        <v>6041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200</v>
      </c>
      <c r="K23" s="225"/>
      <c r="L23" s="359" t="s">
        <v>260</v>
      </c>
      <c r="M23" s="359"/>
      <c r="N23" s="359"/>
      <c r="O23" s="25"/>
      <c r="P23" s="25"/>
      <c r="Q23" s="265"/>
      <c r="R23" s="25"/>
      <c r="S23" s="185" t="s">
        <v>264</v>
      </c>
      <c r="T23" s="3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-45443.920330339482</v>
      </c>
      <c r="U23" s="354"/>
      <c r="V23" s="35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200</v>
      </c>
      <c r="K24" s="225"/>
      <c r="O24" s="25"/>
      <c r="P24" s="25"/>
      <c r="Q24" s="265"/>
      <c r="R24" s="25"/>
      <c r="S24" s="185" t="s">
        <v>261</v>
      </c>
      <c r="T24" s="3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55"/>
      <c r="V24" s="35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56">
        <f ca="1">T23-T24</f>
        <v>-45443.920330339482</v>
      </c>
      <c r="U25" s="356"/>
      <c r="V25" s="35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43" t="s">
        <v>258</v>
      </c>
      <c r="M26" s="344"/>
      <c r="N26" s="344"/>
      <c r="O26" s="344"/>
      <c r="P26" s="345"/>
      <c r="Q26" s="265"/>
      <c r="R26" s="25"/>
      <c r="S26" s="198" t="s">
        <v>265</v>
      </c>
      <c r="T26" s="353" t="str">
        <f ca="1">IF(T25&lt;0,"Votre projet est additionnel","Votre projet n'est pas additionnel")</f>
        <v>Votre projet est additionnel</v>
      </c>
      <c r="U26" s="353"/>
      <c r="V26" s="35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46"/>
      <c r="M27" s="347"/>
      <c r="N27" s="347"/>
      <c r="O27" s="347"/>
      <c r="P27" s="348"/>
      <c r="Q27" s="265"/>
      <c r="R27" s="25"/>
      <c r="S27" s="352" t="s">
        <v>267</v>
      </c>
      <c r="T27" s="352"/>
      <c r="U27" s="352"/>
      <c r="V27" s="35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06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Tilleul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15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04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15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04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champêtre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21</v>
      </c>
      <c r="C117" s="204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21</v>
      </c>
      <c r="C118" s="204">
        <v>10</v>
      </c>
      <c r="D118" s="191">
        <f t="shared" si="8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21</v>
      </c>
      <c r="C119" s="204">
        <v>10</v>
      </c>
      <c r="D119" s="191">
        <f t="shared" si="8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21</v>
      </c>
      <c r="C120" s="204">
        <v>10</v>
      </c>
      <c r="D120" s="191">
        <f t="shared" si="8"/>
        <v>210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21</v>
      </c>
      <c r="C121" s="204">
        <v>10</v>
      </c>
      <c r="D121" s="191">
        <f t="shared" si="8"/>
        <v>210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18</v>
      </c>
      <c r="C122" s="204">
        <v>15</v>
      </c>
      <c r="D122" s="191">
        <f t="shared" si="8"/>
        <v>270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13</v>
      </c>
      <c r="C123" s="204">
        <v>15</v>
      </c>
      <c r="D123" s="191">
        <f t="shared" si="8"/>
        <v>195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11</v>
      </c>
      <c r="C124" s="204">
        <v>20</v>
      </c>
      <c r="D124" s="191">
        <f t="shared" si="8"/>
        <v>220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9</v>
      </c>
      <c r="C125" s="204">
        <v>30</v>
      </c>
      <c r="D125" s="191">
        <f t="shared" si="8"/>
        <v>270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8</v>
      </c>
      <c r="C126" s="204">
        <v>40</v>
      </c>
      <c r="D126" s="191">
        <f t="shared" si="8"/>
        <v>320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6</v>
      </c>
      <c r="C127" s="204">
        <v>50</v>
      </c>
      <c r="D127" s="191">
        <f t="shared" si="8"/>
        <v>300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7</v>
      </c>
      <c r="C128" s="204">
        <v>70</v>
      </c>
      <c r="D128" s="191">
        <f t="shared" si="8"/>
        <v>490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221</v>
      </c>
      <c r="C129" s="204">
        <v>150</v>
      </c>
      <c r="D129" s="191">
        <f t="shared" si="8"/>
        <v>33150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pubescent</v>
      </c>
      <c r="D3" s="292" t="str">
        <f>'Données projet'!B10</f>
        <v>Tilleul</v>
      </c>
      <c r="E3" s="292" t="str">
        <f>'Données projet'!B11</f>
        <v>Alisier torminal</v>
      </c>
      <c r="F3" s="292" t="str">
        <f>'Données projet'!B12</f>
        <v>Erable champêtre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4.92</v>
      </c>
      <c r="D4" s="300">
        <f>'Données projet'!$D$10</f>
        <v>0.54776000000000002</v>
      </c>
      <c r="E4" s="300">
        <f>'Données projet'!$D$11</f>
        <v>0.54447999999999996</v>
      </c>
      <c r="F4" s="300">
        <f>'Données projet'!$D$12</f>
        <v>0.54776000000000002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6.5600000000000005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2024-11-06T13:09:56Z</dcterms:modified>
</cp:coreProperties>
</file>