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Goos (40) LARTIGAU\Dossier déposé 11102024\"/>
    </mc:Choice>
  </mc:AlternateContent>
  <xr:revisionPtr revIDLastSave="0" documentId="13_ncr:1_{C69C2F30-0997-4F03-9AE9-3C8E3F89FAD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<sst xmlns="http://schemas.openxmlformats.org/spreadsheetml/2006/main" count="1169" uniqueCount="324">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</sst>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1.8806982308615634</c:v>
                </c:pt>
                <c:pt idx="2">
                  <c:v>2.5892814585207882</c:v>
                </c:pt>
                <c:pt idx="3">
                  <c:v>3.565984203265181</c:v>
                </c:pt>
                <c:pt idx="4">
                  <c:v>4.9126694636293147</c:v>
                </c:pt>
                <c:pt idx="5">
                  <c:v>6.7700450987580636</c:v>
                </c:pt>
                <c:pt idx="6">
                  <c:v>9.3325285051075859</c:v>
                </c:pt>
                <c:pt idx="7">
                  <c:v>12.868817634515102</c:v>
                </c:pt>
                <c:pt idx="8">
                  <c:v>17.750365293954559</c:v>
                </c:pt>
                <c:pt idx="9">
                  <c:v>24.490801712543334</c:v>
                </c:pt>
                <c:pt idx="10">
                  <c:v>33.800526537955896</c:v>
                </c:pt>
                <c:pt idx="11">
                  <c:v>46.662322965017012</c:v>
                </c:pt>
                <c:pt idx="12">
                  <c:v>64.436110264639225</c:v>
                </c:pt>
                <c:pt idx="13">
                  <c:v>89.004091894798833</c:v>
                </c:pt>
                <c:pt idx="14">
                  <c:v>122.97191535362221</c:v>
                </c:pt>
                <c:pt idx="15">
                  <c:v>169.94751024020101</c:v>
                </c:pt>
                <c:pt idx="16">
                  <c:v>234.92767007142686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2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2.33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123</v>
      </c>
      <c r="C9" s="35">
        <v>1</v>
      </c>
      <c r="D9" s="36">
        <f t="shared" ref="D9:D18" si="0">C9*$C$5</f>
        <v>2.33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2.33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Dorskamp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203</v>
      </c>
      <c r="C36" s="63">
        <v>1</v>
      </c>
      <c r="D36" s="63">
        <v>203</v>
      </c>
      <c r="E36" s="54">
        <v>0.8</v>
      </c>
      <c r="F36" s="54">
        <v>0.2</v>
      </c>
      <c r="G36" s="54"/>
      <c r="H36" s="54"/>
      <c r="I36" s="52">
        <f>IFERROR(B36/A36,"")</f>
        <v>12.6875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A18" sqref="A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Dorskamp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52.886243446449072</v>
      </c>
      <c r="T3" s="62">
        <f>IF('Données projet'!E9&gt;30,$R$33-$H$33,LOOKUP('Données projet'!$E$9,$A$3:$A$203,R3:R203)-LOOKUP('Données projet'!$E$9,$A$3:$A$203,$H$3:$H$203))</f>
        <v>258.53638266020755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12.6875</v>
      </c>
      <c r="N4" s="14">
        <f>IF('Données projet'!$A$36&gt;35,N3+M4-V3,IF(A4&lt;'Données projet'!$A$36,$K$205^A4,IF(A4='Données projet'!$A$36,'Données projet'!$B$36,N3+M4-V3)))</f>
        <v>1.3938579047670017</v>
      </c>
      <c r="O4" s="14">
        <f>N4*VLOOKUP('Données projet'!$B$9,Paramètres!$A$1:$I$89,3,0)*VLOOKUP('Données projet'!$B$9,Paramètres!$A$1:$I$89,5,0)</f>
        <v>0.73060455936267166</v>
      </c>
      <c r="P4" s="14">
        <f>EXP(-1.0587+0.8836*LN(O4)+0.284)</f>
        <v>0.34922217606023559</v>
      </c>
      <c r="Q4" s="22">
        <f t="shared" ref="Q4:Q34" si="2">(O4+P4)*0.475*44/12</f>
        <v>1.8806982308615634</v>
      </c>
      <c r="R4" s="62">
        <f t="shared" si="0"/>
        <v>169.69313218378539</v>
      </c>
      <c r="S4" s="62">
        <f ca="1">AVERAGE(OFFSET($R$3,0,0,'Données projet'!$E$9+1,1))-AVERAGE(OFFSET($H$3,0,0,'Données projet'!$E$9+1,1))</f>
        <v>52.886243446449072</v>
      </c>
      <c r="T4" s="62">
        <f>$T$3</f>
        <v>258.53638266020755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12.6875</v>
      </c>
      <c r="N5" s="14">
        <f>IF('Données projet'!$A$36&gt;35,N4+M5-V4,IF(A5&lt;'Données projet'!$A$36,$K$205^A5,IF(A5='Données projet'!$A$36,'Données projet'!$B$36,N4+M5-V4)))</f>
        <v>1.9428398586814559</v>
      </c>
      <c r="O5" s="14">
        <f>N5*VLOOKUP('Données projet'!$B$9,Paramètres!$A$1:$I$89,3,0)*VLOOKUP('Données projet'!$B$9,Paramètres!$A$1:$I$89,5,0)</f>
        <v>1.0183589403264721</v>
      </c>
      <c r="P5" s="14">
        <f t="shared" ref="P5:P68" si="33">EXP(-1.0587+0.8836*LN(O5)+0.284)</f>
        <v>0.46830983968546369</v>
      </c>
      <c r="Q5" s="22">
        <f t="shared" si="2"/>
        <v>2.5892814585207882</v>
      </c>
      <c r="R5" s="62">
        <f t="shared" si="0"/>
        <v>173.18656274602162</v>
      </c>
      <c r="S5" s="62">
        <f ca="1">AVERAGE(OFFSET($R$3,0,0,'Données projet'!$E$9+1,1))-AVERAGE(OFFSET($H$3,0,0,'Données projet'!$E$9+1,1))</f>
        <v>52.886243446449072</v>
      </c>
      <c r="T5" s="62">
        <f t="shared" ref="T5:T68" si="34">$T$3</f>
        <v>258.53638266020755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12.6875</v>
      </c>
      <c r="N6" s="14">
        <f>IF('Données projet'!$A$36&gt;35,N5+M6-V5,IF(A6&lt;'Données projet'!$A$36,$K$205^A6,IF(A6='Données projet'!$A$36,'Données projet'!$B$36,N5+M6-V5)))</f>
        <v>2.7080426947195519</v>
      </c>
      <c r="O6" s="14">
        <f>N6*VLOOKUP('Données projet'!$B$9,Paramètres!$A$1:$I$89,3,0)*VLOOKUP('Données projet'!$B$9,Paramètres!$A$1:$I$89,5,0)</f>
        <v>1.4194476588642004</v>
      </c>
      <c r="P6" s="14">
        <f t="shared" si="33"/>
        <v>0.62800738607274575</v>
      </c>
      <c r="Q6" s="22">
        <f t="shared" si="2"/>
        <v>3.565984203265181</v>
      </c>
      <c r="R6" s="62">
        <f t="shared" si="0"/>
        <v>176.92100477315006</v>
      </c>
      <c r="S6" s="62">
        <f ca="1">AVERAGE(OFFSET($R$3,0,0,'Données projet'!$E$9+1,1))-AVERAGE(OFFSET($H$3,0,0,'Données projet'!$E$9+1,1))</f>
        <v>52.886243446449072</v>
      </c>
      <c r="T6" s="62">
        <f t="shared" si="34"/>
        <v>258.53638266020755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12.6875</v>
      </c>
      <c r="N7" s="14">
        <f>IF('Données projet'!$A$36&gt;35,N6+M7-V6,IF(A7&lt;'Données projet'!$A$36,$K$205^A7,IF(A7='Données projet'!$A$36,'Données projet'!$B$36,N6+M7-V6)))</f>
        <v>3.7746267164813796</v>
      </c>
      <c r="O7" s="14">
        <f>N7*VLOOKUP('Données projet'!$B$9,Paramètres!$A$1:$I$89,3,0)*VLOOKUP('Données projet'!$B$9,Paramètres!$A$1:$I$89,5,0)</f>
        <v>1.9785083397108802</v>
      </c>
      <c r="P7" s="14">
        <f t="shared" si="33"/>
        <v>0.84216312266001847</v>
      </c>
      <c r="Q7" s="22">
        <f t="shared" si="2"/>
        <v>4.9126694636293147</v>
      </c>
      <c r="R7" s="62">
        <f t="shared" si="0"/>
        <v>180.99879152780628</v>
      </c>
      <c r="S7" s="62">
        <f ca="1">AVERAGE(OFFSET($R$3,0,0,'Données projet'!$E$9+1,1))-AVERAGE(OFFSET($H$3,0,0,'Données projet'!$E$9+1,1))</f>
        <v>52.886243446449072</v>
      </c>
      <c r="T7" s="62">
        <f t="shared" si="34"/>
        <v>258.53638266020755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12.6875</v>
      </c>
      <c r="N8" s="14">
        <f>IF('Données projet'!$A$36&gt;35,N7+M8-V7,IF(A8&lt;'Données projet'!$A$36,$K$205^A8,IF(A8='Données projet'!$A$36,'Données projet'!$B$36,N7+M8-V7)))</f>
        <v>5.2612932863122834</v>
      </c>
      <c r="O8" s="14">
        <f>N8*VLOOKUP('Données projet'!$B$9,Paramètres!$A$1:$I$89,3,0)*VLOOKUP('Données projet'!$B$9,Paramètres!$A$1:$I$89,5,0)</f>
        <v>2.7577594889534467</v>
      </c>
      <c r="P8" s="14">
        <f t="shared" si="33"/>
        <v>1.1293477447832403</v>
      </c>
      <c r="Q8" s="22">
        <f t="shared" si="2"/>
        <v>6.7700450987580636</v>
      </c>
      <c r="R8" s="62">
        <f t="shared" si="0"/>
        <v>185.56109297520541</v>
      </c>
      <c r="S8" s="62">
        <f ca="1">AVERAGE(OFFSET($R$3,0,0,'Données projet'!$E$9+1,1))-AVERAGE(OFFSET($H$3,0,0,'Données projet'!$E$9+1,1))</f>
        <v>52.886243446449072</v>
      </c>
      <c r="T8" s="62">
        <f t="shared" si="34"/>
        <v>258.53638266020755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12.6875</v>
      </c>
      <c r="N9" s="14">
        <f>IF('Données projet'!$A$36&gt;35,N8+M9-V8,IF(A9&lt;'Données projet'!$A$36,$K$205^A9,IF(A9='Données projet'!$A$36,'Données projet'!$B$36,N8+M9-V8)))</f>
        <v>7.3334952364239312</v>
      </c>
      <c r="O9" s="14">
        <f>N9*VLOOKUP('Données projet'!$B$9,Paramètres!$A$1:$I$89,3,0)*VLOOKUP('Données projet'!$B$9,Paramètres!$A$1:$I$89,5,0)</f>
        <v>3.8439248631239682</v>
      </c>
      <c r="P9" s="14">
        <f t="shared" si="33"/>
        <v>1.5144647091866086</v>
      </c>
      <c r="Q9" s="22">
        <f t="shared" si="2"/>
        <v>9.3325285051075859</v>
      </c>
      <c r="R9" s="62">
        <f t="shared" si="0"/>
        <v>190.80278060136655</v>
      </c>
      <c r="S9" s="62">
        <f ca="1">AVERAGE(OFFSET($R$3,0,0,'Données projet'!$E$9+1,1))-AVERAGE(OFFSET($H$3,0,0,'Données projet'!$E$9+1,1))</f>
        <v>52.886243446449072</v>
      </c>
      <c r="T9" s="62">
        <f t="shared" si="34"/>
        <v>258.53638266020755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12.6875</v>
      </c>
      <c r="N10" s="14">
        <f>IF('Données projet'!$A$36&gt;35,N9+M10-V9,IF(A10&lt;'Données projet'!$A$36,$K$205^A10,IF(A10='Données projet'!$A$36,'Données projet'!$B$36,N9+M10-V9)))</f>
        <v>10.221850304860649</v>
      </c>
      <c r="O10" s="14">
        <f>N10*VLOOKUP('Données projet'!$B$9,Paramètres!$A$1:$I$89,3,0)*VLOOKUP('Données projet'!$B$9,Paramètres!$A$1:$I$89,5,0)</f>
        <v>5.3578850557957578</v>
      </c>
      <c r="P10" s="14">
        <f t="shared" si="33"/>
        <v>2.0309097582798987</v>
      </c>
      <c r="Q10" s="22">
        <f t="shared" si="2"/>
        <v>12.868817634515102</v>
      </c>
      <c r="R10" s="62">
        <f t="shared" si="0"/>
        <v>196.99299857025133</v>
      </c>
      <c r="S10" s="62">
        <f ca="1">AVERAGE(OFFSET($R$3,0,0,'Données projet'!$E$9+1,1))-AVERAGE(OFFSET($H$3,0,0,'Données projet'!$E$9+1,1))</f>
        <v>52.886243446449072</v>
      </c>
      <c r="T10" s="62">
        <f t="shared" si="34"/>
        <v>258.53638266020755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12.6875</v>
      </c>
      <c r="N11" s="14">
        <f>IF('Données projet'!$A$36&gt;35,N10+M11-V10,IF(A11&lt;'Données projet'!$A$36,$K$205^A11,IF(A11='Données projet'!$A$36,'Données projet'!$B$36,N10+M11-V10)))</f>
        <v>14.247806848775001</v>
      </c>
      <c r="O11" s="14">
        <f>N11*VLOOKUP('Données projet'!$B$9,Paramètres!$A$1:$I$89,3,0)*VLOOKUP('Données projet'!$B$9,Paramètres!$A$1:$I$89,5,0)</f>
        <v>7.4681304378539055</v>
      </c>
      <c r="P11" s="14">
        <f t="shared" si="33"/>
        <v>2.723466860110435</v>
      </c>
      <c r="Q11" s="22">
        <f t="shared" si="2"/>
        <v>17.750365293954559</v>
      </c>
      <c r="R11" s="62">
        <f t="shared" si="0"/>
        <v>204.50363816017511</v>
      </c>
      <c r="S11" s="62">
        <f ca="1">AVERAGE(OFFSET($R$3,0,0,'Données projet'!$E$9+1,1))-AVERAGE(OFFSET($H$3,0,0,'Données projet'!$E$9+1,1))</f>
        <v>52.886243446449072</v>
      </c>
      <c r="T11" s="62">
        <f t="shared" si="34"/>
        <v>258.53638266020755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12.6875</v>
      </c>
      <c r="N12" s="14">
        <f>IF('Données projet'!$A$36&gt;35,N11+M12-V11,IF(A12&lt;'Données projet'!$A$36,$K$205^A12,IF(A12='Données projet'!$A$36,'Données projet'!$B$36,N11+M12-V11)))</f>
        <v>19.859418201758459</v>
      </c>
      <c r="O12" s="14">
        <f>N12*VLOOKUP('Données projet'!$B$9,Paramètres!$A$1:$I$89,3,0)*VLOOKUP('Données projet'!$B$9,Paramètres!$A$1:$I$89,5,0)</f>
        <v>10.409512644633715</v>
      </c>
      <c r="P12" s="14">
        <f t="shared" si="33"/>
        <v>3.6521916879270546</v>
      </c>
      <c r="Q12" s="22">
        <f t="shared" si="2"/>
        <v>24.490801712543334</v>
      </c>
      <c r="R12" s="62">
        <f t="shared" si="0"/>
        <v>213.84876046509942</v>
      </c>
      <c r="S12" s="62">
        <f ca="1">AVERAGE(OFFSET($R$3,0,0,'Données projet'!$E$9+1,1))-AVERAGE(OFFSET($H$3,0,0,'Données projet'!$E$9+1,1))</f>
        <v>52.886243446449072</v>
      </c>
      <c r="T12" s="62">
        <f t="shared" si="34"/>
        <v>258.53638266020755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12.6875</v>
      </c>
      <c r="N13" s="14">
        <f>IF('Données projet'!$A$36&gt;35,N12+M13-V12,IF(A13&lt;'Données projet'!$A$36,$K$205^A13,IF(A13='Données projet'!$A$36,'Données projet'!$B$36,N12+M13-V12)))</f>
        <v>27.681207044594704</v>
      </c>
      <c r="O13" s="14">
        <f>N13*VLOOKUP('Données projet'!$B$9,Paramètres!$A$1:$I$89,3,0)*VLOOKUP('Données projet'!$B$9,Paramètres!$A$1:$I$89,5,0)</f>
        <v>14.50938148449476</v>
      </c>
      <c r="P13" s="14">
        <f t="shared" si="33"/>
        <v>4.8976193985421235</v>
      </c>
      <c r="Q13" s="22">
        <f t="shared" si="2"/>
        <v>33.800526537955896</v>
      </c>
      <c r="R13" s="62">
        <f t="shared" si="0"/>
        <v>225.73918852300079</v>
      </c>
      <c r="S13" s="62">
        <f ca="1">AVERAGE(OFFSET($R$3,0,0,'Données projet'!$E$9+1,1))-AVERAGE(OFFSET($H$3,0,0,'Données projet'!$E$9+1,1))</f>
        <v>52.886243446449072</v>
      </c>
      <c r="T13" s="62">
        <f t="shared" si="34"/>
        <v>258.53638266020755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12.6875</v>
      </c>
      <c r="N14" s="14">
        <f>IF('Données projet'!$A$36&gt;35,N13+M14-V13,IF(A14&lt;'Données projet'!$A$36,$K$205^A14,IF(A14='Données projet'!$A$36,'Données projet'!$B$36,N13+M14-V13)))</f>
        <v>38.583669252600345</v>
      </c>
      <c r="O14" s="14">
        <f>N14*VLOOKUP('Données projet'!$B$9,Paramètres!$A$1:$I$89,3,0)*VLOOKUP('Données projet'!$B$9,Paramètres!$A$1:$I$89,5,0)</f>
        <v>20.224016075442997</v>
      </c>
      <c r="P14" s="14">
        <f t="shared" si="33"/>
        <v>6.5677483063849547</v>
      </c>
      <c r="Q14" s="22">
        <f t="shared" si="2"/>
        <v>46.662322965017012</v>
      </c>
      <c r="R14" s="62">
        <f t="shared" si="0"/>
        <v>241.15812157413114</v>
      </c>
      <c r="S14" s="62">
        <f ca="1">AVERAGE(OFFSET($R$3,0,0,'Données projet'!$E$9+1,1))-AVERAGE(OFFSET($H$3,0,0,'Données projet'!$E$9+1,1))</f>
        <v>52.886243446449072</v>
      </c>
      <c r="T14" s="62">
        <f t="shared" si="34"/>
        <v>258.53638266020755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12.6875</v>
      </c>
      <c r="N15" s="14">
        <f>IF('Données projet'!$A$36&gt;35,N14+M15-V14,IF(A15&lt;'Données projet'!$A$36,$K$205^A15,IF(A15='Données projet'!$A$36,'Données projet'!$B$36,N14+M15-V14)))</f>
        <v>53.780152382652496</v>
      </c>
      <c r="O15" s="14">
        <f>N15*VLOOKUP('Données projet'!$B$9,Paramètres!$A$1:$I$89,3,0)*VLOOKUP('Données projet'!$B$9,Paramètres!$A$1:$I$89,5,0)</f>
        <v>28.189404672891136</v>
      </c>
      <c r="P15" s="14">
        <f t="shared" si="33"/>
        <v>8.8074050484328161</v>
      </c>
      <c r="Q15" s="22">
        <f t="shared" si="2"/>
        <v>64.436110264639225</v>
      </c>
      <c r="R15" s="62">
        <f t="shared" si="0"/>
        <v>261.46588771737208</v>
      </c>
      <c r="S15" s="62">
        <f ca="1">AVERAGE(OFFSET($R$3,0,0,'Données projet'!$E$9+1,1))-AVERAGE(OFFSET($H$3,0,0,'Données projet'!$E$9+1,1))</f>
        <v>52.886243446449072</v>
      </c>
      <c r="T15" s="62">
        <f t="shared" si="34"/>
        <v>258.53638266020755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12.6875</v>
      </c>
      <c r="N16" s="14">
        <f>IF('Données projet'!$A$36&gt;35,N15+M16-V15,IF(A16&lt;'Données projet'!$A$36,$K$205^A16,IF(A16='Données projet'!$A$36,'Données projet'!$B$36,N15+M16-V15)))</f>
        <v>74.961890518134084</v>
      </c>
      <c r="O16" s="14">
        <f>N16*VLOOKUP('Données projet'!$B$9,Paramètres!$A$1:$I$89,3,0)*VLOOKUP('Données projet'!$B$9,Paramètres!$A$1:$I$89,5,0)</f>
        <v>39.29202453398517</v>
      </c>
      <c r="P16" s="14">
        <f t="shared" si="33"/>
        <v>11.81080334819598</v>
      </c>
      <c r="Q16" s="22">
        <f t="shared" si="2"/>
        <v>89.004091894798833</v>
      </c>
      <c r="R16" s="62">
        <f t="shared" si="0"/>
        <v>288.54509214641763</v>
      </c>
      <c r="S16" s="62">
        <f ca="1">AVERAGE(OFFSET($R$3,0,0,'Données projet'!$E$9+1,1))-AVERAGE(OFFSET($H$3,0,0,'Données projet'!$E$9+1,1))</f>
        <v>52.886243446449072</v>
      </c>
      <c r="T16" s="62">
        <f t="shared" si="34"/>
        <v>258.53638266020755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12.6875</v>
      </c>
      <c r="N17" s="14">
        <f>IF('Données projet'!$A$36&gt;35,N16+M17-V16,IF(A17&lt;'Données projet'!$A$36,$K$205^A17,IF(A17='Données projet'!$A$36,'Données projet'!$B$36,N16+M17-V16)))</f>
        <v>104.48622365497974</v>
      </c>
      <c r="O17" s="14">
        <f>N17*VLOOKUP('Données projet'!$B$9,Paramètres!$A$1:$I$89,3,0)*VLOOKUP('Données projet'!$B$9,Paramètres!$A$1:$I$89,5,0)</f>
        <v>54.767498990994184</v>
      </c>
      <c r="P17" s="14">
        <f t="shared" si="33"/>
        <v>15.838385422568818</v>
      </c>
      <c r="Q17" s="22">
        <f t="shared" si="2"/>
        <v>122.97191535362221</v>
      </c>
      <c r="R17" s="62">
        <f t="shared" si="0"/>
        <v>325.00177712589539</v>
      </c>
      <c r="S17" s="62">
        <f ca="1">AVERAGE(OFFSET($R$3,0,0,'Données projet'!$E$9+1,1))-AVERAGE(OFFSET($H$3,0,0,'Données projet'!$E$9+1,1))</f>
        <v>52.886243446449072</v>
      </c>
      <c r="T17" s="62">
        <f t="shared" si="34"/>
        <v>258.53638266020755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12.6875</v>
      </c>
      <c r="N18" s="14">
        <f>IF('Données projet'!$A$36&gt;35,N17+M18-V17,IF(A18&lt;'Données projet'!$A$36,$K$205^A18,IF(A18='Données projet'!$A$36,'Données projet'!$B$36,N17+M18-V17)))</f>
        <v>145.63894878074638</v>
      </c>
      <c r="O18" s="14">
        <f>N18*VLOOKUP('Données projet'!$B$9,Paramètres!$A$1:$I$89,3,0)*VLOOKUP('Données projet'!$B$9,Paramètres!$A$1:$I$89,5,0)</f>
        <v>76.338111392916034</v>
      </c>
      <c r="P18" s="14">
        <f t="shared" si="33"/>
        <v>21.239406448347712</v>
      </c>
      <c r="Q18" s="22">
        <f t="shared" si="2"/>
        <v>169.94751024020101</v>
      </c>
      <c r="R18" s="62">
        <f t="shared" si="0"/>
        <v>374.44426017308206</v>
      </c>
      <c r="S18" s="62">
        <f ca="1">AVERAGE(OFFSET($R$3,0,0,'Données projet'!$E$9+1,1))-AVERAGE(OFFSET($H$3,0,0,'Données projet'!$E$9+1,1))</f>
        <v>52.886243446449072</v>
      </c>
      <c r="T18" s="62">
        <f t="shared" si="34"/>
        <v>258.53638266020755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203</v>
      </c>
      <c r="L19" s="13">
        <f>VLOOKUP(A19,'Données projet'!$A$35:$I$55,9,0)</f>
        <v>12.6875</v>
      </c>
      <c r="M19" s="13">
        <f t="array" ref="M19">INDEX(L:L,MIN(IF(ISNUMBER(L19:L215),ROW(L19:L215),"")))</f>
        <v>12.6875</v>
      </c>
      <c r="N19" s="14">
        <f>IF('Données projet'!$A$36&gt;35,N18+M19-V18,IF(A19&lt;'Données projet'!$A$36,$K$205^A19,IF(A19='Données projet'!$A$36,'Données projet'!$B$36,N18+M19-V18)))</f>
        <v>203</v>
      </c>
      <c r="O19" s="14">
        <f>N19*VLOOKUP('Données projet'!$B$9,Paramètres!$A$1:$I$89,3,0)*VLOOKUP('Données projet'!$B$9,Paramètres!$A$1:$I$89,5,0)</f>
        <v>106.40448000000001</v>
      </c>
      <c r="P19" s="14">
        <f t="shared" si="33"/>
        <v>28.482220519479547</v>
      </c>
      <c r="Q19" s="22">
        <f t="shared" si="2"/>
        <v>234.92767007142686</v>
      </c>
      <c r="R19" s="62">
        <f t="shared" si="0"/>
        <v>441.86971599354092</v>
      </c>
      <c r="S19" s="62">
        <f ca="1">AVERAGE(OFFSET($R$3,0,0,'Données projet'!$E$9+1,1))-AVERAGE(OFFSET($H$3,0,0,'Données projet'!$E$9+1,1))</f>
        <v>52.886243446449072</v>
      </c>
      <c r="T19" s="62">
        <f t="shared" si="34"/>
        <v>258.53638266020755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203</v>
      </c>
      <c r="W19" s="17">
        <f>IF(ISNA(VLOOKUP(A19,'Données projet'!$A$35:$I$55,5,0)),0%,VLOOKUP(A19,'Données projet'!$A$35:$I$55,5,0)*VLOOKUP('Données projet'!$B$9,Paramètres!$A$1:$I$89,7,0))</f>
        <v>0.48</v>
      </c>
      <c r="X19" s="17">
        <f>IF(ISNA(VLOOKUP(A19,'Données projet'!$A$35:$I$55,6,0)),0%,VLOOKUP(A19,'Données projet'!$A$35:$I$55,6,0)*VLOOKUP('Données projet'!$B$9,Paramètres!$A$1:$I$89,7,0))</f>
        <v>0.12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56.460960427010981</v>
      </c>
      <c r="AA19" s="23">
        <f>EXP(-LN(2)/25)*AA18+(1-EXP(-LN(2)/25))/(LN(2)/25)*Calculateur!V19*Calculateur!X19*VLOOKUP('Données projet'!$B$9,Paramètres!$A$1:$I$89,3,0)*0.475*44/12</f>
        <v>14.059663028124326</v>
      </c>
      <c r="AB19" s="23">
        <f>EXP(-LN(2)/2)*AB18+(1-EXP(-LN(2)/2))/(LN(2)/2)*V19*Y19*VLOOKUP('Données projet'!$B$9,Paramètres!$A$1:$I$89,3,0)*0.475*44/12</f>
        <v>0</v>
      </c>
      <c r="AC19" s="24">
        <f t="shared" si="3"/>
        <v>70.520623455135308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52.886243446449072</v>
      </c>
      <c r="T20" s="62">
        <f t="shared" si="34"/>
        <v>258.53638266020755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55.353795430822707</v>
      </c>
      <c r="AA20" s="23">
        <f>EXP(-LN(2)/25)*AA19+(1-EXP(-LN(2)/25))/(LN(2)/25)*Calculateur!V20*Calculateur!X20*VLOOKUP('Données projet'!$B$9,Paramètres!$A$1:$I$89,3,0)*0.475*44/12</f>
        <v>13.675200803254722</v>
      </c>
      <c r="AB20" s="23">
        <f>EXP(-LN(2)/2)*AB19+(1-EXP(-LN(2)/2))/(LN(2)/2)*V20*Y20*VLOOKUP('Données projet'!$B$9,Paramètres!$A$1:$I$89,3,0)*0.475*44/12</f>
        <v>0</v>
      </c>
      <c r="AC20" s="24">
        <f t="shared" si="3"/>
        <v>69.028996234077425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52.886243446449072</v>
      </c>
      <c r="T21" s="62">
        <f t="shared" si="34"/>
        <v>258.53638266020755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54.268341264905722</v>
      </c>
      <c r="AA21" s="23">
        <f>EXP(-LN(2)/25)*AA20+(1-EXP(-LN(2)/25))/(LN(2)/25)*Calculateur!V21*Calculateur!X21*VLOOKUP('Données projet'!$B$9,Paramètres!$A$1:$I$89,3,0)*0.475*44/12</f>
        <v>13.301251718142167</v>
      </c>
      <c r="AB21" s="23">
        <f>EXP(-LN(2)/2)*AB20+(1-EXP(-LN(2)/2))/(LN(2)/2)*V21*Y21*VLOOKUP('Données projet'!$B$9,Paramètres!$A$1:$I$89,3,0)*0.475*44/12</f>
        <v>0</v>
      </c>
      <c r="AC21" s="24">
        <f t="shared" si="3"/>
        <v>67.569592983047883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52.886243446449072</v>
      </c>
      <c r="T22" s="62">
        <f t="shared" si="34"/>
        <v>258.53638266020755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53.204172193120698</v>
      </c>
      <c r="AA22" s="23">
        <f>EXP(-LN(2)/25)*AA21+(1-EXP(-LN(2)/25))/(LN(2)/25)*Calculateur!V22*Calculateur!X22*VLOOKUP('Données projet'!$B$9,Paramètres!$A$1:$I$89,3,0)*0.475*44/12</f>
        <v>12.937528290427142</v>
      </c>
      <c r="AB22" s="23">
        <f>EXP(-LN(2)/2)*AB21+(1-EXP(-LN(2)/2))/(LN(2)/2)*V22*Y22*VLOOKUP('Données projet'!$B$9,Paramètres!$A$1:$I$89,3,0)*0.475*44/12</f>
        <v>0</v>
      </c>
      <c r="AC22" s="24">
        <f t="shared" si="3"/>
        <v>66.141700483547837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52.886243446449072</v>
      </c>
      <c r="T23" s="62">
        <f t="shared" si="34"/>
        <v>258.53638266020755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52.160870827754337</v>
      </c>
      <c r="AA23" s="23">
        <f>EXP(-LN(2)/25)*AA22+(1-EXP(-LN(2)/25))/(LN(2)/25)*Calculateur!V23*Calculateur!X23*VLOOKUP('Données projet'!$B$9,Paramètres!$A$1:$I$89,3,0)*0.475*44/12</f>
        <v>12.583750898970369</v>
      </c>
      <c r="AB23" s="23">
        <f>EXP(-LN(2)/2)*AB22+(1-EXP(-LN(2)/2))/(LN(2)/2)*V23*Y23*VLOOKUP('Données projet'!$B$9,Paramètres!$A$1:$I$89,3,0)*0.475*44/12</f>
        <v>0</v>
      </c>
      <c r="AC23" s="24">
        <f t="shared" si="3"/>
        <v>64.744621726724702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52.886243446449072</v>
      </c>
      <c r="T24" s="62">
        <f t="shared" si="34"/>
        <v>258.53638266020755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51.138027965811808</v>
      </c>
      <c r="AA24" s="23">
        <f>EXP(-LN(2)/25)*AA23+(1-EXP(-LN(2)/25))/(LN(2)/25)*Calculateur!V24*Calculateur!X24*VLOOKUP('Données projet'!$B$9,Paramètres!$A$1:$I$89,3,0)*0.475*44/12</f>
        <v>12.239647568887325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63.377675534699137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52.886243446449072</v>
      </c>
      <c r="T25" s="62">
        <f t="shared" si="34"/>
        <v>258.53638266020755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50.135242428519433</v>
      </c>
      <c r="AA25" s="23">
        <f>EXP(-LN(2)/25)*AA24+(1-EXP(-LN(2)/25))/(LN(2)/25)*Calculateur!V25*Calculateur!X25*VLOOKUP('Données projet'!$B$9,Paramètres!$A$1:$I$89,3,0)*0.475*44/12</f>
        <v>11.904953762461009</v>
      </c>
      <c r="AB25" s="23">
        <f>EXP(-LN(2)/2)*AB24+(1-EXP(-LN(2)/2))/(LN(2)/2)*V25*Y25*VLOOKUP('Données projet'!$B$9,Paramètres!$A$1:$I$89,3,0)*0.475*44/12</f>
        <v>0</v>
      </c>
      <c r="AC25" s="24">
        <f t="shared" si="3"/>
        <v>62.040196190980438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52.886243446449072</v>
      </c>
      <c r="T26" s="62">
        <f t="shared" si="34"/>
        <v>258.53638266020755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49.152120903974577</v>
      </c>
      <c r="AA26" s="23">
        <f>EXP(-LN(2)/25)*AA25+(1-EXP(-LN(2)/25))/(LN(2)/25)*Calculateur!V26*Calculateur!X26*VLOOKUP('Données projet'!$B$9,Paramètres!$A$1:$I$89,3,0)*0.475*44/12</f>
        <v>11.579412175772203</v>
      </c>
      <c r="AB26" s="23">
        <f>EXP(-LN(2)/2)*AB25+(1-EXP(-LN(2)/2))/(LN(2)/2)*V26*Y26*VLOOKUP('Données projet'!$B$9,Paramètres!$A$1:$I$89,3,0)*0.475*44/12</f>
        <v>0</v>
      </c>
      <c r="AC26" s="24">
        <f t="shared" si="3"/>
        <v>60.731533079746782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52.886243446449072</v>
      </c>
      <c r="T27" s="62">
        <f t="shared" si="34"/>
        <v>258.53638266020755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48.188277792881124</v>
      </c>
      <c r="AA27" s="23">
        <f>EXP(-LN(2)/25)*AA26+(1-EXP(-LN(2)/25))/(LN(2)/25)*Calculateur!V27*Calculateur!X27*VLOOKUP('Données projet'!$B$9,Paramètres!$A$1:$I$89,3,0)*0.475*44/12</f>
        <v>11.262772540890891</v>
      </c>
      <c r="AB27" s="23">
        <f>EXP(-LN(2)/2)*AB26+(1-EXP(-LN(2)/2))/(LN(2)/2)*V27*Y27*VLOOKUP('Données projet'!$B$9,Paramètres!$A$1:$I$89,3,0)*0.475*44/12</f>
        <v>0</v>
      </c>
      <c r="AC27" s="24">
        <f t="shared" si="3"/>
        <v>59.451050333772017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52.886243446449072</v>
      </c>
      <c r="T28" s="62">
        <f t="shared" si="34"/>
        <v>258.53638266020755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47.243335057309963</v>
      </c>
      <c r="AA28" s="23">
        <f>EXP(-LN(2)/25)*AA27+(1-EXP(-LN(2)/25))/(LN(2)/25)*Calculateur!V28*Calculateur!X28*VLOOKUP('Données projet'!$B$9,Paramètres!$A$1:$I$89,3,0)*0.475*44/12</f>
        <v>10.954791433476764</v>
      </c>
      <c r="AB28" s="23">
        <f>EXP(-LN(2)/2)*AB27+(1-EXP(-LN(2)/2))/(LN(2)/2)*V28*Y28*VLOOKUP('Données projet'!$B$9,Paramètres!$A$1:$I$89,3,0)*0.475*44/12</f>
        <v>0</v>
      </c>
      <c r="AC28" s="24">
        <f t="shared" si="3"/>
        <v>58.198126490786727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52.886243446449072</v>
      </c>
      <c r="T29" s="62">
        <f t="shared" si="34"/>
        <v>258.53638266020755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46.3169220724252</v>
      </c>
      <c r="AA29" s="23">
        <f>EXP(-LN(2)/25)*AA28+(1-EXP(-LN(2)/25))/(LN(2)/25)*Calculateur!V29*Calculateur!X29*VLOOKUP('Données projet'!$B$9,Paramètres!$A$1:$I$89,3,0)*0.475*44/12</f>
        <v>10.655232085640899</v>
      </c>
      <c r="AB29" s="23">
        <f>EXP(-LN(2)/2)*AB28+(1-EXP(-LN(2)/2))/(LN(2)/2)*V29*Y29*VLOOKUP('Données projet'!$B$9,Paramètres!$A$1:$I$89,3,0)*0.475*44/12</f>
        <v>0</v>
      </c>
      <c r="AC29" s="24">
        <f t="shared" si="3"/>
        <v>56.972154158066097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52.886243446449072</v>
      </c>
      <c r="T30" s="62">
        <f t="shared" si="34"/>
        <v>258.53638266020755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45.408675481117896</v>
      </c>
      <c r="AA30" s="23">
        <f>EXP(-LN(2)/25)*AA29+(1-EXP(-LN(2)/25))/(LN(2)/25)*Calculateur!V30*Calculateur!X30*VLOOKUP('Données projet'!$B$9,Paramètres!$A$1:$I$89,3,0)*0.475*44/12</f>
        <v>10.363864203924745</v>
      </c>
      <c r="AB30" s="23">
        <f>EXP(-LN(2)/2)*AB29+(1-EXP(-LN(2)/2))/(LN(2)/2)*V30*Y30*VLOOKUP('Données projet'!$B$9,Paramètres!$A$1:$I$89,3,0)*0.475*44/12</f>
        <v>0</v>
      </c>
      <c r="AC30" s="24">
        <f t="shared" si="3"/>
        <v>55.772539685042645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52.886243446449072</v>
      </c>
      <c r="T31" s="62">
        <f t="shared" si="34"/>
        <v>258.53638266020755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44.518239051490411</v>
      </c>
      <c r="AA31" s="23">
        <f>EXP(-LN(2)/25)*AA30+(1-EXP(-LN(2)/25))/(LN(2)/25)*Calculateur!V31*Calculateur!X31*VLOOKUP('Données projet'!$B$9,Paramètres!$A$1:$I$89,3,0)*0.475*44/12</f>
        <v>10.080463792256491</v>
      </c>
      <c r="AB31" s="23">
        <f>EXP(-LN(2)/2)*AB30+(1-EXP(-LN(2)/2))/(LN(2)/2)*V31*Y31*VLOOKUP('Données projet'!$B$9,Paramètres!$A$1:$I$89,3,0)*0.475*44/12</f>
        <v>0</v>
      </c>
      <c r="AC31" s="24">
        <f t="shared" si="3"/>
        <v>54.598702843746906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52.886243446449072</v>
      </c>
      <c r="T32" s="62">
        <f t="shared" si="34"/>
        <v>258.53638266020755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43.645263537135328</v>
      </c>
      <c r="AA32" s="23">
        <f>EXP(-LN(2)/25)*AA31+(1-EXP(-LN(2)/25))/(LN(2)/25)*Calculateur!V32*Calculateur!X32*VLOOKUP('Données projet'!$B$9,Paramètres!$A$1:$I$89,3,0)*0.475*44/12</f>
        <v>9.8048129797486858</v>
      </c>
      <c r="AB32" s="23">
        <f>EXP(-LN(2)/2)*AB31+(1-EXP(-LN(2)/2))/(LN(2)/2)*V32*Y32*VLOOKUP('Données projet'!$B$9,Paramètres!$A$1:$I$89,3,0)*0.475*44/12</f>
        <v>0</v>
      </c>
      <c r="AC32" s="24">
        <f t="shared" si="3"/>
        <v>53.45007651688401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52.886243446449072</v>
      </c>
      <c r="T33" s="62">
        <f t="shared" si="34"/>
        <v>258.53638266020755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42.78940654015426</v>
      </c>
      <c r="AA33" s="23">
        <f>EXP(-LN(2)/25)*AA32+(1-EXP(-LN(2)/25))/(LN(2)/25)*Calculateur!V33*Calculateur!X33*VLOOKUP('Données projet'!$B$9,Paramètres!$A$1:$I$89,3,0)*0.475*44/12</f>
        <v>9.5366998532047518</v>
      </c>
      <c r="AB33" s="23">
        <f>EXP(-LN(2)/2)*AB32+(1-EXP(-LN(2)/2))/(LN(2)/2)*V33*Y33*VLOOKUP('Données projet'!$B$9,Paramètres!$A$1:$I$89,3,0)*0.475*44/12</f>
        <v>0</v>
      </c>
      <c r="AC33" s="24">
        <f t="shared" si="3"/>
        <v>52.326106393359012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52.886243446449072</v>
      </c>
      <c r="T34" s="62">
        <f t="shared" si="34"/>
        <v>258.53638266020755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41.950332376862768</v>
      </c>
      <c r="AA34" s="23">
        <f>EXP(-LN(2)/25)*AA33+(1-EXP(-LN(2)/25))/(LN(2)/25)*Calculateur!V34*Calculateur!X34*VLOOKUP('Données projet'!$B$9,Paramètres!$A$1:$I$89,3,0)*0.475*44/12</f>
        <v>9.2759182942056189</v>
      </c>
      <c r="AB34" s="23">
        <f>EXP(-LN(2)/2)*AB33+(1-EXP(-LN(2)/2))/(LN(2)/2)*V34*Y34*VLOOKUP('Données projet'!$B$9,Paramètres!$A$1:$I$89,3,0)*0.475*44/12</f>
        <v>0</v>
      </c>
      <c r="AC34" s="24">
        <f t="shared" si="3"/>
        <v>51.226250671068385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52.886243446449072</v>
      </c>
      <c r="T35" s="62">
        <f t="shared" si="34"/>
        <v>258.53638266020755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41.127711946128713</v>
      </c>
      <c r="AA35" s="23">
        <f>EXP(-LN(2)/25)*AA34+(1-EXP(-LN(2)/25))/(LN(2)/25)*Calculateur!V35*Calculateur!X35*VLOOKUP('Données projet'!$B$9,Paramètres!$A$1:$I$89,3,0)*0.475*44/12</f>
        <v>9.0222678206512228</v>
      </c>
      <c r="AB35" s="23">
        <f>EXP(-LN(2)/2)*AB34+(1-EXP(-LN(2)/2))/(LN(2)/2)*V35*Y35*VLOOKUP('Données projet'!$B$9,Paramètres!$A$1:$I$89,3,0)*0.475*44/12</f>
        <v>0</v>
      </c>
      <c r="AC35" s="24">
        <f t="shared" si="3"/>
        <v>50.149979766779936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52.886243446449072</v>
      </c>
      <c r="T36" s="62">
        <f t="shared" si="34"/>
        <v>258.53638266020755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40.321222600292437</v>
      </c>
      <c r="AA36" s="23">
        <f>EXP(-LN(2)/25)*AA35+(1-EXP(-LN(2)/25))/(LN(2)/25)*Calculateur!V36*Calculateur!X36*VLOOKUP('Données projet'!$B$9,Paramètres!$A$1:$I$89,3,0)*0.475*44/12</f>
        <v>8.7755534326350713</v>
      </c>
      <c r="AB36" s="23">
        <f>EXP(-LN(2)/2)*AB35+(1-EXP(-LN(2)/2))/(LN(2)/2)*V36*Y36*VLOOKUP('Données projet'!$B$9,Paramètres!$A$1:$I$89,3,0)*0.475*44/12</f>
        <v>0</v>
      </c>
      <c r="AC36" s="24">
        <f t="shared" si="3"/>
        <v>49.096776032927508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52.886243446449072</v>
      </c>
      <c r="T37" s="62">
        <f t="shared" si="34"/>
        <v>258.53638266020755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39.530548018618077</v>
      </c>
      <c r="AA37" s="23">
        <f>EXP(-LN(2)/25)*AA36+(1-EXP(-LN(2)/25))/(LN(2)/25)*Calculateur!V37*Calculateur!X37*VLOOKUP('Données projet'!$B$9,Paramètres!$A$1:$I$89,3,0)*0.475*44/12</f>
        <v>8.5355854625333674</v>
      </c>
      <c r="AB37" s="23">
        <f>EXP(-LN(2)/2)*AB36+(1-EXP(-LN(2)/2))/(LN(2)/2)*V37*Y37*VLOOKUP('Données projet'!$B$9,Paramètres!$A$1:$I$89,3,0)*0.475*44/12</f>
        <v>0</v>
      </c>
      <c r="AC37" s="24">
        <f t="shared" si="3"/>
        <v>48.066133481151446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52.886243446449072</v>
      </c>
      <c r="T38" s="62">
        <f t="shared" si="34"/>
        <v>258.53638266020755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38.755378083226482</v>
      </c>
      <c r="AA38" s="23">
        <f>EXP(-LN(2)/25)*AA37+(1-EXP(-LN(2)/25))/(LN(2)/25)*Calculateur!V38*Calculateur!X38*VLOOKUP('Données projet'!$B$9,Paramètres!$A$1:$I$89,3,0)*0.475*44/12</f>
        <v>8.3021794291934619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47.057557512419947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52.886243446449072</v>
      </c>
      <c r="T39" s="62">
        <f t="shared" si="34"/>
        <v>258.53638266020755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37.995408757460936</v>
      </c>
      <c r="AA39" s="23">
        <f>EXP(-LN(2)/25)*AA38+(1-EXP(-LN(2)/25))/(LN(2)/25)*Calculateur!V39*Calculateur!X39*VLOOKUP('Données projet'!$B$9,Paramètres!$A$1:$I$89,3,0)*0.475*44/12</f>
        <v>8.0751558961095249</v>
      </c>
      <c r="AB39" s="23">
        <f>EXP(-LN(2)/2)*AB38+(1-EXP(-LN(2)/2))/(LN(2)/2)*V39*Y39*VLOOKUP('Données projet'!$B$9,Paramètres!$A$1:$I$89,3,0)*0.475*44/12</f>
        <v>0</v>
      </c>
      <c r="AC39" s="24">
        <f t="shared" si="3"/>
        <v>46.070564653570457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52.886243446449072</v>
      </c>
      <c r="T40" s="62">
        <f t="shared" si="34"/>
        <v>258.53638266020755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37.250341966638139</v>
      </c>
      <c r="AA40" s="23">
        <f>EXP(-LN(2)/25)*AA39+(1-EXP(-LN(2)/25))/(LN(2)/25)*Calculateur!V40*Calculateur!X40*VLOOKUP('Données projet'!$B$9,Paramètres!$A$1:$I$89,3,0)*0.475*44/12</f>
        <v>7.8543403334764177</v>
      </c>
      <c r="AB40" s="23">
        <f>EXP(-LN(2)/2)*AB39+(1-EXP(-LN(2)/2))/(LN(2)/2)*V40*Y40*VLOOKUP('Données projet'!$B$9,Paramètres!$A$1:$I$89,3,0)*0.475*44/12</f>
        <v>0</v>
      </c>
      <c r="AC40" s="24">
        <f t="shared" si="3"/>
        <v>45.104682300114554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52.886243446449072</v>
      </c>
      <c r="T41" s="62">
        <f t="shared" si="34"/>
        <v>258.53638266020755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36.519885481137507</v>
      </c>
      <c r="AA41" s="23">
        <f>EXP(-LN(2)/25)*AA40+(1-EXP(-LN(2)/25))/(LN(2)/25)*Calculateur!V41*Calculateur!X41*VLOOKUP('Données projet'!$B$9,Paramètres!$A$1:$I$89,3,0)*0.475*44/12</f>
        <v>7.639562984015698</v>
      </c>
      <c r="AB41" s="23">
        <f>EXP(-LN(2)/2)*AB40+(1-EXP(-LN(2)/2))/(LN(2)/2)*V41*Y41*VLOOKUP('Données projet'!$B$9,Paramètres!$A$1:$I$89,3,0)*0.475*44/12</f>
        <v>0</v>
      </c>
      <c r="AC41" s="24">
        <f t="shared" si="3"/>
        <v>44.159448465153204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52.886243446449072</v>
      </c>
      <c r="T42" s="62">
        <f t="shared" si="34"/>
        <v>258.53638266020755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35.803752801783077</v>
      </c>
      <c r="AA42" s="23">
        <f>EXP(-LN(2)/25)*AA41+(1-EXP(-LN(2)/25))/(LN(2)/25)*Calculateur!V42*Calculateur!X42*VLOOKUP('Données projet'!$B$9,Paramètres!$A$1:$I$89,3,0)*0.475*44/12</f>
        <v>7.4306587324706319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43.234411534253709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52.886243446449072</v>
      </c>
      <c r="T43" s="62">
        <f t="shared" si="34"/>
        <v>258.53638266020755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35.101663047472982</v>
      </c>
      <c r="AA43" s="23">
        <f>EXP(-LN(2)/25)*AA42+(1-EXP(-LN(2)/25))/(LN(2)/25)*Calculateur!V43*Calculateur!X43*VLOOKUP('Données projet'!$B$9,Paramètres!$A$1:$I$89,3,0)*0.475*44/12</f>
        <v>7.2274669786698631</v>
      </c>
      <c r="AB43" s="23">
        <f>EXP(-LN(2)/2)*AB42+(1-EXP(-LN(2)/2))/(LN(2)/2)*V43*Y43*VLOOKUP('Données projet'!$B$9,Paramètres!$A$1:$I$89,3,0)*0.475*44/12</f>
        <v>0</v>
      </c>
      <c r="AC43" s="24">
        <f t="shared" si="3"/>
        <v>42.329130026142849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52.886243446449072</v>
      </c>
      <c r="T44" s="62">
        <f t="shared" si="34"/>
        <v>258.53638266020755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34.413340845012442</v>
      </c>
      <c r="AA44" s="23">
        <f>EXP(-LN(2)/25)*AA43+(1-EXP(-LN(2)/25))/(LN(2)/25)*Calculateur!V44*Calculateur!X44*VLOOKUP('Données projet'!$B$9,Paramètres!$A$1:$I$89,3,0)*0.475*44/12</f>
        <v>7.0298315140621659</v>
      </c>
      <c r="AB44" s="23">
        <f>EXP(-LN(2)/2)*AB43+(1-EXP(-LN(2)/2))/(LN(2)/2)*V44*Y44*VLOOKUP('Données projet'!$B$9,Paramètres!$A$1:$I$89,3,0)*0.475*44/12</f>
        <v>0</v>
      </c>
      <c r="AC44" s="24">
        <f t="shared" si="3"/>
        <v>41.443172359074609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52.886243446449072</v>
      </c>
      <c r="T45" s="62">
        <f t="shared" si="34"/>
        <v>258.53638266020755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33.738516221107069</v>
      </c>
      <c r="AA45" s="23">
        <f>EXP(-LN(2)/25)*AA44+(1-EXP(-LN(2)/25))/(LN(2)/25)*Calculateur!V45*Calculateur!X45*VLOOKUP('Données projet'!$B$9,Paramètres!$A$1:$I$89,3,0)*0.475*44/12</f>
        <v>6.8376004016273635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40.576116622734432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52.886243446449072</v>
      </c>
      <c r="T46" s="62">
        <f t="shared" si="34"/>
        <v>258.53638266020755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33.076924496474099</v>
      </c>
      <c r="AA46" s="23">
        <f>EXP(-LN(2)/25)*AA45+(1-EXP(-LN(2)/25))/(LN(2)/25)*Calculateur!V46*Calculateur!X46*VLOOKUP('Données projet'!$B$9,Paramètres!$A$1:$I$89,3,0)*0.475*44/12</f>
        <v>6.6506258590710861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39.727550355545183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52.886243446449072</v>
      </c>
      <c r="T47" s="62">
        <f t="shared" si="34"/>
        <v>258.53638266020755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32.428306182030077</v>
      </c>
      <c r="AA47" s="23">
        <f>EXP(-LN(2)/25)*AA46+(1-EXP(-LN(2)/25))/(LN(2)/25)*Calculateur!V47*Calculateur!X47*VLOOKUP('Données projet'!$B$9,Paramètres!$A$1:$I$89,3,0)*0.475*44/12</f>
        <v>6.4687641452135738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38.897070327243654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52.886243446449072</v>
      </c>
      <c r="T48" s="62">
        <f t="shared" si="34"/>
        <v>258.53638266020755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31.792406877114193</v>
      </c>
      <c r="AA48" s="23">
        <f>EXP(-LN(2)/25)*AA47+(1-EXP(-LN(2)/25))/(LN(2)/25)*Calculateur!V48*Calculateur!X48*VLOOKUP('Données projet'!$B$9,Paramètres!$A$1:$I$89,3,0)*0.475*44/12</f>
        <v>6.291875449485187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38.084282326599379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52.886243446449072</v>
      </c>
      <c r="T49" s="62">
        <f t="shared" si="34"/>
        <v>258.53638266020755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31.168977169707432</v>
      </c>
      <c r="AA49" s="23">
        <f>EXP(-LN(2)/25)*AA48+(1-EXP(-LN(2)/25))/(LN(2)/25)*Calculateur!V49*Calculateur!X49*VLOOKUP('Données projet'!$B$9,Paramètres!$A$1:$I$89,3,0)*0.475*44/12</f>
        <v>6.1198237844436649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37.2888009541511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52.886243446449072</v>
      </c>
      <c r="T50" s="62">
        <f t="shared" si="34"/>
        <v>258.53638266020755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30.557772538608344</v>
      </c>
      <c r="AA50" s="23">
        <f>EXP(-LN(2)/25)*AA49+(1-EXP(-LN(2)/25))/(LN(2)/25)*Calculateur!V50*Calculateur!X50*VLOOKUP('Données projet'!$B$9,Paramètres!$A$1:$I$89,3,0)*0.475*44/12</f>
        <v>5.9524768812305071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36.51024941983885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52.886243446449072</v>
      </c>
      <c r="T51" s="62">
        <f t="shared" si="34"/>
        <v>258.53638266020755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29.958553257527093</v>
      </c>
      <c r="AA51" s="23">
        <f>EXP(-LN(2)/25)*AA50+(1-EXP(-LN(2)/25))/(LN(2)/25)*Calculateur!V51*Calculateur!X51*VLOOKUP('Données projet'!$B$9,Paramètres!$A$1:$I$89,3,0)*0.475*44/12</f>
        <v>5.7897060878861044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35.748259345413196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52.886243446449072</v>
      </c>
      <c r="T52" s="62">
        <f t="shared" si="34"/>
        <v>258.53638266020755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29.371084301060172</v>
      </c>
      <c r="AA52" s="23">
        <f>EXP(-LN(2)/25)*AA51+(1-EXP(-LN(2)/25))/(LN(2)/25)*Calculateur!V52*Calculateur!X52*VLOOKUP('Données projet'!$B$9,Paramètres!$A$1:$I$89,3,0)*0.475*44/12</f>
        <v>5.6313862704454483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35.002470571505619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52.886243446449072</v>
      </c>
      <c r="T53" s="62">
        <f t="shared" si="34"/>
        <v>258.53638266020755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28.795135252508885</v>
      </c>
      <c r="AA53" s="23">
        <f>EXP(-LN(2)/25)*AA52+(1-EXP(-LN(2)/25))/(LN(2)/25)*Calculateur!V53*Calculateur!X53*VLOOKUP('Données projet'!$B$9,Paramètres!$A$1:$I$89,3,0)*0.475*44/12</f>
        <v>5.4773957167383847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34.272530969247271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52.886243446449072</v>
      </c>
      <c r="T54" s="62">
        <f t="shared" si="34"/>
        <v>258.53638266020755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28.230480213505459</v>
      </c>
      <c r="AA54" s="23">
        <f>EXP(-LN(2)/25)*AA53+(1-EXP(-LN(2)/25))/(LN(2)/25)*Calculateur!V54*Calculateur!X54*VLOOKUP('Données projet'!$B$9,Paramètres!$A$1:$I$89,3,0)*0.475*44/12</f>
        <v>5.327616042820452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33.558096256325911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52.886243446449072</v>
      </c>
      <c r="T55" s="62">
        <f t="shared" si="34"/>
        <v>258.53638266020755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27.676897715411322</v>
      </c>
      <c r="AA55" s="23">
        <f>EXP(-LN(2)/25)*AA54+(1-EXP(-LN(2)/25))/(LN(2)/25)*Calculateur!V55*Calculateur!X55*VLOOKUP('Données projet'!$B$9,Paramètres!$A$1:$I$89,3,0)*0.475*44/12</f>
        <v>5.1819321019623752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32.858829817373696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52.886243446449072</v>
      </c>
      <c r="T56" s="62">
        <f t="shared" si="34"/>
        <v>258.53638266020755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27.134170632452829</v>
      </c>
      <c r="AA56" s="23">
        <f>EXP(-LN(2)/25)*AA55+(1-EXP(-LN(2)/25))/(LN(2)/25)*Calculateur!V56*Calculateur!X56*VLOOKUP('Données projet'!$B$9,Paramètres!$A$1:$I$89,3,0)*0.475*44/12</f>
        <v>5.0402318961282484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32.174402528581076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52.886243446449072</v>
      </c>
      <c r="T57" s="62">
        <f t="shared" si="34"/>
        <v>258.53638266020755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26.602086096560317</v>
      </c>
      <c r="AA57" s="23">
        <f>EXP(-LN(2)/25)*AA56+(1-EXP(-LN(2)/25))/(LN(2)/25)*Calculateur!V57*Calculateur!X57*VLOOKUP('Données projet'!$B$9,Paramètres!$A$1:$I$89,3,0)*0.475*44/12</f>
        <v>4.9024064898743456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31.504492586434662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52.886243446449072</v>
      </c>
      <c r="T58" s="62">
        <f t="shared" si="34"/>
        <v>258.53638266020755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26.080435413877137</v>
      </c>
      <c r="AA58" s="23">
        <f>EXP(-LN(2)/25)*AA57+(1-EXP(-LN(2)/25))/(LN(2)/25)*Calculateur!V58*Calculateur!X58*VLOOKUP('Données projet'!$B$9,Paramètres!$A$1:$I$89,3,0)*0.475*44/12</f>
        <v>4.7683499266023786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30.848785340479516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52.886243446449072</v>
      </c>
      <c r="T59" s="62">
        <f t="shared" si="34"/>
        <v>258.53638266020755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25.569013982905872</v>
      </c>
      <c r="AA59" s="23">
        <f>EXP(-LN(2)/25)*AA58+(1-EXP(-LN(2)/25))/(LN(2)/25)*Calculateur!V59*Calculateur!X59*VLOOKUP('Données projet'!$B$9,Paramètres!$A$1:$I$89,3,0)*0.475*44/12</f>
        <v>4.6379591471028121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30.206973130008684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52.886243446449072</v>
      </c>
      <c r="T60" s="62">
        <f t="shared" si="34"/>
        <v>258.53638266020755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25.067621214259685</v>
      </c>
      <c r="AA60" s="23">
        <f>EXP(-LN(2)/25)*AA59+(1-EXP(-LN(2)/25))/(LN(2)/25)*Calculateur!V60*Calculateur!X60*VLOOKUP('Données projet'!$B$9,Paramètres!$A$1:$I$89,3,0)*0.475*44/12</f>
        <v>4.5111339103256141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29.5787551245853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52.886243446449072</v>
      </c>
      <c r="T61" s="62">
        <f t="shared" si="34"/>
        <v>258.53638266020755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24.576060451987257</v>
      </c>
      <c r="AA61" s="23">
        <f>EXP(-LN(2)/25)*AA60+(1-EXP(-LN(2)/25))/(LN(2)/25)*Calculateur!V61*Calculateur!X61*VLOOKUP('Données projet'!$B$9,Paramètres!$A$1:$I$89,3,0)*0.475*44/12</f>
        <v>4.3877767163175383</v>
      </c>
      <c r="AB61" s="23">
        <f>EXP(-LN(2)/2)*AB60+(1-EXP(-LN(2)/2))/(LN(2)/2)*V61*Y61*VLOOKUP('Données projet'!$B$9,Paramètres!$A$1:$I$89,3,0)*0.475*44/12</f>
        <v>0</v>
      </c>
      <c r="AC61" s="24">
        <f t="shared" si="3"/>
        <v>28.963837168304796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52.886243446449072</v>
      </c>
      <c r="T62" s="62">
        <f t="shared" si="34"/>
        <v>258.53638266020755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24.09413889644053</v>
      </c>
      <c r="AA62" s="23">
        <f>EXP(-LN(2)/25)*AA61+(1-EXP(-LN(2)/25))/(LN(2)/25)*Calculateur!V62*Calculateur!X62*VLOOKUP('Données projet'!$B$9,Paramètres!$A$1:$I$89,3,0)*0.475*44/12</f>
        <v>4.2677927312666863</v>
      </c>
      <c r="AB62" s="23">
        <f>EXP(-LN(2)/2)*AB61+(1-EXP(-LN(2)/2))/(LN(2)/2)*V62*Y62*VLOOKUP('Données projet'!$B$9,Paramètres!$A$1:$I$89,3,0)*0.475*44/12</f>
        <v>0</v>
      </c>
      <c r="AC62" s="24">
        <f t="shared" si="3"/>
        <v>28.361931627707214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52.886243446449072</v>
      </c>
      <c r="T63" s="62">
        <f t="shared" si="34"/>
        <v>258.53638266020755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23.62166752865495</v>
      </c>
      <c r="AA63" s="23">
        <f>EXP(-LN(2)/25)*AA62+(1-EXP(-LN(2)/25))/(LN(2)/25)*Calculateur!V63*Calculateur!X63*VLOOKUP('Données projet'!$B$9,Paramètres!$A$1:$I$89,3,0)*0.475*44/12</f>
        <v>4.1510897145967336</v>
      </c>
      <c r="AB63" s="23">
        <f>EXP(-LN(2)/2)*AB62+(1-EXP(-LN(2)/2))/(LN(2)/2)*V63*Y63*VLOOKUP('Données projet'!$B$9,Paramètres!$A$1:$I$89,3,0)*0.475*44/12</f>
        <v>0</v>
      </c>
      <c r="AC63" s="24">
        <f t="shared" si="3"/>
        <v>27.772757243251682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52.886243446449072</v>
      </c>
      <c r="T64" s="62">
        <f t="shared" si="34"/>
        <v>258.53638266020755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23.158461036212568</v>
      </c>
      <c r="AA64" s="23">
        <f>EXP(-LN(2)/25)*AA63+(1-EXP(-LN(2)/25))/(LN(2)/25)*Calculateur!V64*Calculateur!X64*VLOOKUP('Données projet'!$B$9,Paramètres!$A$1:$I$89,3,0)*0.475*44/12</f>
        <v>4.0375779480547651</v>
      </c>
      <c r="AB64" s="23">
        <f>EXP(-LN(2)/2)*AB63+(1-EXP(-LN(2)/2))/(LN(2)/2)*V64*Y64*VLOOKUP('Données projet'!$B$9,Paramètres!$A$1:$I$89,3,0)*0.475*44/12</f>
        <v>0</v>
      </c>
      <c r="AC64" s="24">
        <f t="shared" si="3"/>
        <v>27.196038984267332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52.886243446449072</v>
      </c>
      <c r="T65" s="62">
        <f t="shared" si="34"/>
        <v>258.53638266020755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22.704337740558916</v>
      </c>
      <c r="AA65" s="23">
        <f>EXP(-LN(2)/25)*AA64+(1-EXP(-LN(2)/25))/(LN(2)/25)*Calculateur!V65*Calculateur!X65*VLOOKUP('Données projet'!$B$9,Paramètres!$A$1:$I$89,3,0)*0.475*44/12</f>
        <v>3.9271701667382111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26.631507907297127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52.886243446449072</v>
      </c>
      <c r="T66" s="62">
        <f t="shared" si="34"/>
        <v>258.53638266020755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22.259119525745174</v>
      </c>
      <c r="AA66" s="23">
        <f>EXP(-LN(2)/25)*AA65+(1-EXP(-LN(2)/25))/(LN(2)/25)*Calculateur!V66*Calculateur!X66*VLOOKUP('Données projet'!$B$9,Paramètres!$A$1:$I$89,3,0)*0.475*44/12</f>
        <v>3.8197814920078512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26.078901017753026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52.886243446449072</v>
      </c>
      <c r="T67" s="62">
        <f t="shared" si="34"/>
        <v>258.53638266020755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21.822631768567632</v>
      </c>
      <c r="AA67" s="23">
        <f>EXP(-LN(2)/25)*AA66+(1-EXP(-LN(2)/25))/(LN(2)/25)*Calculateur!V67*Calculateur!X67*VLOOKUP('Données projet'!$B$9,Paramètres!$A$1:$I$89,3,0)*0.475*44/12</f>
        <v>3.7153293662353182</v>
      </c>
      <c r="AB67" s="23">
        <f>EXP(-LN(2)/2)*AB66+(1-EXP(-LN(2)/2))/(LN(2)/2)*V67*Y67*VLOOKUP('Données projet'!$B$9,Paramètres!$A$1:$I$89,3,0)*0.475*44/12</f>
        <v>0</v>
      </c>
      <c r="AC67" s="24">
        <f t="shared" si="3"/>
        <v>25.537961134802948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52.886243446449072</v>
      </c>
      <c r="T68" s="62">
        <f t="shared" si="34"/>
        <v>258.53638266020755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21.394703270077098</v>
      </c>
      <c r="AA68" s="23">
        <f>EXP(-LN(2)/25)*AA67+(1-EXP(-LN(2)/25))/(LN(2)/25)*Calculateur!V68*Calculateur!X68*VLOOKUP('Données projet'!$B$9,Paramètres!$A$1:$I$89,3,0)*0.475*44/12</f>
        <v>3.6137334893349333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25.008436759412032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52.886243446449072</v>
      </c>
      <c r="T69" s="62">
        <f t="shared" ref="T69:T132" si="88">$T$3</f>
        <v>258.53638266020755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20.975166188431352</v>
      </c>
      <c r="AA69" s="23">
        <f>EXP(-LN(2)/25)*AA68+(1-EXP(-LN(2)/25))/(LN(2)/25)*Calculateur!V69*Calculateur!X69*VLOOKUP('Données projet'!$B$9,Paramètres!$A$1:$I$89,3,0)*0.475*44/12</f>
        <v>3.5149157570310847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24.490081945462435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52.886243446449072</v>
      </c>
      <c r="T70" s="62">
        <f t="shared" si="88"/>
        <v>258.53638266020755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20.563855973064328</v>
      </c>
      <c r="AA70" s="23">
        <f>EXP(-LN(2)/25)*AA69+(1-EXP(-LN(2)/25))/(LN(2)/25)*Calculateur!V70*Calculateur!X70*VLOOKUP('Données projet'!$B$9,Paramètres!$A$1:$I$89,3,0)*0.475*44/12</f>
        <v>3.4188002008136835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23.982656173878013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52.886243446449072</v>
      </c>
      <c r="T71" s="62">
        <f t="shared" si="88"/>
        <v>258.53638266020755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20.16061130014619</v>
      </c>
      <c r="AA71" s="23">
        <f>EXP(-LN(2)/25)*AA70+(1-EXP(-LN(2)/25))/(LN(2)/25)*Calculateur!V71*Calculateur!X71*VLOOKUP('Données projet'!$B$9,Paramètres!$A$1:$I$89,3,0)*0.475*44/12</f>
        <v>3.3253129295355444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23.485924229681736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52.886243446449072</v>
      </c>
      <c r="T72" s="62">
        <f t="shared" si="88"/>
        <v>258.53638266020755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19.765274009309014</v>
      </c>
      <c r="AA72" s="23">
        <f>EXP(-LN(2)/25)*AA71+(1-EXP(-LN(2)/25))/(LN(2)/25)*Calculateur!V72*Calculateur!X72*VLOOKUP('Données projet'!$B$9,Paramètres!$A$1:$I$89,3,0)*0.475*44/12</f>
        <v>3.2343820726067882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22.999656081915802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52.886243446449072</v>
      </c>
      <c r="T73" s="62">
        <f t="shared" si="88"/>
        <v>258.53638266020755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19.377689041613216</v>
      </c>
      <c r="AA73" s="23">
        <f>EXP(-LN(2)/25)*AA72+(1-EXP(-LN(2)/25))/(LN(2)/25)*Calculateur!V73*Calculateur!X73*VLOOKUP('Données projet'!$B$9,Paramètres!$A$1:$I$89,3,0)*0.475*44/12</f>
        <v>3.1459377247425948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22.523626766355811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52.886243446449072</v>
      </c>
      <c r="T74" s="62">
        <f t="shared" si="88"/>
        <v>258.53638266020755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18.997704378730447</v>
      </c>
      <c r="AA74" s="23">
        <f>EXP(-LN(2)/25)*AA73+(1-EXP(-LN(2)/25))/(LN(2)/25)*Calculateur!V74*Calculateur!X74*VLOOKUP('Données projet'!$B$9,Paramètres!$A$1:$I$89,3,0)*0.475*44/12</f>
        <v>3.0599118922218338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22.057616270952281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52.886243446449072</v>
      </c>
      <c r="T75" s="62">
        <f t="shared" si="88"/>
        <v>258.53638266020755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18.625170983319048</v>
      </c>
      <c r="AA75" s="23">
        <f>EXP(-LN(2)/25)*AA74+(1-EXP(-LN(2)/25))/(LN(2)/25)*Calculateur!V75*Calculateur!X75*VLOOKUP('Données projet'!$B$9,Paramètres!$A$1:$I$89,3,0)*0.475*44/12</f>
        <v>2.9762384406152549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21.601409423934303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52.886243446449072</v>
      </c>
      <c r="T76" s="62">
        <f t="shared" si="88"/>
        <v>258.53638266020755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18.259942740568732</v>
      </c>
      <c r="AA76" s="23">
        <f>EXP(-LN(2)/25)*AA75+(1-EXP(-LN(2)/25))/(LN(2)/25)*Calculateur!V76*Calculateur!X76*VLOOKUP('Données projet'!$B$9,Paramètres!$A$1:$I$89,3,0)*0.475*44/12</f>
        <v>2.8948530439430535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21.154795784511787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52.886243446449072</v>
      </c>
      <c r="T77" s="62">
        <f t="shared" si="88"/>
        <v>258.53638266020755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17.901876400891517</v>
      </c>
      <c r="AA77" s="23">
        <f>EXP(-LN(2)/25)*AA76+(1-EXP(-LN(2)/25))/(LN(2)/25)*Calculateur!V77*Calculateur!X77*VLOOKUP('Données projet'!$B$9,Paramètres!$A$1:$I$89,3,0)*0.475*44/12</f>
        <v>2.8156931352227255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20.717569536114244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52.886243446449072</v>
      </c>
      <c r="T78" s="62">
        <f t="shared" si="88"/>
        <v>258.53638266020755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17.55083152373647</v>
      </c>
      <c r="AA78" s="23">
        <f>EXP(-LN(2)/25)*AA77+(1-EXP(-LN(2)/25))/(LN(2)/25)*Calculateur!V78*Calculateur!X78*VLOOKUP('Données projet'!$B$9,Paramètres!$A$1:$I$89,3,0)*0.475*44/12</f>
        <v>2.7386978583691932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20.289529382105663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52.886243446449072</v>
      </c>
      <c r="T79" s="62">
        <f t="shared" si="88"/>
        <v>258.53638266020755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17.2066704225062</v>
      </c>
      <c r="AA79" s="23">
        <f>EXP(-LN(2)/25)*AA78+(1-EXP(-LN(2)/25))/(LN(2)/25)*Calculateur!V79*Calculateur!X79*VLOOKUP('Données projet'!$B$9,Paramètres!$A$1:$I$89,3,0)*0.475*44/12</f>
        <v>2.6638080214102264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19.870478443916426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52.886243446449072</v>
      </c>
      <c r="T80" s="62">
        <f t="shared" si="88"/>
        <v>258.53638266020755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16.869258110553513</v>
      </c>
      <c r="AA80" s="23">
        <f>EXP(-LN(2)/25)*AA79+(1-EXP(-LN(2)/25))/(LN(2)/25)*Calculateur!V80*Calculateur!X80*VLOOKUP('Données projet'!$B$9,Paramètres!$A$1:$I$89,3,0)*0.475*44/12</f>
        <v>2.590966050981188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19.4602241615347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52.886243446449072</v>
      </c>
      <c r="T81" s="62">
        <f t="shared" si="88"/>
        <v>258.53638266020755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16.538462248237028</v>
      </c>
      <c r="AA81" s="23">
        <f>EXP(-LN(2)/25)*AA80+(1-EXP(-LN(2)/25))/(LN(2)/25)*Calculateur!V81*Calculateur!X81*VLOOKUP('Données projet'!$B$9,Paramètres!$A$1:$I$89,3,0)*0.475*44/12</f>
        <v>2.5201159480641246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19.058578196301152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52.886243446449072</v>
      </c>
      <c r="T82" s="62">
        <f t="shared" si="88"/>
        <v>258.53638266020755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16.214153091015017</v>
      </c>
      <c r="AA82" s="23">
        <f>EXP(-LN(2)/25)*AA81+(1-EXP(-LN(2)/25))/(LN(2)/25)*Calculateur!V82*Calculateur!X82*VLOOKUP('Données projet'!$B$9,Paramètres!$A$1:$I$89,3,0)*0.475*44/12</f>
        <v>2.4512032449371732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18.66535633595219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52.886243446449072</v>
      </c>
      <c r="T83" s="62">
        <f t="shared" si="88"/>
        <v>258.53638266020755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15.896203438557077</v>
      </c>
      <c r="AA83" s="23">
        <f>EXP(-LN(2)/25)*AA82+(1-EXP(-LN(2)/25))/(LN(2)/25)*Calculateur!V83*Calculateur!X83*VLOOKUP('Données projet'!$B$9,Paramètres!$A$1:$I$89,3,0)*0.475*44/12</f>
        <v>2.3841749633011897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18.280378401858265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52.886243446449072</v>
      </c>
      <c r="T84" s="62">
        <f t="shared" si="88"/>
        <v>258.53638266020755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15.584488584853696</v>
      </c>
      <c r="AA84" s="23">
        <f>EXP(-LN(2)/25)*AA83+(1-EXP(-LN(2)/25))/(LN(2)/25)*Calculateur!V84*Calculateur!X84*VLOOKUP('Données projet'!$B$9,Paramètres!$A$1:$I$89,3,0)*0.475*44/12</f>
        <v>2.3189795735514065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17.903468158405104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52.886243446449072</v>
      </c>
      <c r="T85" s="62">
        <f t="shared" si="88"/>
        <v>258.53638266020755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15.278886269304152</v>
      </c>
      <c r="AA85" s="23">
        <f>EXP(-LN(2)/25)*AA84+(1-EXP(-LN(2)/25))/(LN(2)/25)*Calculateur!V85*Calculateur!X85*VLOOKUP('Données projet'!$B$9,Paramètres!$A$1:$I$89,3,0)*0.475*44/12</f>
        <v>2.2555669551628075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17.534453224466958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52.886243446449072</v>
      </c>
      <c r="T86" s="62">
        <f t="shared" si="88"/>
        <v>258.53638266020755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14.979276628763527</v>
      </c>
      <c r="AA86" s="23">
        <f>EXP(-LN(2)/25)*AA85+(1-EXP(-LN(2)/25))/(LN(2)/25)*Calculateur!V86*Calculateur!X86*VLOOKUP('Données projet'!$B$9,Paramètres!$A$1:$I$89,3,0)*0.475*44/12</f>
        <v>2.1938883581587696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17.173164986922295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52.886243446449072</v>
      </c>
      <c r="T87" s="62">
        <f t="shared" si="88"/>
        <v>258.53638266020755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14.685542150530068</v>
      </c>
      <c r="AA87" s="23">
        <f>EXP(-LN(2)/25)*AA86+(1-EXP(-LN(2)/25))/(LN(2)/25)*Calculateur!V87*Calculateur!X87*VLOOKUP('Données projet'!$B$9,Paramètres!$A$1:$I$89,3,0)*0.475*44/12</f>
        <v>2.1338963656333436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16.819438516163412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52.886243446449072</v>
      </c>
      <c r="T88" s="62">
        <f t="shared" si="88"/>
        <v>258.53638266020755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14.397567626254427</v>
      </c>
      <c r="AA88" s="23">
        <f>EXP(-LN(2)/25)*AA87+(1-EXP(-LN(2)/25))/(LN(2)/25)*Calculateur!V88*Calculateur!X88*VLOOKUP('Données projet'!$B$9,Paramètres!$A$1:$I$89,3,0)*0.475*44/12</f>
        <v>2.0755448572983672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16.473112483552793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52.886243446449072</v>
      </c>
      <c r="T89" s="62">
        <f t="shared" si="88"/>
        <v>258.53638266020755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14.115240106752713</v>
      </c>
      <c r="AA89" s="23">
        <f>EXP(-LN(2)/25)*AA88+(1-EXP(-LN(2)/25))/(LN(2)/25)*Calculateur!V89*Calculateur!X89*VLOOKUP('Données projet'!$B$9,Paramètres!$A$1:$I$89,3,0)*0.475*44/12</f>
        <v>2.018788974027383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16.134029080780095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52.886243446449072</v>
      </c>
      <c r="T90" s="62">
        <f t="shared" si="88"/>
        <v>258.53638266020755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13.838448857705645</v>
      </c>
      <c r="AA90" s="23">
        <f>EXP(-LN(2)/25)*AA89+(1-EXP(-LN(2)/25))/(LN(2)/25)*Calculateur!V90*Calculateur!X90*VLOOKUP('Données projet'!$B$9,Paramètres!$A$1:$I$89,3,0)*0.475*44/12</f>
        <v>1.963585083369106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15.80203394107475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52.886243446449072</v>
      </c>
      <c r="T91" s="62">
        <f t="shared" si="88"/>
        <v>258.53638266020755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13.567085316226398</v>
      </c>
      <c r="AA91" s="23">
        <f>EXP(-LN(2)/25)*AA90+(1-EXP(-LN(2)/25))/(LN(2)/25)*Calculateur!V91*Calculateur!X91*VLOOKUP('Données projet'!$B$9,Paramètres!$A$1:$I$89,3,0)*0.475*44/12</f>
        <v>1.9098907460039261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15.476976062230325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52.886243446449072</v>
      </c>
      <c r="T92" s="62">
        <f t="shared" si="88"/>
        <v>258.53638266020755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13.301043048280143</v>
      </c>
      <c r="AA92" s="23">
        <f>EXP(-LN(2)/25)*AA91+(1-EXP(-LN(2)/25))/(LN(2)/25)*Calculateur!V92*Calculateur!X92*VLOOKUP('Données projet'!$B$9,Paramètres!$A$1:$I$89,3,0)*0.475*44/12</f>
        <v>1.8576646831176595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15.158707731397802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52.886243446449072</v>
      </c>
      <c r="T93" s="62">
        <f t="shared" si="88"/>
        <v>258.53638266020755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13.040217706938552</v>
      </c>
      <c r="AA93" s="23">
        <f>EXP(-LN(2)/25)*AA92+(1-EXP(-LN(2)/25))/(LN(2)/25)*Calculateur!V93*Calculateur!X93*VLOOKUP('Données projet'!$B$9,Paramètres!$A$1:$I$89,3,0)*0.475*44/12</f>
        <v>1.8068667446674671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14.847084451606019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52.886243446449072</v>
      </c>
      <c r="T94" s="62">
        <f t="shared" si="88"/>
        <v>258.53638266020755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12.784506991452922</v>
      </c>
      <c r="AA94" s="23">
        <f>EXP(-LN(2)/25)*AA93+(1-EXP(-LN(2)/25))/(LN(2)/25)*Calculateur!V94*Calculateur!X94*VLOOKUP('Données projet'!$B$9,Paramètres!$A$1:$I$89,3,0)*0.475*44/12</f>
        <v>1.7574578785155428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14.541964869968465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52.886243446449072</v>
      </c>
      <c r="T95" s="62">
        <f t="shared" si="88"/>
        <v>258.53638266020755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12.533810607129828</v>
      </c>
      <c r="AA95" s="23">
        <f>EXP(-LN(2)/25)*AA94+(1-EXP(-LN(2)/25))/(LN(2)/25)*Calculateur!V95*Calculateur!X95*VLOOKUP('Données projet'!$B$9,Paramètres!$A$1:$I$89,3,0)*0.475*44/12</f>
        <v>1.7094001004068422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14.243210707536671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52.886243446449072</v>
      </c>
      <c r="T96" s="62">
        <f t="shared" si="88"/>
        <v>258.53638266020755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12.288030225993614</v>
      </c>
      <c r="AA96" s="23">
        <f>EXP(-LN(2)/25)*AA95+(1-EXP(-LN(2)/25))/(LN(2)/25)*Calculateur!V96*Calculateur!X96*VLOOKUP('Données projet'!$B$9,Paramètres!$A$1:$I$89,3,0)*0.475*44/12</f>
        <v>1.6626564647677726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13.950686690761387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52.886243446449072</v>
      </c>
      <c r="T97" s="62">
        <f t="shared" si="88"/>
        <v>258.53638266020755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12.047069448220251</v>
      </c>
      <c r="AA97" s="23">
        <f>EXP(-LN(2)/25)*AA96+(1-EXP(-LN(2)/25))/(LN(2)/25)*Calculateur!V97*Calculateur!X97*VLOOKUP('Données projet'!$B$9,Paramètres!$A$1:$I$89,3,0)*0.475*44/12</f>
        <v>1.6171910363033946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13.664260484523645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52.886243446449072</v>
      </c>
      <c r="T98" s="62">
        <f t="shared" si="88"/>
        <v>258.53638266020755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11.810833764327462</v>
      </c>
      <c r="AA98" s="23">
        <f>EXP(-LN(2)/25)*AA97+(1-EXP(-LN(2)/25))/(LN(2)/25)*Calculateur!V98*Calculateur!X98*VLOOKUP('Données projet'!$B$9,Paramètres!$A$1:$I$89,3,0)*0.475*44/12</f>
        <v>1.5729688623712978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13.38380262669876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52.886243446449072</v>
      </c>
      <c r="T99" s="62">
        <f t="shared" si="88"/>
        <v>258.53638266020755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11.579230518106272</v>
      </c>
      <c r="AA99" s="23">
        <f>EXP(-LN(2)/25)*AA98+(1-EXP(-LN(2)/25))/(LN(2)/25)*Calculateur!V99*Calculateur!X99*VLOOKUP('Données projet'!$B$9,Paramètres!$A$1:$I$89,3,0)*0.475*44/12</f>
        <v>1.5299559461109173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13.109186464217188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52.886243446449072</v>
      </c>
      <c r="T100" s="62">
        <f t="shared" si="88"/>
        <v>258.53638266020755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11.352168870279446</v>
      </c>
      <c r="AA100" s="23">
        <f>EXP(-LN(2)/25)*AA99+(1-EXP(-LN(2)/25))/(LN(2)/25)*Calculateur!V100*Calculateur!X100*VLOOKUP('Données projet'!$B$9,Paramètres!$A$1:$I$89,3,0)*0.475*44/12</f>
        <v>1.4881192203076279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12.840288090587073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52.886243446449072</v>
      </c>
      <c r="T101" s="62">
        <f t="shared" si="88"/>
        <v>258.53638266020755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11.129559762872574</v>
      </c>
      <c r="AA101" s="23">
        <f>EXP(-LN(2)/25)*AA100+(1-EXP(-LN(2)/25))/(LN(2)/25)*Calculateur!V101*Calculateur!X101*VLOOKUP('Données projet'!$B$9,Paramètres!$A$1:$I$89,3,0)*0.475*44/12</f>
        <v>1.4474265219715272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12.576986284844102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52.886243446449072</v>
      </c>
      <c r="T102" s="62">
        <f t="shared" si="88"/>
        <v>258.53638266020755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10.911315884283804</v>
      </c>
      <c r="AA102" s="23">
        <f>EXP(-LN(2)/25)*AA101+(1-EXP(-LN(2)/25))/(LN(2)/25)*Calculateur!V102*Calculateur!X102*VLOOKUP('Données projet'!$B$9,Paramètres!$A$1:$I$89,3,0)*0.475*44/12</f>
        <v>1.4078465676113632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12.319162451895167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52.886243446449072</v>
      </c>
      <c r="T103" s="62">
        <f t="shared" si="88"/>
        <v>258.53638266020755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10.697351635038537</v>
      </c>
      <c r="AA103" s="23">
        <f>EXP(-LN(2)/25)*AA102+(1-EXP(-LN(2)/25))/(LN(2)/25)*Calculateur!V103*Calculateur!X103*VLOOKUP('Données projet'!$B$9,Paramètres!$A$1:$I$89,3,0)*0.475*44/12</f>
        <v>1.3693489291845971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12.066700564223133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52.886243446449072</v>
      </c>
      <c r="T104" s="62">
        <f t="shared" si="88"/>
        <v>258.53638266020755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10.487583094215664</v>
      </c>
      <c r="AA104" s="23">
        <f>EXP(-LN(2)/25)*AA103+(1-EXP(-LN(2)/25))/(LN(2)/25)*Calculateur!V104*Calculateur!X104*VLOOKUP('Données projet'!$B$9,Paramètres!$A$1:$I$89,3,0)*0.475*44/12</f>
        <v>1.3319040107051137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11.819487104920777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52.886243446449072</v>
      </c>
      <c r="T105" s="62">
        <f t="shared" si="88"/>
        <v>258.53638266020755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10.281927986532152</v>
      </c>
      <c r="AA105" s="23">
        <f>EXP(-LN(2)/25)*AA104+(1-EXP(-LN(2)/25))/(LN(2)/25)*Calculateur!V105*Calculateur!X105*VLOOKUP('Données projet'!$B$9,Paramètres!$A$1:$I$89,3,0)*0.475*44/12</f>
        <v>1.2954830254905945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11.577411012022747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52.886243446449072</v>
      </c>
      <c r="T106" s="62">
        <f t="shared" si="88"/>
        <v>258.53638266020755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10.080305650073083</v>
      </c>
      <c r="AA106" s="23">
        <f>EXP(-LN(2)/25)*AA105+(1-EXP(-LN(2)/25))/(LN(2)/25)*Calculateur!V106*Calculateur!X106*VLOOKUP('Données projet'!$B$9,Paramètres!$A$1:$I$89,3,0)*0.475*44/12</f>
        <v>1.2600579740320628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11.340363624105144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52.886243446449072</v>
      </c>
      <c r="T107" s="62">
        <f t="shared" si="88"/>
        <v>258.53638266020755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9.8826370046544945</v>
      </c>
      <c r="AA107" s="23">
        <f>EXP(-LN(2)/25)*AA106+(1-EXP(-LN(2)/25))/(LN(2)/25)*Calculateur!V107*Calculateur!X107*VLOOKUP('Données projet'!$B$9,Paramètres!$A$1:$I$89,3,0)*0.475*44/12</f>
        <v>1.2256016224685871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11.108238627123082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52.886243446449072</v>
      </c>
      <c r="T108" s="62">
        <f t="shared" si="88"/>
        <v>258.53638266020755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9.6888445208065956</v>
      </c>
      <c r="AA108" s="23">
        <f>EXP(-LN(2)/25)*AA107+(1-EXP(-LN(2)/25))/(LN(2)/25)*Calculateur!V108*Calculateur!X108*VLOOKUP('Données projet'!$B$9,Paramètres!$A$1:$I$89,3,0)*0.475*44/12</f>
        <v>1.1920874816505953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10.880932002457191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52.886243446449072</v>
      </c>
      <c r="T109" s="62">
        <f t="shared" si="88"/>
        <v>258.53638266020755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9.4988521893652109</v>
      </c>
      <c r="AA109" s="23">
        <f>EXP(-LN(2)/25)*AA108+(1-EXP(-LN(2)/25))/(LN(2)/25)*Calculateur!V109*Calculateur!X109*VLOOKUP('Données projet'!$B$9,Paramètres!$A$1:$I$89,3,0)*0.475*44/12</f>
        <v>1.1594897867757037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10.658341976140914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52.886243446449072</v>
      </c>
      <c r="T110" s="62">
        <f t="shared" si="88"/>
        <v>258.53638266020755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9.3125854916595117</v>
      </c>
      <c r="AA110" s="23">
        <f>EXP(-LN(2)/25)*AA109+(1-EXP(-LN(2)/25))/(LN(2)/25)*Calculateur!V110*Calculateur!X110*VLOOKUP('Données projet'!$B$9,Paramètres!$A$1:$I$89,3,0)*0.475*44/12</f>
        <v>1.1277834775814042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10.440368969240916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52.886243446449072</v>
      </c>
      <c r="T111" s="62">
        <f t="shared" si="88"/>
        <v>258.53638266020755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9.1299713702843537</v>
      </c>
      <c r="AA111" s="23">
        <f>EXP(-LN(2)/25)*AA110+(1-EXP(-LN(2)/25))/(LN(2)/25)*Calculateur!V111*Calculateur!X111*VLOOKUP('Données projet'!$B$9,Paramètres!$A$1:$I$89,3,0)*0.475*44/12</f>
        <v>1.0969441790793852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10.226915549363738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52.886243446449072</v>
      </c>
      <c r="T112" s="62">
        <f t="shared" si="88"/>
        <v>258.53638266020755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8.9509382004457461</v>
      </c>
      <c r="AA112" s="23">
        <f>EXP(-LN(2)/25)*AA111+(1-EXP(-LN(2)/25))/(LN(2)/25)*Calculateur!V112*Calculateur!X112*VLOOKUP('Données projet'!$B$9,Paramètres!$A$1:$I$89,3,0)*0.475*44/12</f>
        <v>1.0669481828166723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10.017886383262418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52.886243446449072</v>
      </c>
      <c r="T113" s="62">
        <f t="shared" si="88"/>
        <v>258.53638266020755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8.7754157618682225</v>
      </c>
      <c r="AA113" s="23">
        <f>EXP(-LN(2)/25)*AA112+(1-EXP(-LN(2)/25))/(LN(2)/25)*Calculateur!V113*Calculateur!X113*VLOOKUP('Données projet'!$B$9,Paramètres!$A$1:$I$89,3,0)*0.475*44/12</f>
        <v>1.0377724286491841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9.8131881905174065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52.886243446449072</v>
      </c>
      <c r="T114" s="62">
        <f t="shared" si="88"/>
        <v>258.53638266020755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8.6033352112530892</v>
      </c>
      <c r="AA114" s="23">
        <f>EXP(-LN(2)/25)*AA113+(1-EXP(-LN(2)/25))/(LN(2)/25)*Calculateur!V114*Calculateur!X114*VLOOKUP('Données projet'!$B$9,Paramètres!$A$1:$I$89,3,0)*0.475*44/12</f>
        <v>1.0093944870136919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9.6127296982667811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52.886243446449072</v>
      </c>
      <c r="T115" s="62">
        <f t="shared" si="88"/>
        <v>258.53638266020755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8.434629055276746</v>
      </c>
      <c r="AA115" s="23">
        <f>EXP(-LN(2)/25)*AA114+(1-EXP(-LN(2)/25))/(LN(2)/25)*Calculateur!V115*Calculateur!X115*VLOOKUP('Données projet'!$B$9,Paramètres!$A$1:$I$89,3,0)*0.475*44/12</f>
        <v>0.98179254168455343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9.4164215969612997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52.886243446449072</v>
      </c>
      <c r="T116" s="62">
        <f t="shared" si="88"/>
        <v>258.53638266020755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8.2692311241185035</v>
      </c>
      <c r="AA116" s="23">
        <f>EXP(-LN(2)/25)*AA115+(1-EXP(-LN(2)/25))/(LN(2)/25)*Calculateur!V116*Calculateur!X116*VLOOKUP('Données projet'!$B$9,Paramètres!$A$1:$I$89,3,0)*0.475*44/12</f>
        <v>0.95494537300196347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9.2241764971204674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52.886243446449072</v>
      </c>
      <c r="T117" s="62">
        <f t="shared" si="88"/>
        <v>258.53638266020755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8.107076545507498</v>
      </c>
      <c r="AA117" s="23">
        <f>EXP(-LN(2)/25)*AA116+(1-EXP(-LN(2)/25))/(LN(2)/25)*Calculateur!V117*Calculateur!X117*VLOOKUP('Données projet'!$B$9,Paramètres!$A$1:$I$89,3,0)*0.475*44/12</f>
        <v>0.92883234155883021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9.0359088870663289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52.886243446449072</v>
      </c>
      <c r="T118" s="62">
        <f t="shared" si="88"/>
        <v>258.53638266020755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7.9481017192785277</v>
      </c>
      <c r="AA118" s="23">
        <f>EXP(-LN(2)/25)*AA117+(1-EXP(-LN(2)/25))/(LN(2)/25)*Calculateur!V118*Calculateur!X118*VLOOKUP('Données projet'!$B$9,Paramètres!$A$1:$I$89,3,0)*0.475*44/12</f>
        <v>0.903433372333734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8.851535091612261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52.886243446449072</v>
      </c>
      <c r="T119" s="62">
        <f t="shared" si="88"/>
        <v>258.53638266020755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7.7922442924268376</v>
      </c>
      <c r="AA119" s="23">
        <f>EXP(-LN(2)/25)*AA118+(1-EXP(-LN(2)/25))/(LN(2)/25)*Calculateur!V119*Calculateur!X119*VLOOKUP('Données projet'!$B$9,Paramètres!$A$1:$I$89,3,0)*0.475*44/12</f>
        <v>0.87872893925777185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8.6709732316846093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52.886243446449072</v>
      </c>
      <c r="T120" s="62">
        <f t="shared" si="88"/>
        <v>258.53638266020755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7.6394431346520655</v>
      </c>
      <c r="AA120" s="23">
        <f>EXP(-LN(2)/25)*AA119+(1-EXP(-LN(2)/25))/(LN(2)/25)*Calculateur!V120*Calculateur!X120*VLOOKUP('Données projet'!$B$9,Paramètres!$A$1:$I$89,3,0)*0.475*44/12</f>
        <v>0.85470005020342155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8.4941431848554867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52.886243446449072</v>
      </c>
      <c r="T121" s="62">
        <f t="shared" si="88"/>
        <v>258.53638266020755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7.4896383143817529</v>
      </c>
      <c r="AA121" s="23">
        <f>EXP(-LN(2)/25)*AA120+(1-EXP(-LN(2)/25))/(LN(2)/25)*Calculateur!V121*Calculateur!X121*VLOOKUP('Données projet'!$B$9,Paramètres!$A$1:$I$89,3,0)*0.475*44/12</f>
        <v>0.83132823238388676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8.3209665467656393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52.886243446449072</v>
      </c>
      <c r="T122" s="62">
        <f t="shared" si="88"/>
        <v>258.53638266020755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7.3427710752650235</v>
      </c>
      <c r="AA122" s="23">
        <f>EXP(-LN(2)/25)*AA121+(1-EXP(-LN(2)/25))/(LN(2)/25)*Calculateur!V122*Calculateur!X122*VLOOKUP('Données projet'!$B$9,Paramètres!$A$1:$I$89,3,0)*0.475*44/12</f>
        <v>0.80859551815169761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8.1513665934167214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52.886243446449072</v>
      </c>
      <c r="T123" s="62">
        <f t="shared" si="88"/>
        <v>258.53638266020755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7.1987838131272026</v>
      </c>
      <c r="AA123" s="23">
        <f>EXP(-LN(2)/25)*AA122+(1-EXP(-LN(2)/25))/(LN(2)/25)*Calculateur!V123*Calculateur!X123*VLOOKUP('Données projet'!$B$9,Paramètres!$A$1:$I$89,3,0)*0.475*44/12</f>
        <v>0.78648443118564926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7.9852682443128522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52.886243446449072</v>
      </c>
      <c r="T124" s="62">
        <f t="shared" si="88"/>
        <v>258.53638266020755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7.057620053376346</v>
      </c>
      <c r="AA124" s="23">
        <f>EXP(-LN(2)/25)*AA123+(1-EXP(-LN(2)/25))/(LN(2)/25)*Calculateur!V124*Calculateur!X124*VLOOKUP('Données projet'!$B$9,Paramètres!$A$1:$I$89,3,0)*0.475*44/12</f>
        <v>0.764977973055459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7.8225980264318054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52.886243446449072</v>
      </c>
      <c r="T125" s="62">
        <f t="shared" si="88"/>
        <v>258.53638266020755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6.9192244288528126</v>
      </c>
      <c r="AA125" s="23">
        <f>EXP(-LN(2)/25)*AA124+(1-EXP(-LN(2)/25))/(LN(2)/25)*Calculateur!V125*Calculateur!X125*VLOOKUP('Données projet'!$B$9,Paramètres!$A$1:$I$89,3,0)*0.475*44/12</f>
        <v>0.74405961015381428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7.6632840390066272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52.886243446449072</v>
      </c>
      <c r="T126" s="62">
        <f t="shared" si="88"/>
        <v>258.53638266020755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6.7835426581131895</v>
      </c>
      <c r="AA126" s="23">
        <f>EXP(-LN(2)/25)*AA125+(1-EXP(-LN(2)/25))/(LN(2)/25)*Calculateur!V126*Calculateur!X126*VLOOKUP('Données projet'!$B$9,Paramètres!$A$1:$I$89,3,0)*0.475*44/12</f>
        <v>0.72371326098576394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7.5072559190989532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52.886243446449072</v>
      </c>
      <c r="T127" s="62">
        <f t="shared" si="88"/>
        <v>258.53638266020755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6.6505215241400615</v>
      </c>
      <c r="AA127" s="23">
        <f>EXP(-LN(2)/25)*AA126+(1-EXP(-LN(2)/25))/(LN(2)/25)*Calculateur!V127*Calculateur!X127*VLOOKUP('Données projet'!$B$9,Paramètres!$A$1:$I$89,3,0)*0.475*44/12</f>
        <v>0.70392328380568192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7.3544448079457432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52.886243446449072</v>
      </c>
      <c r="T128" s="62">
        <f t="shared" si="88"/>
        <v>258.53638266020755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6.5201088534692664</v>
      </c>
      <c r="AA128" s="23">
        <f>EXP(-LN(2)/25)*AA127+(1-EXP(-LN(2)/25))/(LN(2)/25)*Calculateur!V128*Calculateur!X128*VLOOKUP('Données projet'!$B$9,Paramètres!$A$1:$I$89,3,0)*0.475*44/12</f>
        <v>0.68467446459229886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7.2047833180615655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52.886243446449072</v>
      </c>
      <c r="T129" s="62">
        <f t="shared" si="88"/>
        <v>258.53638266020755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6.3922534957264512</v>
      </c>
      <c r="AA129" s="23">
        <f>EXP(-LN(2)/25)*AA128+(1-EXP(-LN(2)/25))/(LN(2)/25)*Calculateur!V129*Calculateur!X129*VLOOKUP('Données projet'!$B$9,Paramètres!$A$1:$I$89,3,0)*0.475*44/12</f>
        <v>0.66595200535255716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7.0582055010790086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52.886243446449072</v>
      </c>
      <c r="T130" s="62">
        <f t="shared" si="88"/>
        <v>258.53638266020755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6.2669053035649043</v>
      </c>
      <c r="AA130" s="23">
        <f>EXP(-LN(2)/25)*AA129+(1-EXP(-LN(2)/25))/(LN(2)/25)*Calculateur!V130*Calculateur!X130*VLOOKUP('Données projet'!$B$9,Paramètres!$A$1:$I$89,3,0)*0.475*44/12</f>
        <v>0.64774151274529757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6.9146468163102019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52.886243446449072</v>
      </c>
      <c r="T131" s="62">
        <f t="shared" si="88"/>
        <v>258.53638266020755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6.1440151129967973</v>
      </c>
      <c r="AA131" s="23">
        <f>EXP(-LN(2)/25)*AA130+(1-EXP(-LN(2)/25))/(LN(2)/25)*Calculateur!V131*Calculateur!X131*VLOOKUP('Données projet'!$B$9,Paramètres!$A$1:$I$89,3,0)*0.475*44/12</f>
        <v>0.63002898701603172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6.7740441000128291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52.886243446449072</v>
      </c>
      <c r="T132" s="62">
        <f t="shared" si="88"/>
        <v>258.53638266020755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6.0235347241101165</v>
      </c>
      <c r="AA132" s="23">
        <f>EXP(-LN(2)/25)*AA131+(1-EXP(-LN(2)/25))/(LN(2)/25)*Calculateur!V132*Calculateur!X132*VLOOKUP('Données projet'!$B$9,Paramètres!$A$1:$I$89,3,0)*0.475*44/12</f>
        <v>0.61280081123429386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6.6363355353444105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52.886243446449072</v>
      </c>
      <c r="T133" s="62">
        <f t="shared" ref="T133:T196" si="142">$T$3</f>
        <v>258.53638266020755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5.9054168821637223</v>
      </c>
      <c r="AA133" s="23">
        <f>EXP(-LN(2)/25)*AA132+(1-EXP(-LN(2)/25))/(LN(2)/25)*Calculateur!V133*Calculateur!X133*VLOOKUP('Données projet'!$B$9,Paramètres!$A$1:$I$89,3,0)*0.475*44/12</f>
        <v>0.59604374082529799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6.5014606229890202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52.886243446449072</v>
      </c>
      <c r="T134" s="62">
        <f t="shared" si="142"/>
        <v>258.53638266020755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5.7896152590531269</v>
      </c>
      <c r="AA134" s="23">
        <f>EXP(-LN(2)/25)*AA133+(1-EXP(-LN(2)/25))/(LN(2)/25)*Calculateur!V134*Calculateur!X134*VLOOKUP('Données projet'!$B$9,Paramètres!$A$1:$I$89,3,0)*0.475*44/12</f>
        <v>0.57974489338785218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6.3693601524409793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52.886243446449072</v>
      </c>
      <c r="T135" s="62">
        <f t="shared" si="142"/>
        <v>258.53638266020755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5.6760844351397148</v>
      </c>
      <c r="AA135" s="23">
        <f>EXP(-LN(2)/25)*AA134+(1-EXP(-LN(2)/25))/(LN(2)/25)*Calculateur!V135*Calculateur!X135*VLOOKUP('Données projet'!$B$9,Paramètres!$A$1:$I$89,3,0)*0.475*44/12</f>
        <v>0.56389173879070242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6.2399761739304171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52.886243446449072</v>
      </c>
      <c r="T136" s="62">
        <f t="shared" si="142"/>
        <v>258.53638266020755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5.5647798814362792</v>
      </c>
      <c r="AA136" s="23">
        <f>EXP(-LN(2)/25)*AA135+(1-EXP(-LN(2)/25))/(LN(2)/25)*Calculateur!V136*Calculateur!X136*VLOOKUP('Données projet'!$B$9,Paramètres!$A$1:$I$89,3,0)*0.475*44/12</f>
        <v>0.54847208953969295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6.1132519709759725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52.886243446449072</v>
      </c>
      <c r="T137" s="62">
        <f t="shared" si="142"/>
        <v>258.53638266020755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5.4556579421418938</v>
      </c>
      <c r="AA137" s="23">
        <f>EXP(-LN(2)/25)*AA136+(1-EXP(-LN(2)/25))/(LN(2)/25)*Calculateur!V137*Calculateur!X137*VLOOKUP('Données projet'!$B$9,Paramètres!$A$1:$I$89,3,0)*0.475*44/12</f>
        <v>0.53347409140833646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5.9891320335502307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52.886243446449072</v>
      </c>
      <c r="T138" s="62">
        <f t="shared" si="142"/>
        <v>258.53638266020755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5.3486758175192604</v>
      </c>
      <c r="AA138" s="23">
        <f>EXP(-LN(2)/25)*AA137+(1-EXP(-LN(2)/25))/(LN(2)/25)*Calculateur!V138*Calculateur!X138*VLOOKUP('Données projet'!$B$9,Paramètres!$A$1:$I$89,3,0)*0.475*44/12</f>
        <v>0.51888621432459225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5.8675620318438524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52.886243446449072</v>
      </c>
      <c r="T139" s="62">
        <f t="shared" si="142"/>
        <v>258.53638266020755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5.2437915471078238</v>
      </c>
      <c r="AA139" s="23">
        <f>EXP(-LN(2)/25)*AA138+(1-EXP(-LN(2)/25))/(LN(2)/25)*Calculateur!V139*Calculateur!X139*VLOOKUP('Données projet'!$B$9,Paramètres!$A$1:$I$89,3,0)*0.475*44/12</f>
        <v>0.50469724350684619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5.7484887906146698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52.886243446449072</v>
      </c>
      <c r="T140" s="62">
        <f t="shared" si="142"/>
        <v>258.53638266020755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5.1409639932660678</v>
      </c>
      <c r="AA140" s="23">
        <f>EXP(-LN(2)/25)*AA139+(1-EXP(-LN(2)/25))/(LN(2)/25)*Calculateur!V140*Calculateur!X140*VLOOKUP('Données projet'!$B$9,Paramètres!$A$1:$I$89,3,0)*0.475*44/12</f>
        <v>0.49089627084227694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5.6318602641083446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52.886243446449072</v>
      </c>
      <c r="T141" s="62">
        <f t="shared" si="142"/>
        <v>258.53638266020755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5.0401528250365333</v>
      </c>
      <c r="AA141" s="23">
        <f>EXP(-LN(2)/25)*AA140+(1-EXP(-LN(2)/25))/(LN(2)/25)*Calculateur!V141*Calculateur!X141*VLOOKUP('Données projet'!$B$9,Paramètres!$A$1:$I$89,3,0)*0.475*44/12</f>
        <v>0.47747268650098196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5.5176255115375152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52.886243446449072</v>
      </c>
      <c r="T142" s="62">
        <f t="shared" si="142"/>
        <v>258.53638266020755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4.9413185023272392</v>
      </c>
      <c r="AA142" s="23">
        <f>EXP(-LN(2)/25)*AA141+(1-EXP(-LN(2)/25))/(LN(2)/25)*Calculateur!V142*Calculateur!X142*VLOOKUP('Données projet'!$B$9,Paramètres!$A$1:$I$89,3,0)*0.475*44/12</f>
        <v>0.46441617077941533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5.4057346731066547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52.886243446449072</v>
      </c>
      <c r="T143" s="62">
        <f t="shared" si="142"/>
        <v>258.53638266020755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4.8444222604032898</v>
      </c>
      <c r="AA143" s="23">
        <f>EXP(-LN(2)/25)*AA142+(1-EXP(-LN(2)/25))/(LN(2)/25)*Calculateur!V143*Calculateur!X143*VLOOKUP('Données projet'!$B$9,Paramètres!$A$1:$I$89,3,0)*0.475*44/12</f>
        <v>0.45171668616686722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5.2961389465701574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52.886243446449072</v>
      </c>
      <c r="T144" s="62">
        <f t="shared" si="142"/>
        <v>258.53638266020755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4.7494260946825975</v>
      </c>
      <c r="AA144" s="23">
        <f>EXP(-LN(2)/25)*AA143+(1-EXP(-LN(2)/25))/(LN(2)/25)*Calculateur!V144*Calculateur!X144*VLOOKUP('Données projet'!$B$9,Paramètres!$A$1:$I$89,3,0)*0.475*44/12</f>
        <v>0.43936446962888615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5.1887905643114838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52.886243446449072</v>
      </c>
      <c r="T145" s="62">
        <f t="shared" si="142"/>
        <v>258.53638266020755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4.6562927458297478</v>
      </c>
      <c r="AA145" s="23">
        <f>EXP(-LN(2)/25)*AA144+(1-EXP(-LN(2)/25))/(LN(2)/25)*Calculateur!V145*Calculateur!X145*VLOOKUP('Données projet'!$B$9,Paramètres!$A$1:$I$89,3,0)*0.475*44/12</f>
        <v>0.427350025101711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5.0836427709314584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52.886243446449072</v>
      </c>
      <c r="T146" s="62">
        <f t="shared" si="142"/>
        <v>258.53638266020755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4.5649856851421688</v>
      </c>
      <c r="AA146" s="23">
        <f>EXP(-LN(2)/25)*AA145+(1-EXP(-LN(2)/25))/(LN(2)/25)*Calculateur!V146*Calculateur!X146*VLOOKUP('Données projet'!$B$9,Paramètres!$A$1:$I$89,3,0)*0.475*44/12</f>
        <v>0.4156641161919436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4.9806498013341125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52.886243446449072</v>
      </c>
      <c r="T147" s="62">
        <f t="shared" si="142"/>
        <v>258.53638266020755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4.4754691002228659</v>
      </c>
      <c r="AA147" s="23">
        <f>EXP(-LN(2)/25)*AA146+(1-EXP(-LN(2)/25))/(LN(2)/25)*Calculateur!V147*Calculateur!X147*VLOOKUP('Données projet'!$B$9,Paramètres!$A$1:$I$89,3,0)*0.475*44/12</f>
        <v>0.40429775907584903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4.8797668592987149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52.886243446449072</v>
      </c>
      <c r="T148" s="62">
        <f t="shared" si="142"/>
        <v>258.53638266020755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4.387707880934105</v>
      </c>
      <c r="AA148" s="23">
        <f>EXP(-LN(2)/25)*AA147+(1-EXP(-LN(2)/25))/(LN(2)/25)*Calculateur!V148*Calculateur!X148*VLOOKUP('Données projet'!$B$9,Paramètres!$A$1:$I$89,3,0)*0.475*44/12</f>
        <v>0.3932422155928248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4.7809500965269294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52.886243446449072</v>
      </c>
      <c r="T149" s="62">
        <f t="shared" si="142"/>
        <v>258.53638266020755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4.3016676056265384</v>
      </c>
      <c r="AA149" s="23">
        <f>EXP(-LN(2)/25)*AA148+(1-EXP(-LN(2)/25))/(LN(2)/25)*Calculateur!V149*Calculateur!X149*VLOOKUP('Données projet'!$B$9,Paramètres!$A$1:$I$89,3,0)*0.475*44/12</f>
        <v>0.38248898652772967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4.6841565921542685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52.886243446449072</v>
      </c>
      <c r="T150" s="62">
        <f t="shared" si="142"/>
        <v>258.53638266020755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4.2173145276383668</v>
      </c>
      <c r="AA150" s="23">
        <f>EXP(-LN(2)/25)*AA149+(1-EXP(-LN(2)/25))/(LN(2)/25)*Calculateur!V150*Calculateur!X150*VLOOKUP('Données projet'!$B$9,Paramètres!$A$1:$I$89,3,0)*0.475*44/12</f>
        <v>0.37202980507690731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4.5893443327152745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52.886243446449072</v>
      </c>
      <c r="T151" s="62">
        <f t="shared" si="142"/>
        <v>258.53638266020755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4.1346155620592464</v>
      </c>
      <c r="AA151" s="23">
        <f>EXP(-LN(2)/25)*AA150+(1-EXP(-LN(2)/25))/(LN(2)/25)*Calculateur!V151*Calculateur!X151*VLOOKUP('Données projet'!$B$9,Paramètres!$A$1:$I$89,3,0)*0.475*44/12</f>
        <v>0.36185663049288214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4.4964721925521287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52.886243446449072</v>
      </c>
      <c r="T152" s="62">
        <f t="shared" si="142"/>
        <v>258.53638266020755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4.0535382727537437</v>
      </c>
      <c r="AA152" s="23">
        <f>EXP(-LN(2)/25)*AA151+(1-EXP(-LN(2)/25))/(LN(2)/25)*Calculateur!V152*Calculateur!X152*VLOOKUP('Données projet'!$B$9,Paramètres!$A$1:$I$89,3,0)*0.475*44/12</f>
        <v>0.35196164190284113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4.405499914656585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52.886243446449072</v>
      </c>
      <c r="T153" s="62">
        <f t="shared" si="142"/>
        <v>258.53638266020755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3.9740508596392585</v>
      </c>
      <c r="AA153" s="23">
        <f>EXP(-LN(2)/25)*AA152+(1-EXP(-LN(2)/25))/(LN(2)/25)*Calculateur!V153*Calculateur!X153*VLOOKUP('Données projet'!$B$9,Paramètres!$A$1:$I$89,3,0)*0.475*44/12</f>
        <v>0.3423372322961496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4.3163880919354085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52.886243446449072</v>
      </c>
      <c r="T154" s="62">
        <f t="shared" si="142"/>
        <v>258.53638266020755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3.8961221462134135</v>
      </c>
      <c r="AA154" s="23">
        <f>EXP(-LN(2)/25)*AA153+(1-EXP(-LN(2)/25))/(LN(2)/25)*Calculateur!V154*Calculateur!X154*VLOOKUP('Données projet'!$B$9,Paramètres!$A$1:$I$89,3,0)*0.475*44/12</f>
        <v>0.33297600267627875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4.2290981488896922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52.886243446449072</v>
      </c>
      <c r="T155" s="62">
        <f t="shared" si="142"/>
        <v>258.53638266020755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3.8197215673260274</v>
      </c>
      <c r="AA155" s="23">
        <f>EXP(-LN(2)/25)*AA154+(1-EXP(-LN(2)/25))/(LN(2)/25)*Calculateur!V155*Calculateur!X155*VLOOKUP('Données projet'!$B$9,Paramètres!$A$1:$I$89,3,0)*0.475*44/12</f>
        <v>0.32387075637264895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4.1435923236986767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52.886243446449072</v>
      </c>
      <c r="T156" s="62">
        <f t="shared" si="142"/>
        <v>258.53638266020755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3.7448191571908716</v>
      </c>
      <c r="AA156" s="23">
        <f>EXP(-LN(2)/25)*AA155+(1-EXP(-LN(2)/25))/(LN(2)/25)*Calculateur!V156*Calculateur!X156*VLOOKUP('Données projet'!$B$9,Paramètres!$A$1:$I$89,3,0)*0.475*44/12</f>
        <v>0.31501449350801602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4.0598336506988879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52.886243446449072</v>
      </c>
      <c r="T157" s="62">
        <f t="shared" si="142"/>
        <v>258.53638266020755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3.6713855376325069</v>
      </c>
      <c r="AA157" s="23">
        <f>EXP(-LN(2)/25)*AA156+(1-EXP(-LN(2)/25))/(LN(2)/25)*Calculateur!V157*Calculateur!X157*VLOOKUP('Données projet'!$B$9,Paramètres!$A$1:$I$89,3,0)*0.475*44/12</f>
        <v>0.3064004056171471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3.9777859432496538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52.886243446449072</v>
      </c>
      <c r="T158" s="62">
        <f t="shared" si="142"/>
        <v>258.53638266020755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3.5993919065635964</v>
      </c>
      <c r="AA158" s="23">
        <f>EXP(-LN(2)/25)*AA157+(1-EXP(-LN(2)/25))/(LN(2)/25)*Calculateur!V158*Calculateur!X158*VLOOKUP('Données projet'!$B$9,Paramètres!$A$1:$I$89,3,0)*0.475*44/12</f>
        <v>0.29802187041264916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3.8974137769762454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52.886243446449072</v>
      </c>
      <c r="T159" s="62">
        <f t="shared" si="142"/>
        <v>258.53638266020755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3.5288100266881681</v>
      </c>
      <c r="AA159" s="23">
        <f>EXP(-LN(2)/25)*AA158+(1-EXP(-LN(2)/25))/(LN(2)/25)*Calculateur!V159*Calculateur!X159*VLOOKUP('Données projet'!$B$9,Paramètres!$A$1:$I$89,3,0)*0.475*44/12</f>
        <v>0.28987244669392626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3.8186824733820943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52.886243446449072</v>
      </c>
      <c r="T160" s="62">
        <f t="shared" si="142"/>
        <v>258.53638266020755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3.4596122144264014</v>
      </c>
      <c r="AA160" s="23">
        <f>EXP(-LN(2)/25)*AA159+(1-EXP(-LN(2)/25))/(LN(2)/25)*Calculateur!V160*Calculateur!X160*VLOOKUP('Données projet'!$B$9,Paramètres!$A$1:$I$89,3,0)*0.475*44/12</f>
        <v>0.28194586939535138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3.7415580838217526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52.886243446449072</v>
      </c>
      <c r="T161" s="62">
        <f t="shared" si="142"/>
        <v>258.53638266020755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3.3917713290565898</v>
      </c>
      <c r="AA161" s="23">
        <f>EXP(-LN(2)/25)*AA160+(1-EXP(-LN(2)/25))/(LN(2)/25)*Calculateur!V161*Calculateur!X161*VLOOKUP('Données projet'!$B$9,Paramètres!$A$1:$I$89,3,0)*0.475*44/12</f>
        <v>0.27423604476984664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3.6660073738264365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52.886243446449072</v>
      </c>
      <c r="T162" s="62">
        <f t="shared" si="142"/>
        <v>258.53638266020755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3.3252607620700263</v>
      </c>
      <c r="AA162" s="23">
        <f>EXP(-LN(2)/25)*AA161+(1-EXP(-LN(2)/25))/(LN(2)/25)*Calculateur!V162*Calculateur!X162*VLOOKUP('Données projet'!$B$9,Paramètres!$A$1:$I$89,3,0)*0.475*44/12</f>
        <v>0.26673704570416834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3.5919978077741948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52.886243446449072</v>
      </c>
      <c r="T163" s="62">
        <f t="shared" si="142"/>
        <v>258.53638266020755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3.2600544267346288</v>
      </c>
      <c r="AA163" s="23">
        <f>EXP(-LN(2)/25)*AA162+(1-EXP(-LN(2)/25))/(LN(2)/25)*Calculateur!V163*Calculateur!X163*VLOOKUP('Données projet'!$B$9,Paramètres!$A$1:$I$89,3,0)*0.475*44/12</f>
        <v>0.25944310716229624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3.5194975338969252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52.886243446449072</v>
      </c>
      <c r="T164" s="62">
        <f t="shared" si="142"/>
        <v>258.53638266020755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3.1961267478632212</v>
      </c>
      <c r="AA164" s="23">
        <f>EXP(-LN(2)/25)*AA163+(1-EXP(-LN(2)/25))/(LN(2)/25)*Calculateur!V164*Calculateur!X164*VLOOKUP('Données projet'!$B$9,Paramètres!$A$1:$I$89,3,0)*0.475*44/12</f>
        <v>0.25234862175342321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3.4484753696166441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52.886243446449072</v>
      </c>
      <c r="T165" s="62">
        <f t="shared" si="142"/>
        <v>258.53638266020755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3.1334526517824477</v>
      </c>
      <c r="AA165" s="23">
        <f>EXP(-LN(2)/25)*AA164+(1-EXP(-LN(2)/25))/(LN(2)/25)*Calculateur!V165*Calculateur!X165*VLOOKUP('Données projet'!$B$9,Paramètres!$A$1:$I$89,3,0)*0.475*44/12</f>
        <v>0.24544813542113858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3.3789007872035861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52.886243446449072</v>
      </c>
      <c r="T166" s="62">
        <f t="shared" si="142"/>
        <v>258.53638266020755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3.0720075564983946</v>
      </c>
      <c r="AA166" s="23">
        <f>EXP(-LN(2)/25)*AA165+(1-EXP(-LN(2)/25))/(LN(2)/25)*Calculateur!V166*Calculateur!X166*VLOOKUP('Données projet'!$B$9,Paramètres!$A$1:$I$89,3,0)*0.475*44/12</f>
        <v>0.23873634325049109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3.3107438997488856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52.886243446449072</v>
      </c>
      <c r="T167" s="62">
        <f t="shared" si="142"/>
        <v>258.53638266020755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3.0117673620550542</v>
      </c>
      <c r="AA167" s="23">
        <f>EXP(-LN(2)/25)*AA166+(1-EXP(-LN(2)/25))/(LN(2)/25)*Calculateur!V167*Calculateur!X167*VLOOKUP('Données projet'!$B$9,Paramètres!$A$1:$I$89,3,0)*0.475*44/12</f>
        <v>0.23220808538970775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3.243975447444762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52.886243446449072</v>
      </c>
      <c r="T168" s="62">
        <f t="shared" si="142"/>
        <v>258.53638266020755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2.9527084410818571</v>
      </c>
      <c r="AA168" s="23">
        <f>EXP(-LN(2)/25)*AA167+(1-EXP(-LN(2)/25))/(LN(2)/25)*Calculateur!V168*Calculateur!X168*VLOOKUP('Données projet'!$B$9,Paramètres!$A$1:$I$89,3,0)*0.475*44/12</f>
        <v>0.22585834308343369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3.1785667841652909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52.886243446449072</v>
      </c>
      <c r="T169" s="62">
        <f t="shared" si="142"/>
        <v>258.53638266020755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2.8948076295265595</v>
      </c>
      <c r="AA169" s="23">
        <f>EXP(-LN(2)/25)*AA168+(1-EXP(-LN(2)/25))/(LN(2)/25)*Calculateur!V169*Calculateur!X169*VLOOKUP('Données projet'!$B$9,Paramètres!$A$1:$I$89,3,0)*0.475*44/12</f>
        <v>0.21968223481444316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3.1144898643410026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52.886243446449072</v>
      </c>
      <c r="T170" s="62">
        <f t="shared" si="142"/>
        <v>258.53638266020755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2.8380422175698534</v>
      </c>
      <c r="AA170" s="23">
        <f>EXP(-LN(2)/25)*AA169+(1-EXP(-LN(2)/25))/(LN(2)/25)*Calculateur!V170*Calculateur!X170*VLOOKUP('Données projet'!$B$9,Paramètres!$A$1:$I$89,3,0)*0.475*44/12</f>
        <v>0.21367501255085558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3.0517172301207092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52.886243446449072</v>
      </c>
      <c r="T171" s="62">
        <f t="shared" si="142"/>
        <v>258.53638266020755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2.7823899407181356</v>
      </c>
      <c r="AA171" s="23">
        <f>EXP(-LN(2)/25)*AA170+(1-EXP(-LN(2)/25))/(LN(2)/25)*Calculateur!V171*Calculateur!X171*VLOOKUP('Données projet'!$B$9,Paramètres!$A$1:$I$89,3,0)*0.475*44/12</f>
        <v>0.20783205809597188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2.9902219988141074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52.886243446449072</v>
      </c>
      <c r="T172" s="62">
        <f t="shared" si="142"/>
        <v>258.53638266020755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2.7278289710709429</v>
      </c>
      <c r="AA172" s="23">
        <f>EXP(-LN(2)/25)*AA171+(1-EXP(-LN(2)/25))/(LN(2)/25)*Calculateur!V172*Calculateur!X172*VLOOKUP('Données projet'!$B$9,Paramètres!$A$1:$I$89,3,0)*0.475*44/12</f>
        <v>0.2021488795379246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2.9299778506088674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52.886243446449072</v>
      </c>
      <c r="T173" s="62">
        <f t="shared" si="142"/>
        <v>258.53638266020755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2.6743379087596262</v>
      </c>
      <c r="AA173" s="23">
        <f>EXP(-LN(2)/25)*AA172+(1-EXP(-LN(2)/25))/(LN(2)/25)*Calculateur!V173*Calculateur!X173*VLOOKUP('Données projet'!$B$9,Paramètres!$A$1:$I$89,3,0)*0.475*44/12</f>
        <v>0.19662110779641248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2.8709590165560388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52.886243446449072</v>
      </c>
      <c r="T174" s="62">
        <f t="shared" si="142"/>
        <v>258.53638266020755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2.6218957735539079</v>
      </c>
      <c r="AA174" s="23">
        <f>EXP(-LN(2)/25)*AA173+(1-EXP(-LN(2)/25))/(LN(2)/25)*Calculateur!V174*Calculateur!X174*VLOOKUP('Données projet'!$B$9,Paramètres!$A$1:$I$89,3,0)*0.475*44/12</f>
        <v>0.19124449326386492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2.813140266817773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52.886243446449072</v>
      </c>
      <c r="T175" s="62">
        <f t="shared" si="142"/>
        <v>258.53638266020755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2.5704819966330299</v>
      </c>
      <c r="AA175" s="23">
        <f>EXP(-LN(2)/25)*AA174+(1-EXP(-LN(2)/25))/(LN(2)/25)*Calculateur!V175*Calculateur!X175*VLOOKUP('Données projet'!$B$9,Paramètres!$A$1:$I$89,3,0)*0.475*44/12</f>
        <v>0.18601490253845374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2.7564968991714838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52.886243446449072</v>
      </c>
      <c r="T176" s="62">
        <f t="shared" si="142"/>
        <v>258.53638266020755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2.5200764125182626</v>
      </c>
      <c r="AA176" s="23">
        <f>EXP(-LN(2)/25)*AA175+(1-EXP(-LN(2)/25))/(LN(2)/25)*Calculateur!V176*Calculateur!X176*VLOOKUP('Données projet'!$B$9,Paramètres!$A$1:$I$89,3,0)*0.475*44/12</f>
        <v>0.18092831524644112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2.7010047277647038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52.886243446449072</v>
      </c>
      <c r="T177" s="62">
        <f t="shared" si="142"/>
        <v>258.53638266020755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2.4706592511636156</v>
      </c>
      <c r="AA177" s="23">
        <f>EXP(-LN(2)/25)*AA176+(1-EXP(-LN(2)/25))/(LN(2)/25)*Calculateur!V177*Calculateur!X177*VLOOKUP('Données projet'!$B$9,Paramètres!$A$1:$I$89,3,0)*0.475*44/12</f>
        <v>0.17598082095142062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2.6466400721150363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52.886243446449072</v>
      </c>
      <c r="T178" s="62">
        <f t="shared" si="142"/>
        <v>258.53638266020755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2.4222111302016409</v>
      </c>
      <c r="AA178" s="23">
        <f>EXP(-LN(2)/25)*AA177+(1-EXP(-LN(2)/25))/(LN(2)/25)*Calculateur!V178*Calculateur!X178*VLOOKUP('Données projet'!$B$9,Paramètres!$A$1:$I$89,3,0)*0.475*44/12</f>
        <v>0.17116861614807485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2.5933797463497159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52.886243446449072</v>
      </c>
      <c r="T179" s="62">
        <f t="shared" si="142"/>
        <v>258.53638266020755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2.3747130473412947</v>
      </c>
      <c r="AA179" s="23">
        <f>EXP(-LN(2)/25)*AA178+(1-EXP(-LN(2)/25))/(LN(2)/25)*Calculateur!V179*Calculateur!X179*VLOOKUP('Données projet'!$B$9,Paramètres!$A$1:$I$89,3,0)*0.475*44/12</f>
        <v>0.16648800133813943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2.5412010486794343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52.886243446449072</v>
      </c>
      <c r="T180" s="62">
        <f t="shared" si="142"/>
        <v>258.53638266020755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2.3281463729148699</v>
      </c>
      <c r="AA180" s="23">
        <f>EXP(-LN(2)/25)*AA179+(1-EXP(-LN(2)/25))/(LN(2)/25)*Calculateur!V180*Calculateur!X180*VLOOKUP('Données projet'!$B$9,Paramètres!$A$1:$I$89,3,0)*0.475*44/12</f>
        <v>0.16193537818632453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2.4900817511011946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52.886243446449072</v>
      </c>
      <c r="T181" s="62">
        <f t="shared" si="142"/>
        <v>258.53638266020755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2.2824928425710804</v>
      </c>
      <c r="AA181" s="23">
        <f>EXP(-LN(2)/25)*AA180+(1-EXP(-LN(2)/25))/(LN(2)/25)*Calculateur!V181*Calculateur!X181*VLOOKUP('Données projet'!$B$9,Paramètres!$A$1:$I$89,3,0)*0.475*44/12</f>
        <v>0.15750724675400807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2.4400000893250886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52.886243446449072</v>
      </c>
      <c r="T182" s="62">
        <f t="shared" si="142"/>
        <v>258.53638266020755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2.237734550111429</v>
      </c>
      <c r="AA182" s="23">
        <f>EXP(-LN(2)/25)*AA181+(1-EXP(-LN(2)/25))/(LN(2)/25)*Calculateur!V182*Calculateur!X182*VLOOKUP('Données projet'!$B$9,Paramètres!$A$1:$I$89,3,0)*0.475*44/12</f>
        <v>0.1532002028085736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2.3909347529200025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52.886243446449072</v>
      </c>
      <c r="T183" s="62">
        <f t="shared" si="142"/>
        <v>258.53638266020755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2.1938539404670485</v>
      </c>
      <c r="AA183" s="23">
        <f>EXP(-LN(2)/25)*AA182+(1-EXP(-LN(2)/25))/(LN(2)/25)*Calculateur!V183*Calculateur!X183*VLOOKUP('Données projet'!$B$9,Paramètres!$A$1:$I$89,3,0)*0.475*44/12</f>
        <v>0.14901093520632464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2.342864875673373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52.886243446449072</v>
      </c>
      <c r="T184" s="62">
        <f t="shared" si="142"/>
        <v>258.53638266020755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2.1508338028132652</v>
      </c>
      <c r="AA184" s="23">
        <f>EXP(-LN(2)/25)*AA183+(1-EXP(-LN(2)/25))/(LN(2)/25)*Calculateur!V184*Calculateur!X184*VLOOKUP('Données projet'!$B$9,Paramètres!$A$1:$I$89,3,0)*0.475*44/12</f>
        <v>0.14493622334696318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2.2957700261602283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52.886243446449072</v>
      </c>
      <c r="T185" s="62">
        <f t="shared" si="142"/>
        <v>258.53638266020755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2.1086572638191794</v>
      </c>
      <c r="AA185" s="23">
        <f>EXP(-LN(2)/25)*AA184+(1-EXP(-LN(2)/25))/(LN(2)/25)*Calculateur!V185*Calculateur!X185*VLOOKUP('Données projet'!$B$9,Paramètres!$A$1:$I$89,3,0)*0.475*44/12</f>
        <v>0.14097293469767574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2.2496301985168552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52.886243446449072</v>
      </c>
      <c r="T186" s="62">
        <f t="shared" si="142"/>
        <v>258.53638266020755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2.0673077810296192</v>
      </c>
      <c r="AA186" s="23">
        <f>EXP(-LN(2)/25)*AA185+(1-EXP(-LN(2)/25))/(LN(2)/25)*Calculateur!V186*Calculateur!X186*VLOOKUP('Données projet'!$B$9,Paramètres!$A$1:$I$89,3,0)*0.475*44/12</f>
        <v>0.13711802238492338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2.2044258034145425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52.886243446449072</v>
      </c>
      <c r="T187" s="62">
        <f t="shared" si="142"/>
        <v>258.53638266020755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2.0267691363768678</v>
      </c>
      <c r="AA187" s="23">
        <f>EXP(-LN(2)/25)*AA186+(1-EXP(-LN(2)/25))/(LN(2)/25)*Calculateur!V187*Calculateur!X187*VLOOKUP('Données projet'!$B$9,Paramètres!$A$1:$I$89,3,0)*0.475*44/12</f>
        <v>0.13336852285208423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2.1601376592289521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52.886243446449072</v>
      </c>
      <c r="T188" s="62">
        <f t="shared" si="142"/>
        <v>258.53638266020755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1.9870254298196253</v>
      </c>
      <c r="AA188" s="23">
        <f>EXP(-LN(2)/25)*AA187+(1-EXP(-LN(2)/25))/(LN(2)/25)*Calculateur!V188*Calculateur!X188*VLOOKUP('Données projet'!$B$9,Paramètres!$A$1:$I$89,3,0)*0.475*44/12</f>
        <v>0.12972155358114817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2.1167469834007733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52.886243446449072</v>
      </c>
      <c r="T189" s="62">
        <f t="shared" si="142"/>
        <v>258.53638266020755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1.948061073106703</v>
      </c>
      <c r="AA189" s="23">
        <f>EXP(-LN(2)/25)*AA188+(1-EXP(-LN(2)/25))/(LN(2)/25)*Calculateur!V189*Calculateur!X189*VLOOKUP('Données projet'!$B$9,Paramètres!$A$1:$I$89,3,0)*0.475*44/12</f>
        <v>0.12617431087671166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2.0742353839834147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52.886243446449072</v>
      </c>
      <c r="T190" s="62">
        <f t="shared" si="142"/>
        <v>258.53638266020755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1.9098607836630102</v>
      </c>
      <c r="AA190" s="23">
        <f>EXP(-LN(2)/25)*AA189+(1-EXP(-LN(2)/25))/(LN(2)/25)*Calculateur!V190*Calculateur!X190*VLOOKUP('Données projet'!$B$9,Paramètres!$A$1:$I$89,3,0)*0.475*44/12</f>
        <v>0.12272406771056935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2.0325848513735796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52.886243446449072</v>
      </c>
      <c r="T191" s="62">
        <f t="shared" si="142"/>
        <v>258.53638266020755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1.8724095785954322</v>
      </c>
      <c r="AA191" s="23">
        <f>EXP(-LN(2)/25)*AA190+(1-EXP(-LN(2)/25))/(LN(2)/25)*Calculateur!V191*Calculateur!X191*VLOOKUP('Données projet'!$B$9,Paramètres!$A$1:$I$89,3,0)*0.475*44/12</f>
        <v>0.1193681716252456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1.9917777502206779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52.886243446449072</v>
      </c>
      <c r="T192" s="62">
        <f t="shared" si="142"/>
        <v>258.53638266020755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1.8356927688162499</v>
      </c>
      <c r="AA192" s="23">
        <f>EXP(-LN(2)/25)*AA191+(1-EXP(-LN(2)/25))/(LN(2)/25)*Calculateur!V192*Calculateur!X192*VLOOKUP('Données projet'!$B$9,Paramètres!$A$1:$I$89,3,0)*0.475*44/12</f>
        <v>0.11610404269485393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1.9517968115111037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52.886243446449072</v>
      </c>
      <c r="T193" s="62">
        <f t="shared" si="142"/>
        <v>258.53638266020755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1.7996959532817947</v>
      </c>
      <c r="AA193" s="23">
        <f>EXP(-LN(2)/25)*AA192+(1-EXP(-LN(2)/25))/(LN(2)/25)*Calculateur!V193*Calculateur!X193*VLOOKUP('Données projet'!$B$9,Paramètres!$A$1:$I$89,3,0)*0.475*44/12</f>
        <v>0.1129291715417169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1.9126251248235115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52.886243446449072</v>
      </c>
      <c r="T194" s="62">
        <f t="shared" si="142"/>
        <v>258.53638266020755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1.7644050133440807</v>
      </c>
      <c r="AA194" s="23">
        <f>EXP(-LN(2)/25)*AA193+(1-EXP(-LN(2)/25))/(LN(2)/25)*Calculateur!V194*Calculateur!X194*VLOOKUP('Données projet'!$B$9,Paramètres!$A$1:$I$89,3,0)*0.475*44/12</f>
        <v>0.10984111740722162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1.8742461307513023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52.886243446449072</v>
      </c>
      <c r="T195" s="62">
        <f t="shared" si="142"/>
        <v>258.53638266020755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1.7298061072131974</v>
      </c>
      <c r="AA195" s="23">
        <f>EXP(-LN(2)/25)*AA194+(1-EXP(-LN(2)/25))/(LN(2)/25)*Calculateur!V195*Calculateur!X195*VLOOKUP('Données projet'!$B$9,Paramètres!$A$1:$I$89,3,0)*0.475*44/12</f>
        <v>0.10683750627542783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1.8366436134886253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52.886243446449072</v>
      </c>
      <c r="T196" s="62">
        <f t="shared" si="142"/>
        <v>258.53638266020755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1.6958856645282918</v>
      </c>
      <c r="AA196" s="23">
        <f>EXP(-LN(2)/25)*AA195+(1-EXP(-LN(2)/25))/(LN(2)/25)*Calculateur!V196*Calculateur!X196*VLOOKUP('Données projet'!$B$9,Paramètres!$A$1:$I$89,3,0)*0.475*44/12</f>
        <v>0.10391602904798598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1.7998016935762777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52.886243446449072</v>
      </c>
      <c r="T197" s="62">
        <f t="shared" ref="T197:T203" si="204">$T$3</f>
        <v>258.53638266020755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1.66263038103501</v>
      </c>
      <c r="AA197" s="23">
        <f>EXP(-LN(2)/25)*AA196+(1-EXP(-LN(2)/25))/(LN(2)/25)*Calculateur!V197*Calculateur!X197*VLOOKUP('Données projet'!$B$9,Paramètres!$A$1:$I$89,3,0)*0.475*44/12</f>
        <v>0.10107443976896234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1.7637048208039723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52.886243446449072</v>
      </c>
      <c r="T198" s="62">
        <f t="shared" si="204"/>
        <v>258.53638266020755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1.6300272133673115</v>
      </c>
      <c r="AA198" s="23">
        <f>EXP(-LN(2)/25)*AA197+(1-EXP(-LN(2)/25))/(LN(2)/25)*Calculateur!V198*Calculateur!X198*VLOOKUP('Données projet'!$B$9,Paramètres!$A$1:$I$89,3,0)*0.475*44/12</f>
        <v>9.8310553898206282E-2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1.7283377672655178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52.886243446449072</v>
      </c>
      <c r="T199" s="62">
        <f t="shared" si="204"/>
        <v>258.53638266020755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1.5980633739316077</v>
      </c>
      <c r="AA199" s="23">
        <f>EXP(-LN(2)/25)*AA198+(1-EXP(-LN(2)/25))/(LN(2)/25)*Calculateur!V199*Calculateur!X199*VLOOKUP('Données projet'!$B$9,Paramètres!$A$1:$I$89,3,0)*0.475*44/12</f>
        <v>9.56222466319325E-2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1.6936856205635402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52.886243446449072</v>
      </c>
      <c r="T200" s="62">
        <f t="shared" si="204"/>
        <v>258.53638266020755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1.5667263258912212</v>
      </c>
      <c r="AA200" s="23">
        <f>EXP(-LN(2)/25)*AA199+(1-EXP(-LN(2)/25))/(LN(2)/25)*Calculateur!V200*Calculateur!X200*VLOOKUP('Données projet'!$B$9,Paramètres!$A$1:$I$89,3,0)*0.475*44/12</f>
        <v>9.300745126922691E-2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1.6597337771604481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52.886243446449072</v>
      </c>
      <c r="T201" s="62">
        <f t="shared" si="204"/>
        <v>258.53638266020755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1.5360037782491947</v>
      </c>
      <c r="AA201" s="23">
        <f>EXP(-LN(2)/25)*AA200+(1-EXP(-LN(2)/25))/(LN(2)/25)*Calculateur!V201*Calculateur!X201*VLOOKUP('Données projet'!$B$9,Paramètres!$A$1:$I$89,3,0)*0.475*44/12</f>
        <v>9.0464157623220603E-2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1.6264679358724152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52.886243446449072</v>
      </c>
      <c r="T202" s="62">
        <f t="shared" si="204"/>
        <v>258.53638266020755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1.5058836810275245</v>
      </c>
      <c r="AA202" s="23">
        <f>EXP(-LN(2)/25)*AA201+(1-EXP(-LN(2)/25))/(LN(2)/25)*Calculateur!V202*Calculateur!X202*VLOOKUP('Données projet'!$B$9,Paramètres!$A$1:$I$89,3,0)*0.475*44/12</f>
        <v>8.7990410475710351E-2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1.5938740915032348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52.886243446449072</v>
      </c>
      <c r="T203" s="62">
        <f t="shared" si="204"/>
        <v>258.53638266020755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1.4763542205409259</v>
      </c>
      <c r="AA203" s="23">
        <f>EXP(-LN(2)/25)*AA202+(1-EXP(-LN(2)/25))/(LN(2)/25)*Calculateur!V203*Calculateur!X203*VLOOKUP('Données projet'!$B$9,Paramètres!$A$1:$I$89,3,0)*0.475*44/12</f>
        <v>8.5584308074037468E-2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1.5619385286149634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1.3938579047670017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7" workbookViewId="0">
      <selection activeCell="A17" sqref="A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Dorskamp</v>
      </c>
      <c r="B6" s="155">
        <f>'Données projet'!D9</f>
        <v>2.33</v>
      </c>
      <c r="C6" s="156">
        <f ca="1">IF(OR('Données projet'!B9="",'Données projet'!C9="",'Données projet'!C9=0%),0,Calculateur!S3)</f>
        <v>52.886243446449072</v>
      </c>
      <c r="D6" s="156">
        <f>IF(OR('Données projet'!B9="",'Données projet'!C9="",'Données projet'!C9=0%),0,Calculateur!T3)</f>
        <v>258.53638266020755</v>
      </c>
      <c r="E6" s="156">
        <f ca="1">MIN(C6,D6)</f>
        <v>52.886243446449072</v>
      </c>
      <c r="F6" s="156">
        <f ca="1">E6*B6</f>
        <v>123.22494723022633</v>
      </c>
      <c r="G6" s="156">
        <f ca="1">F6*(100%-'Données projet'!$C$24)*(100%-'Données projet'!$C$25)*(100%-'Données projet'!$C$26)*(100%-'Données projet'!$C$27)</f>
        <v>99.812207256483333</v>
      </c>
      <c r="H6" s="157">
        <f>IF(OR('Données projet'!B9="",'Données projet'!C9="",'Données projet'!C9=0%),0,AVERAGE(Calculateur!$AC$3:$AC$33)*B6)</f>
        <v>68.766845546303472</v>
      </c>
      <c r="I6" s="158">
        <f>H6*(100%-'Données projet'!$C$24)*(100%-'Données projet'!$C$25)*(100%-'Données projet'!$C$26)*(100%-'Données projet'!$C$27)</f>
        <v>55.701144892505816</v>
      </c>
      <c r="J6" s="159">
        <f>IF(OR('Données projet'!B9="",'Données projet'!C9="",'Données projet'!C9=0%),0,SUM(Calculateur!$V$3:$V$33)*VLOOKUP('Données projet'!$B$9,Paramètres!$A$1:$I$89,9,0)*B6)</f>
        <v>487.17970000000003</v>
      </c>
      <c r="K6" s="160">
        <f>J6*(100%-'Données projet'!$C$24)*(100%-'Données projet'!$C$25)*(100%-'Données projet'!$C$26)*(100%-'Données projet'!$C$27)</f>
        <v>394.61555700000002</v>
      </c>
      <c r="L6" s="161">
        <f ca="1">G6+I6+K6</f>
        <v>550.12890914898912</v>
      </c>
      <c r="M6" s="25">
        <f ca="1">L6/B6</f>
        <v>236.10682796093954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123.22494723022633</v>
      </c>
      <c r="G16" s="175">
        <f t="shared" ca="1" si="3"/>
        <v>99.812207256483333</v>
      </c>
      <c r="H16" s="176">
        <f t="shared" si="3"/>
        <v>68.766845546303472</v>
      </c>
      <c r="I16" s="176">
        <f t="shared" si="3"/>
        <v>55.701144892505816</v>
      </c>
      <c r="J16" s="177">
        <f t="shared" si="3"/>
        <v>487.17970000000003</v>
      </c>
      <c r="K16" s="177">
        <f t="shared" si="3"/>
        <v>394.61555700000002</v>
      </c>
      <c r="L16" s="178">
        <f t="shared" ca="1" si="3"/>
        <v>550.12890914898912</v>
      </c>
      <c r="M16" s="25">
        <f ca="1">L16/6.42</f>
        <v>85.689861238160304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Dorskamp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I20" sqref="I20: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Dorskamp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5018.863626320619</v>
      </c>
      <c r="U10" s="190">
        <f>'Données projet'!D9</f>
        <v>2.33</v>
      </c>
      <c r="V10" s="189">
        <f>U10*T10</f>
        <v>11693.952249327043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Dorskamp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(643+8509)/2.33</f>
        <v>3927.8969957081545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932/2.33</f>
        <v>400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582/2.33</f>
        <v>249.78540772532187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203</v>
      </c>
      <c r="C23" s="206">
        <v>50</v>
      </c>
      <c r="D23" s="194">
        <f>B23*C23</f>
        <v>10150</v>
      </c>
      <c r="E23" s="206"/>
      <c r="F23" s="261"/>
      <c r="H23" s="203">
        <v>3</v>
      </c>
      <c r="I23" s="204">
        <v>250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-2175.5255164828468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f>(1049+932)/2.33</f>
        <v>850.21459227467813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f>(582+815)/2.33</f>
        <v>599.57081545064375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-2175.5255164828468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2024-12-02T07:48:11Z</dcterms:modified>
</cp:coreProperties>
</file>