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AA Dossiers labellisés\KERGRIST MOELOU - SAS DE LABARDE SWC A7\déposé le 02 08 2024\"/>
    </mc:Choice>
  </mc:AlternateContent>
  <xr:revisionPtr revIDLastSave="0" documentId="13_ncr:1_{D842C2CA-E95E-4303-B2AA-A70E839D1F46}" xr6:coauthVersionLast="36" xr6:coauthVersionMax="36" xr10:uidLastSave="{00000000-0000-0000-0000-000000000000}"/>
  <bookViews>
    <workbookView xWindow="0" yWindow="0" windowWidth="28800" windowHeight="12225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W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HI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H156" i="2" l="1"/>
  <c r="EB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G160" i="2"/>
  <c r="HI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A161" i="2"/>
  <c r="HH161" i="2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EC168" i="2"/>
  <c r="DG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B185" i="2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EW199" i="2"/>
  <c r="EV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HI202" i="2" l="1"/>
  <c r="FS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S203" i="2" l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<sst xmlns="http://schemas.openxmlformats.org/spreadsheetml/2006/main" count="1171" uniqueCount="324">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</sst>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2.5983166838350953</c:v>
                </c:pt>
                <c:pt idx="2">
                  <c:v>3.2463174463232147</c:v>
                </c:pt>
                <c:pt idx="3">
                  <c:v>4.0565513374209239</c:v>
                </c:pt>
                <c:pt idx="4">
                  <c:v>5.0697828618695446</c:v>
                </c:pt>
                <c:pt idx="5">
                  <c:v>6.3370542463297648</c:v>
                </c:pt>
                <c:pt idx="6">
                  <c:v>7.9222848506989054</c:v>
                </c:pt>
                <c:pt idx="7">
                  <c:v>9.9055299174053317</c:v>
                </c:pt>
                <c:pt idx="8">
                  <c:v>12.387066341894517</c:v>
                </c:pt>
                <c:pt idx="9">
                  <c:v>15.492515895586982</c:v>
                </c:pt>
                <c:pt idx="10">
                  <c:v>19.379270002357259</c:v>
                </c:pt>
                <c:pt idx="11">
                  <c:v>24.244547556933963</c:v>
                </c:pt>
                <c:pt idx="12">
                  <c:v>30.335501891424943</c:v>
                </c:pt>
                <c:pt idx="13">
                  <c:v>37.961899258450863</c:v>
                </c:pt>
                <c:pt idx="14">
                  <c:v>47.512024652827165</c:v>
                </c:pt>
                <c:pt idx="15">
                  <c:v>59.472638408851729</c:v>
                </c:pt>
                <c:pt idx="16">
                  <c:v>64.165208394027431</c:v>
                </c:pt>
                <c:pt idx="17">
                  <c:v>68.848893794451357</c:v>
                </c:pt>
                <c:pt idx="18">
                  <c:v>73.524386209313334</c:v>
                </c:pt>
                <c:pt idx="19">
                  <c:v>78.192281767849408</c:v>
                </c:pt>
                <c:pt idx="20">
                  <c:v>82.853099357733484</c:v>
                </c:pt>
                <c:pt idx="21">
                  <c:v>75.320599808628344</c:v>
                </c:pt>
                <c:pt idx="22">
                  <c:v>83.92771673196583</c:v>
                </c:pt>
                <c:pt idx="23">
                  <c:v>92.512559752041909</c:v>
                </c:pt>
                <c:pt idx="24">
                  <c:v>101.07749153703737</c:v>
                </c:pt>
                <c:pt idx="25">
                  <c:v>109.62444036403467</c:v>
                </c:pt>
                <c:pt idx="26">
                  <c:v>103.57213253161632</c:v>
                </c:pt>
                <c:pt idx="27">
                  <c:v>111.75856147788171</c:v>
                </c:pt>
                <c:pt idx="28">
                  <c:v>119.9302774112839</c:v>
                </c:pt>
                <c:pt idx="29">
                  <c:v>128.08842589863374</c:v>
                </c:pt>
                <c:pt idx="30">
                  <c:v>136.23399433545887</c:v>
                </c:pt>
                <c:pt idx="31">
                  <c:v>128.44283600598467</c:v>
                </c:pt>
                <c:pt idx="32">
                  <c:v>136.58787781146995</c:v>
                </c:pt>
                <c:pt idx="33">
                  <c:v>144.72123383801272</c:v>
                </c:pt>
                <c:pt idx="34">
                  <c:v>152.84365444808637</c:v>
                </c:pt>
                <c:pt idx="35">
                  <c:v>160.95580359158956</c:v>
                </c:pt>
                <c:pt idx="36">
                  <c:v>151.78480419557513</c:v>
                </c:pt>
                <c:pt idx="37">
                  <c:v>160.2507916472772</c:v>
                </c:pt>
                <c:pt idx="38">
                  <c:v>168.70618534384235</c:v>
                </c:pt>
                <c:pt idx="39">
                  <c:v>177.15159182297262</c:v>
                </c:pt>
                <c:pt idx="40">
                  <c:v>185.58755497750232</c:v>
                </c:pt>
                <c:pt idx="41">
                  <c:v>176.09644305059282</c:v>
                </c:pt>
                <c:pt idx="42">
                  <c:v>184.18219548866361</c:v>
                </c:pt>
                <c:pt idx="43">
                  <c:v>192.25965382657725</c:v>
                </c:pt>
                <c:pt idx="44">
                  <c:v>200.32921613632382</c:v>
                </c:pt>
                <c:pt idx="45">
                  <c:v>208.39124575488822</c:v>
                </c:pt>
                <c:pt idx="46">
                  <c:v>197.17247775660954</c:v>
                </c:pt>
                <c:pt idx="47">
                  <c:v>205.23741371043855</c:v>
                </c:pt>
                <c:pt idx="48">
                  <c:v>213.29502298328632</c:v>
                </c:pt>
                <c:pt idx="49">
                  <c:v>221.34562173829306</c:v>
                </c:pt>
                <c:pt idx="50">
                  <c:v>229.38950123185123</c:v>
                </c:pt>
                <c:pt idx="51">
                  <c:v>217.84620360621361</c:v>
                </c:pt>
                <c:pt idx="52">
                  <c:v>225.54324923059599</c:v>
                </c:pt>
                <c:pt idx="53">
                  <c:v>233.23427816301714</c:v>
                </c:pt>
                <c:pt idx="54">
                  <c:v>240.91951704181267</c:v>
                </c:pt>
                <c:pt idx="55">
                  <c:v>248.5991768469012</c:v>
                </c:pt>
                <c:pt idx="56">
                  <c:v>236.7282733117103</c:v>
                </c:pt>
                <c:pt idx="57">
                  <c:v>244.06185890372944</c:v>
                </c:pt>
                <c:pt idx="58">
                  <c:v>251.39043603631271</c:v>
                </c:pt>
                <c:pt idx="59">
                  <c:v>258.71417149720048</c:v>
                </c:pt>
                <c:pt idx="60">
                  <c:v>266.03322184840971</c:v>
                </c:pt>
                <c:pt idx="61">
                  <c:v>253.8322112206819</c:v>
                </c:pt>
                <c:pt idx="62">
                  <c:v>260.80580020638365</c:v>
                </c:pt>
                <c:pt idx="63">
                  <c:v>267.77517870928608</c:v>
                </c:pt>
                <c:pt idx="64">
                  <c:v>274.74047191396755</c:v>
                </c:pt>
                <c:pt idx="65">
                  <c:v>281.70179813149122</c:v>
                </c:pt>
                <c:pt idx="66">
                  <c:v>269.51688027254545</c:v>
                </c:pt>
                <c:pt idx="67">
                  <c:v>276.48117089491979</c:v>
                </c:pt>
                <c:pt idx="68">
                  <c:v>283.44152309866399</c:v>
                </c:pt>
                <c:pt idx="69">
                  <c:v>290.39804735815119</c:v>
                </c:pt>
                <c:pt idx="70">
                  <c:v>297.35084841658897</c:v>
                </c:pt>
                <c:pt idx="71">
                  <c:v>284.48524314677428</c:v>
                </c:pt>
                <c:pt idx="72">
                  <c:v>290.74577498968847</c:v>
                </c:pt>
                <c:pt idx="73">
                  <c:v>297.00329523405793</c:v>
                </c:pt>
                <c:pt idx="74">
                  <c:v>303.25787636453435</c:v>
                </c:pt>
                <c:pt idx="75">
                  <c:v>309.50958762804504</c:v>
                </c:pt>
                <c:pt idx="76">
                  <c:v>296.65573298101731</c:v>
                </c:pt>
                <c:pt idx="77">
                  <c:v>302.91047555001904</c:v>
                </c:pt>
                <c:pt idx="78">
                  <c:v>309.1623444863157</c:v>
                </c:pt>
                <c:pt idx="79">
                  <c:v>315.41140617079753</c:v>
                </c:pt>
                <c:pt idx="80">
                  <c:v>321.65772413618151</c:v>
                </c:pt>
                <c:pt idx="81">
                  <c:v>308.46783220083051</c:v>
                </c:pt>
                <c:pt idx="82">
                  <c:v>314.37008810789507</c:v>
                </c:pt>
                <c:pt idx="83">
                  <c:v>320.26988743158756</c:v>
                </c:pt>
                <c:pt idx="84">
                  <c:v>326.16728186715693</c:v>
                </c:pt>
                <c:pt idx="85">
                  <c:v>332.06232108561682</c:v>
                </c:pt>
                <c:pt idx="86">
                  <c:v>319.92290747907668</c:v>
                </c:pt>
                <c:pt idx="87">
                  <c:v>325.12673773238441</c:v>
                </c:pt>
                <c:pt idx="88">
                  <c:v>330.32872765301545</c:v>
                </c:pt>
                <c:pt idx="89">
                  <c:v>335.52891035063578</c:v>
                </c:pt>
                <c:pt idx="90">
                  <c:v>340.72731782352434</c:v>
                </c:pt>
                <c:pt idx="91">
                  <c:v>323.39233379750664</c:v>
                </c:pt>
                <c:pt idx="92">
                  <c:v>323.39233379750664</c:v>
                </c:pt>
                <c:pt idx="93">
                  <c:v>323.39233379750664</c:v>
                </c:pt>
                <c:pt idx="94">
                  <c:v>323.39233379750664</c:v>
                </c:pt>
                <c:pt idx="95">
                  <c:v>323.39233379750664</c:v>
                </c:pt>
                <c:pt idx="96">
                  <c:v>323.39233379750664</c:v>
                </c:pt>
                <c:pt idx="97">
                  <c:v>323.39233379750664</c:v>
                </c:pt>
                <c:pt idx="98">
                  <c:v>323.39233379750664</c:v>
                </c:pt>
                <c:pt idx="99">
                  <c:v>323.39233379750664</c:v>
                </c:pt>
                <c:pt idx="100">
                  <c:v>323.39233379750664</c:v>
                </c:pt>
                <c:pt idx="101">
                  <c:v>323.39233379750664</c:v>
                </c:pt>
                <c:pt idx="102">
                  <c:v>323.39233379750664</c:v>
                </c:pt>
                <c:pt idx="103">
                  <c:v>323.39233379750664</c:v>
                </c:pt>
                <c:pt idx="104">
                  <c:v>323.39233379750664</c:v>
                </c:pt>
                <c:pt idx="105">
                  <c:v>323.39233379750664</c:v>
                </c:pt>
                <c:pt idx="106">
                  <c:v>323.39233379750664</c:v>
                </c:pt>
                <c:pt idx="107">
                  <c:v>323.39233379750664</c:v>
                </c:pt>
                <c:pt idx="108">
                  <c:v>323.39233379750664</c:v>
                </c:pt>
                <c:pt idx="109">
                  <c:v>323.39233379750664</c:v>
                </c:pt>
                <c:pt idx="110">
                  <c:v>323.39233379750664</c:v>
                </c:pt>
                <c:pt idx="111">
                  <c:v>323.39233379750664</c:v>
                </c:pt>
                <c:pt idx="112">
                  <c:v>323.39233379750664</c:v>
                </c:pt>
                <c:pt idx="113">
                  <c:v>323.39233379750664</c:v>
                </c:pt>
                <c:pt idx="114">
                  <c:v>323.39233379750664</c:v>
                </c:pt>
                <c:pt idx="115">
                  <c:v>323.39233379750664</c:v>
                </c:pt>
                <c:pt idx="116">
                  <c:v>323.39233379750664</c:v>
                </c:pt>
                <c:pt idx="117">
                  <c:v>323.39233379750664</c:v>
                </c:pt>
                <c:pt idx="118">
                  <c:v>323.39233379750664</c:v>
                </c:pt>
                <c:pt idx="119">
                  <c:v>323.39233379750664</c:v>
                </c:pt>
                <c:pt idx="120">
                  <c:v>323.39233379750664</c:v>
                </c:pt>
                <c:pt idx="121">
                  <c:v>323.39233379750664</c:v>
                </c:pt>
                <c:pt idx="122">
                  <c:v>323.39233379750664</c:v>
                </c:pt>
                <c:pt idx="123">
                  <c:v>323.39233379750664</c:v>
                </c:pt>
                <c:pt idx="124">
                  <c:v>323.39233379750664</c:v>
                </c:pt>
                <c:pt idx="125">
                  <c:v>323.39233379750664</c:v>
                </c:pt>
                <c:pt idx="126">
                  <c:v>323.39233379750664</c:v>
                </c:pt>
                <c:pt idx="127">
                  <c:v>323.39233379750664</c:v>
                </c:pt>
                <c:pt idx="128">
                  <c:v>323.39233379750664</c:v>
                </c:pt>
                <c:pt idx="129">
                  <c:v>323.39233379750664</c:v>
                </c:pt>
                <c:pt idx="130">
                  <c:v>323.39233379750664</c:v>
                </c:pt>
                <c:pt idx="131">
                  <c:v>323.39233379750664</c:v>
                </c:pt>
                <c:pt idx="132">
                  <c:v>323.39233379750664</c:v>
                </c:pt>
                <c:pt idx="133">
                  <c:v>323.39233379750664</c:v>
                </c:pt>
                <c:pt idx="134">
                  <c:v>323.39233379750664</c:v>
                </c:pt>
                <c:pt idx="135">
                  <c:v>323.39233379750664</c:v>
                </c:pt>
                <c:pt idx="136">
                  <c:v>323.39233379750664</c:v>
                </c:pt>
                <c:pt idx="137">
                  <c:v>323.39233379750664</c:v>
                </c:pt>
                <c:pt idx="138">
                  <c:v>323.39233379750664</c:v>
                </c:pt>
                <c:pt idx="139">
                  <c:v>323.39233379750664</c:v>
                </c:pt>
                <c:pt idx="140">
                  <c:v>323.39233379750664</c:v>
                </c:pt>
                <c:pt idx="141">
                  <c:v>323.39233379750664</c:v>
                </c:pt>
                <c:pt idx="142">
                  <c:v>323.39233379750664</c:v>
                </c:pt>
                <c:pt idx="143">
                  <c:v>323.39233379750664</c:v>
                </c:pt>
                <c:pt idx="144">
                  <c:v>323.39233379750664</c:v>
                </c:pt>
                <c:pt idx="145">
                  <c:v>323.39233379750664</c:v>
                </c:pt>
                <c:pt idx="146">
                  <c:v>323.39233379750664</c:v>
                </c:pt>
                <c:pt idx="147">
                  <c:v>323.39233379750664</c:v>
                </c:pt>
                <c:pt idx="148">
                  <c:v>323.39233379750664</c:v>
                </c:pt>
                <c:pt idx="149">
                  <c:v>323.39233379750664</c:v>
                </c:pt>
                <c:pt idx="150">
                  <c:v>323.39233379750664</c:v>
                </c:pt>
                <c:pt idx="151">
                  <c:v>323.39233379750664</c:v>
                </c:pt>
                <c:pt idx="152">
                  <c:v>323.39233379750664</c:v>
                </c:pt>
                <c:pt idx="153">
                  <c:v>323.39233379750664</c:v>
                </c:pt>
                <c:pt idx="154">
                  <c:v>323.39233379750664</c:v>
                </c:pt>
                <c:pt idx="155">
                  <c:v>323.39233379750664</c:v>
                </c:pt>
                <c:pt idx="156">
                  <c:v>323.39233379750664</c:v>
                </c:pt>
                <c:pt idx="157">
                  <c:v>323.39233379750664</c:v>
                </c:pt>
                <c:pt idx="158">
                  <c:v>323.39233379750664</c:v>
                </c:pt>
                <c:pt idx="159">
                  <c:v>323.39233379750664</c:v>
                </c:pt>
                <c:pt idx="160">
                  <c:v>323.39233379750664</c:v>
                </c:pt>
                <c:pt idx="161">
                  <c:v>323.39233379750664</c:v>
                </c:pt>
                <c:pt idx="162">
                  <c:v>323.39233379750664</c:v>
                </c:pt>
                <c:pt idx="163">
                  <c:v>323.39233379750664</c:v>
                </c:pt>
                <c:pt idx="164">
                  <c:v>323.39233379750664</c:v>
                </c:pt>
                <c:pt idx="165">
                  <c:v>323.39233379750664</c:v>
                </c:pt>
                <c:pt idx="166">
                  <c:v>323.39233379750664</c:v>
                </c:pt>
                <c:pt idx="167">
                  <c:v>323.39233379750664</c:v>
                </c:pt>
                <c:pt idx="168">
                  <c:v>323.39233379750664</c:v>
                </c:pt>
                <c:pt idx="169">
                  <c:v>323.39233379750664</c:v>
                </c:pt>
                <c:pt idx="170">
                  <c:v>323.39233379750664</c:v>
                </c:pt>
                <c:pt idx="171">
                  <c:v>323.39233379750664</c:v>
                </c:pt>
                <c:pt idx="172">
                  <c:v>323.39233379750664</c:v>
                </c:pt>
                <c:pt idx="173">
                  <c:v>323.39233379750664</c:v>
                </c:pt>
                <c:pt idx="174">
                  <c:v>323.39233379750664</c:v>
                </c:pt>
                <c:pt idx="175">
                  <c:v>323.39233379750664</c:v>
                </c:pt>
                <c:pt idx="176">
                  <c:v>323.39233379750664</c:v>
                </c:pt>
                <c:pt idx="177">
                  <c:v>323.39233379750664</c:v>
                </c:pt>
                <c:pt idx="178">
                  <c:v>323.39233379750664</c:v>
                </c:pt>
                <c:pt idx="179">
                  <c:v>323.39233379750664</c:v>
                </c:pt>
                <c:pt idx="180">
                  <c:v>323.39233379750664</c:v>
                </c:pt>
                <c:pt idx="181">
                  <c:v>323.39233379750664</c:v>
                </c:pt>
                <c:pt idx="182">
                  <c:v>323.39233379750664</c:v>
                </c:pt>
                <c:pt idx="183">
                  <c:v>323.39233379750664</c:v>
                </c:pt>
                <c:pt idx="184">
                  <c:v>323.39233379750664</c:v>
                </c:pt>
                <c:pt idx="185">
                  <c:v>323.39233379750664</c:v>
                </c:pt>
                <c:pt idx="186">
                  <c:v>323.39233379750664</c:v>
                </c:pt>
                <c:pt idx="187">
                  <c:v>323.39233379750664</c:v>
                </c:pt>
                <c:pt idx="188">
                  <c:v>323.39233379750664</c:v>
                </c:pt>
                <c:pt idx="189">
                  <c:v>323.39233379750664</c:v>
                </c:pt>
                <c:pt idx="190">
                  <c:v>323.39233379750664</c:v>
                </c:pt>
                <c:pt idx="191">
                  <c:v>323.39233379750664</c:v>
                </c:pt>
                <c:pt idx="192">
                  <c:v>323.39233379750664</c:v>
                </c:pt>
                <c:pt idx="193">
                  <c:v>323.39233379750664</c:v>
                </c:pt>
                <c:pt idx="194">
                  <c:v>323.39233379750664</c:v>
                </c:pt>
                <c:pt idx="195">
                  <c:v>323.39233379750664</c:v>
                </c:pt>
                <c:pt idx="196">
                  <c:v>323.39233379750664</c:v>
                </c:pt>
                <c:pt idx="197">
                  <c:v>323.39233379750664</c:v>
                </c:pt>
                <c:pt idx="198">
                  <c:v>323.39233379750664</c:v>
                </c:pt>
                <c:pt idx="199">
                  <c:v>323.39233379750664</c:v>
                </c:pt>
                <c:pt idx="200">
                  <c:v>323.39233379750664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6" zoomScale="90" zoomScaleNormal="90" workbookViewId="0">
      <selection activeCell="P57" sqref="P5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5.25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0.8</v>
      </c>
      <c r="D9" s="36">
        <f t="shared" ref="D9:D18" si="0">C9*$C$5</f>
        <v>4.2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5</v>
      </c>
      <c r="C10" s="35">
        <v>0.2</v>
      </c>
      <c r="D10" s="36">
        <f t="shared" si="0"/>
        <v>1.05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5.25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>
        <v>0</v>
      </c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>
        <v>0</v>
      </c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>
        <v>0</v>
      </c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>
        <v>0.4</v>
      </c>
      <c r="F39" s="54"/>
      <c r="G39" s="54">
        <v>0.3</v>
      </c>
      <c r="H39" s="54">
        <v>0</v>
      </c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>
        <v>0</v>
      </c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Bouleau verruqueux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32</v>
      </c>
      <c r="C62" s="63">
        <v>0</v>
      </c>
      <c r="D62" s="63">
        <v>0</v>
      </c>
      <c r="E62" s="54"/>
      <c r="F62" s="54"/>
      <c r="G62" s="54">
        <v>0</v>
      </c>
      <c r="H62" s="54"/>
      <c r="I62" s="56">
        <f>IFERROR(B62/A62,"")</f>
        <v>2.1333333333333333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v>45</v>
      </c>
      <c r="C63" s="63">
        <v>1</v>
      </c>
      <c r="D63" s="63">
        <v>9</v>
      </c>
      <c r="E63" s="54"/>
      <c r="F63" s="54"/>
      <c r="G63" s="54">
        <v>1</v>
      </c>
      <c r="H63" s="54"/>
      <c r="I63" s="52">
        <f t="shared" ref="I63:I77" si="2">IF(A63&lt;&gt;0,(B63-(B62-D62))/(A63-A62),"")</f>
        <v>2.6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60</v>
      </c>
      <c r="C64" s="63">
        <v>2</v>
      </c>
      <c r="D64" s="63">
        <v>8</v>
      </c>
      <c r="E64" s="54"/>
      <c r="F64" s="54"/>
      <c r="G64" s="54">
        <v>1</v>
      </c>
      <c r="H64" s="54"/>
      <c r="I64" s="52">
        <f t="shared" si="2"/>
        <v>4.8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75</v>
      </c>
      <c r="C65" s="63">
        <v>3</v>
      </c>
      <c r="D65" s="63">
        <v>9</v>
      </c>
      <c r="E65" s="54"/>
      <c r="F65" s="54"/>
      <c r="G65" s="54"/>
      <c r="H65" s="54"/>
      <c r="I65" s="52">
        <f t="shared" si="2"/>
        <v>4.5999999999999996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v>89</v>
      </c>
      <c r="C66" s="63">
        <v>4</v>
      </c>
      <c r="D66" s="63">
        <v>10</v>
      </c>
      <c r="E66" s="54"/>
      <c r="F66" s="54"/>
      <c r="G66" s="54"/>
      <c r="H66" s="54"/>
      <c r="I66" s="52">
        <f t="shared" si="2"/>
        <v>4.5999999999999996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v>103</v>
      </c>
      <c r="C67" s="63">
        <v>5</v>
      </c>
      <c r="D67" s="63">
        <v>10</v>
      </c>
      <c r="E67" s="54"/>
      <c r="F67" s="54"/>
      <c r="G67" s="54"/>
      <c r="H67" s="54"/>
      <c r="I67" s="52">
        <f t="shared" si="2"/>
        <v>4.8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v>116</v>
      </c>
      <c r="C68" s="63">
        <v>6</v>
      </c>
      <c r="D68" s="63">
        <v>11</v>
      </c>
      <c r="E68" s="54"/>
      <c r="F68" s="54"/>
      <c r="G68" s="54"/>
      <c r="H68" s="54"/>
      <c r="I68" s="52">
        <f t="shared" si="2"/>
        <v>4.5999999999999996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128</v>
      </c>
      <c r="C69" s="53">
        <v>7</v>
      </c>
      <c r="D69" s="53">
        <v>11</v>
      </c>
      <c r="E69" s="54"/>
      <c r="F69" s="54"/>
      <c r="G69" s="54"/>
      <c r="H69" s="54"/>
      <c r="I69" s="52">
        <f t="shared" si="2"/>
        <v>4.5999999999999996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v>139</v>
      </c>
      <c r="C70" s="53">
        <v>8</v>
      </c>
      <c r="D70" s="53">
        <v>11</v>
      </c>
      <c r="E70" s="54"/>
      <c r="F70" s="54"/>
      <c r="G70" s="54"/>
      <c r="H70" s="54"/>
      <c r="I70" s="52">
        <f t="shared" si="2"/>
        <v>4.4000000000000004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53">
        <v>149</v>
      </c>
      <c r="C71" s="53">
        <v>9</v>
      </c>
      <c r="D71" s="53">
        <v>11</v>
      </c>
      <c r="E71" s="54"/>
      <c r="F71" s="54"/>
      <c r="G71" s="54"/>
      <c r="H71" s="54"/>
      <c r="I71" s="52">
        <f t="shared" si="2"/>
        <v>4.2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53">
        <v>158</v>
      </c>
      <c r="C72" s="53">
        <v>10</v>
      </c>
      <c r="D72" s="53">
        <v>11</v>
      </c>
      <c r="E72" s="54"/>
      <c r="F72" s="54"/>
      <c r="G72" s="54"/>
      <c r="H72" s="54"/>
      <c r="I72" s="52">
        <f t="shared" si="2"/>
        <v>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70</v>
      </c>
      <c r="B73" s="53">
        <v>167</v>
      </c>
      <c r="C73" s="53">
        <v>11</v>
      </c>
      <c r="D73" s="53">
        <v>11</v>
      </c>
      <c r="E73" s="54"/>
      <c r="F73" s="54"/>
      <c r="G73" s="54"/>
      <c r="H73" s="54"/>
      <c r="I73" s="52">
        <f t="shared" si="2"/>
        <v>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75</v>
      </c>
      <c r="B74" s="53">
        <v>174</v>
      </c>
      <c r="C74" s="53">
        <v>12</v>
      </c>
      <c r="D74" s="53">
        <v>11</v>
      </c>
      <c r="E74" s="54"/>
      <c r="F74" s="54"/>
      <c r="G74" s="54"/>
      <c r="H74" s="54"/>
      <c r="I74" s="52">
        <f t="shared" si="2"/>
        <v>3.6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80</v>
      </c>
      <c r="B75" s="53">
        <v>181</v>
      </c>
      <c r="C75" s="53">
        <v>13</v>
      </c>
      <c r="D75" s="53">
        <v>11</v>
      </c>
      <c r="E75" s="54"/>
      <c r="F75" s="54"/>
      <c r="G75" s="54"/>
      <c r="H75" s="54"/>
      <c r="I75" s="52">
        <f t="shared" si="2"/>
        <v>3.6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85</v>
      </c>
      <c r="B76" s="53">
        <v>187</v>
      </c>
      <c r="C76" s="53">
        <v>14</v>
      </c>
      <c r="D76" s="53">
        <v>10</v>
      </c>
      <c r="E76" s="54"/>
      <c r="F76" s="54"/>
      <c r="G76" s="54"/>
      <c r="H76" s="54"/>
      <c r="I76" s="52">
        <f t="shared" si="2"/>
        <v>3.4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90</v>
      </c>
      <c r="B77" s="53">
        <v>192</v>
      </c>
      <c r="C77" s="53">
        <v>15</v>
      </c>
      <c r="D77" s="53">
        <v>10</v>
      </c>
      <c r="E77" s="54"/>
      <c r="F77" s="54"/>
      <c r="G77" s="54"/>
      <c r="H77" s="54"/>
      <c r="I77" s="52">
        <f t="shared" si="2"/>
        <v>3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ref="I78:I81" si="3">IF(A78&lt;&gt;0,(B78-(B77-D77))/(A78-A77),"")</f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3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3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3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4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4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4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4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4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4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4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4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4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4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4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4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4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5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5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5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5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5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5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5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5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5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5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5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6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6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6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6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6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6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7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7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7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7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7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7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7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7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7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7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Pin maritime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Bouleau verruqueux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/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/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/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159.10412966130923</v>
      </c>
      <c r="T3" s="62">
        <f>IF('Données projet'!E9&gt;30,$R$33-$H$33,LOOKUP('Données projet'!$E$9,$A$3:$A$203,R3:R203)-LOOKUP('Données projet'!$E$9,$A$3:$A$203,$H$3:$H$203))</f>
        <v>270.96470664259016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125.63383094569207</v>
      </c>
      <c r="AO3" s="62">
        <f>IF('Données projet'!E10&gt;30,$AM$33-$H$33,LOOKUP('Données projet'!$E$10,$A$3:$A$203,AM3:AM203)-LOOKUP('Données projet'!$E$10,$A$3:$A$203,$H$3:$H$203))</f>
        <v>96.45379916885264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0.57200000000000006</v>
      </c>
      <c r="D4" s="12">
        <f>IFERROR(EXP(-1.0587+0.8836*LN(C4)+0.284),0)</f>
        <v>0.28131131179577301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6.5869645121077225</v>
      </c>
      <c r="H4" s="70">
        <f t="shared" ref="H4:H67" si="1">(B4+E4+F4)*44/12+(C4+D4)*0.475*44/12</f>
        <v>294.81951720137761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159.10412966130923</v>
      </c>
      <c r="T4" s="62">
        <f>$T$3</f>
        <v>270.96470664259016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2.1333333333333333</v>
      </c>
      <c r="AI4" s="14">
        <f>IF('Données projet'!$A$62&gt;35,AI3+AH4-AQ3,IF(A4&lt;'Données projet'!$A$62,$AF$205^A4,IF(A4='Données projet'!$A$62,'Données projet'!$B$62,AI3+AH4-AQ3)))</f>
        <v>1.2599210498948732</v>
      </c>
      <c r="AJ4" s="14">
        <f>AI4*VLOOKUP('Données projet'!$B$10,Paramètres!$A$1:$I$89,3,0)*VLOOKUP('Données projet'!$B$10,Paramètres!$A$1:$I$89,5,0)</f>
        <v>1.0220479556747213</v>
      </c>
      <c r="AK4" s="14">
        <f>EXP(-1.0587+0.8836*LN(AJ4)+0.284)</f>
        <v>0.4698085135128936</v>
      </c>
      <c r="AL4" s="22">
        <f t="shared" ref="AL4:AL67" si="4">(AJ4+AK4)*0.475*44/12</f>
        <v>2.5983166838350953</v>
      </c>
      <c r="AM4" s="62">
        <f t="shared" ref="AM4:AM67" si="5">AL4+(AD4+AE4)*44/12</f>
        <v>295.93165001716841</v>
      </c>
      <c r="AN4" s="62">
        <f ca="1">AVERAGE(OFFSET($AM$3,0,0,'Données projet'!$E$10+1,1))-AVERAGE(OFFSET($H$3,0,0,'Données projet'!$E$10+1,1))</f>
        <v>125.63383094569207</v>
      </c>
      <c r="AO4" s="62">
        <f>$AO$3</f>
        <v>96.45379916885264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1.1440000000000001</v>
      </c>
      <c r="D5" s="12">
        <f t="shared" ref="D5:D68" si="32">IFERROR(EXP(-1.0587+0.8836*LN(C5)+0.284),0)</f>
        <v>0.51901188151663313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12.837284699426641</v>
      </c>
      <c r="H5" s="70">
        <f t="shared" si="1"/>
        <v>296.22974569364146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159.10412966130923</v>
      </c>
      <c r="T5" s="62">
        <f t="shared" ref="T5:T68" si="34">$T$3</f>
        <v>270.96470664259016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2.1333333333333333</v>
      </c>
      <c r="AI5" s="14">
        <f>IF('Données projet'!$A$62&gt;35,AI4+AH5-AQ4,IF(A5&lt;'Données projet'!$A$62,$AF$205^A5,IF(A5='Données projet'!$A$62,'Données projet'!$B$62,AI4+AH5-AQ4)))</f>
        <v>1.5874010519681996</v>
      </c>
      <c r="AJ5" s="14">
        <f>AI5*VLOOKUP('Données projet'!$B$10,Paramètres!$A$1:$I$89,3,0)*VLOOKUP('Données projet'!$B$10,Paramètres!$A$1:$I$89,5,0)</f>
        <v>1.2876997333566036</v>
      </c>
      <c r="AK5" s="14">
        <f t="shared" ref="AK5:AK68" si="35">EXP(-1.0587+0.8836*LN(AJ5)+0.284)</f>
        <v>0.57621458989117558</v>
      </c>
      <c r="AL5" s="22">
        <f t="shared" si="4"/>
        <v>3.2463174463232147</v>
      </c>
      <c r="AM5" s="62">
        <f t="shared" si="5"/>
        <v>296.5796507796565</v>
      </c>
      <c r="AN5" s="62">
        <f ca="1">AVERAGE(OFFSET($AM$3,0,0,'Données projet'!$E$10+1,1))-AVERAGE(OFFSET($H$3,0,0,'Données projet'!$E$10+1,1))</f>
        <v>125.63383094569207</v>
      </c>
      <c r="AO5" s="62">
        <f t="shared" ref="AO5:AO68" si="36">$AO$3</f>
        <v>96.45379916885264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1.7160000000000002</v>
      </c>
      <c r="D6" s="12">
        <f t="shared" si="32"/>
        <v>0.74262837066960574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18.978885668326786</v>
      </c>
      <c r="H6" s="70">
        <f t="shared" si="1"/>
        <v>297.61544441224953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159.10412966130923</v>
      </c>
      <c r="T6" s="62">
        <f t="shared" si="34"/>
        <v>270.96470664259016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2.1333333333333333</v>
      </c>
      <c r="AI6" s="14">
        <f>IF('Données projet'!$A$62&gt;35,AI5+AH6-AQ5,IF(A6&lt;'Données projet'!$A$62,$AF$205^A6,IF(A6='Données projet'!$A$62,'Données projet'!$B$62,AI5+AH6-AQ5)))</f>
        <v>2</v>
      </c>
      <c r="AJ6" s="14">
        <f>AI6*VLOOKUP('Données projet'!$B$10,Paramètres!$A$1:$I$89,3,0)*VLOOKUP('Données projet'!$B$10,Paramètres!$A$1:$I$89,5,0)</f>
        <v>1.6224000000000001</v>
      </c>
      <c r="AK6" s="14">
        <f t="shared" si="35"/>
        <v>0.70672038512206192</v>
      </c>
      <c r="AL6" s="22">
        <f t="shared" si="4"/>
        <v>4.0565513374209239</v>
      </c>
      <c r="AM6" s="62">
        <f t="shared" si="5"/>
        <v>297.38988467075421</v>
      </c>
      <c r="AN6" s="62">
        <f ca="1">AVERAGE(OFFSET($AM$3,0,0,'Données projet'!$E$10+1,1))-AVERAGE(OFFSET($H$3,0,0,'Données projet'!$E$10+1,1))</f>
        <v>125.63383094569207</v>
      </c>
      <c r="AO6" s="62">
        <f t="shared" si="36"/>
        <v>96.45379916885264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2.2880000000000003</v>
      </c>
      <c r="D7" s="12">
        <f t="shared" si="32"/>
        <v>0.95756310486012686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25.053469581376419</v>
      </c>
      <c r="H7" s="70">
        <f t="shared" si="1"/>
        <v>298.98602240763137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159.10412966130923</v>
      </c>
      <c r="T7" s="62">
        <f t="shared" si="34"/>
        <v>270.96470664259016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2.1333333333333333</v>
      </c>
      <c r="AI7" s="14">
        <f>IF('Données projet'!$A$62&gt;35,AI6+AH7-AQ6,IF(A7&lt;'Données projet'!$A$62,$AF$205^A7,IF(A7='Données projet'!$A$62,'Données projet'!$B$62,AI6+AH7-AQ6)))</f>
        <v>2.5198420997897468</v>
      </c>
      <c r="AJ7" s="14">
        <f>AI7*VLOOKUP('Données projet'!$B$10,Paramètres!$A$1:$I$89,3,0)*VLOOKUP('Données projet'!$B$10,Paramètres!$A$1:$I$89,5,0)</f>
        <v>2.0440959113494426</v>
      </c>
      <c r="AK7" s="14">
        <f t="shared" si="35"/>
        <v>0.86678420072876483</v>
      </c>
      <c r="AL7" s="22">
        <f t="shared" si="4"/>
        <v>5.0697828618695446</v>
      </c>
      <c r="AM7" s="62">
        <f t="shared" si="5"/>
        <v>298.40311619520287</v>
      </c>
      <c r="AN7" s="62">
        <f ca="1">AVERAGE(OFFSET($AM$3,0,0,'Données projet'!$E$10+1,1))-AVERAGE(OFFSET($H$3,0,0,'Données projet'!$E$10+1,1))</f>
        <v>125.63383094569207</v>
      </c>
      <c r="AO7" s="62">
        <f t="shared" si="36"/>
        <v>96.45379916885264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2.8600000000000003</v>
      </c>
      <c r="D8" s="12">
        <f t="shared" si="32"/>
        <v>1.1662645951525237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31.079937225738785</v>
      </c>
      <c r="H8" s="70">
        <f t="shared" si="1"/>
        <v>300.34574416989062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159.10412966130923</v>
      </c>
      <c r="T8" s="62">
        <f t="shared" si="34"/>
        <v>270.96470664259016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2.1333333333333333</v>
      </c>
      <c r="AI8" s="14">
        <f>IF('Données projet'!$A$62&gt;35,AI7+AH8-AQ7,IF(A8&lt;'Données projet'!$A$62,$AF$205^A8,IF(A8='Données projet'!$A$62,'Données projet'!$B$62,AI7+AH8-AQ7)))</f>
        <v>3.1748021039363996</v>
      </c>
      <c r="AJ8" s="14">
        <f>AI8*VLOOKUP('Données projet'!$B$10,Paramètres!$A$1:$I$89,3,0)*VLOOKUP('Données projet'!$B$10,Paramètres!$A$1:$I$89,5,0)</f>
        <v>2.5753994667132076</v>
      </c>
      <c r="AK8" s="14">
        <f t="shared" si="35"/>
        <v>1.0631005790263708</v>
      </c>
      <c r="AL8" s="22">
        <f t="shared" si="4"/>
        <v>6.3370542463297648</v>
      </c>
      <c r="AM8" s="62">
        <f t="shared" si="5"/>
        <v>299.6703875796631</v>
      </c>
      <c r="AN8" s="62">
        <f ca="1">AVERAGE(OFFSET($AM$3,0,0,'Données projet'!$E$10+1,1))-AVERAGE(OFFSET($H$3,0,0,'Données projet'!$E$10+1,1))</f>
        <v>125.63383094569207</v>
      </c>
      <c r="AO8" s="62">
        <f t="shared" si="36"/>
        <v>96.45379916885264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3.4320000000000004</v>
      </c>
      <c r="D9" s="12">
        <f t="shared" si="32"/>
        <v>1.3701295744860811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37.069070399541687</v>
      </c>
      <c r="H9" s="70">
        <f t="shared" si="1"/>
        <v>301.69704234222991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159.10412966130923</v>
      </c>
      <c r="T9" s="62">
        <f t="shared" si="34"/>
        <v>270.96470664259016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2.1333333333333333</v>
      </c>
      <c r="AI9" s="14">
        <f>IF('Données projet'!$A$62&gt;35,AI8+AH9-AQ8,IF(A9&lt;'Données projet'!$A$62,$AF$205^A9,IF(A9='Données projet'!$A$62,'Données projet'!$B$62,AI8+AH9-AQ8)))</f>
        <v>4.0000000000000009</v>
      </c>
      <c r="AJ9" s="14">
        <f>AI9*VLOOKUP('Données projet'!$B$10,Paramètres!$A$1:$I$89,3,0)*VLOOKUP('Données projet'!$B$10,Paramètres!$A$1:$I$89,5,0)</f>
        <v>3.244800000000001</v>
      </c>
      <c r="AK9" s="14">
        <f t="shared" si="35"/>
        <v>1.3038802970520027</v>
      </c>
      <c r="AL9" s="22">
        <f t="shared" si="4"/>
        <v>7.9222848506989054</v>
      </c>
      <c r="AM9" s="62">
        <f t="shared" si="5"/>
        <v>301.25561818403224</v>
      </c>
      <c r="AN9" s="62">
        <f ca="1">AVERAGE(OFFSET($AM$3,0,0,'Données projet'!$E$10+1,1))-AVERAGE(OFFSET($H$3,0,0,'Données projet'!$E$10+1,1))</f>
        <v>125.63383094569207</v>
      </c>
      <c r="AO9" s="62">
        <f t="shared" si="36"/>
        <v>96.45379916885264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4.0040000000000004</v>
      </c>
      <c r="D10" s="12">
        <f t="shared" si="32"/>
        <v>1.5700584625812888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43.027819711153818</v>
      </c>
      <c r="H10" s="70">
        <f t="shared" si="1"/>
        <v>303.04148515566237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159.10412966130923</v>
      </c>
      <c r="T10" s="62">
        <f t="shared" si="34"/>
        <v>270.96470664259016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2.1333333333333333</v>
      </c>
      <c r="AI10" s="14">
        <f>IF('Données projet'!$A$62&gt;35,AI9+AH10-AQ9,IF(A10&lt;'Données projet'!$A$62,$AF$205^A10,IF(A10='Données projet'!$A$62,'Données projet'!$B$62,AI9+AH10-AQ9)))</f>
        <v>5.0396841995794937</v>
      </c>
      <c r="AJ10" s="14">
        <f>AI10*VLOOKUP('Données projet'!$B$10,Paramètres!$A$1:$I$89,3,0)*VLOOKUP('Données projet'!$B$10,Paramètres!$A$1:$I$89,5,0)</f>
        <v>4.0881918226988851</v>
      </c>
      <c r="AK10" s="14">
        <f t="shared" si="35"/>
        <v>1.5991937758113535</v>
      </c>
      <c r="AL10" s="22">
        <f t="shared" si="4"/>
        <v>9.9055299174053317</v>
      </c>
      <c r="AM10" s="62">
        <f t="shared" si="5"/>
        <v>303.23886325073863</v>
      </c>
      <c r="AN10" s="62">
        <f ca="1">AVERAGE(OFFSET($AM$3,0,0,'Données projet'!$E$10+1,1))-AVERAGE(OFFSET($H$3,0,0,'Données projet'!$E$10+1,1))</f>
        <v>125.63383094569207</v>
      </c>
      <c r="AO10" s="62">
        <f t="shared" si="36"/>
        <v>96.45379916885264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4.5760000000000005</v>
      </c>
      <c r="D11" s="12">
        <f t="shared" si="32"/>
        <v>1.766678437322019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48.961026533713842</v>
      </c>
      <c r="H11" s="70">
        <f t="shared" si="1"/>
        <v>304.38016494500249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159.10412966130923</v>
      </c>
      <c r="T11" s="62">
        <f t="shared" si="34"/>
        <v>270.96470664259016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2.1333333333333333</v>
      </c>
      <c r="AI11" s="14">
        <f>IF('Données projet'!$A$62&gt;35,AI10+AH11-AQ10,IF(A11&lt;'Données projet'!$A$62,$AF$205^A11,IF(A11='Données projet'!$A$62,'Données projet'!$B$62,AI10+AH11-AQ10)))</f>
        <v>6.3496042078728001</v>
      </c>
      <c r="AJ11" s="14">
        <f>AI11*VLOOKUP('Données projet'!$B$10,Paramètres!$A$1:$I$89,3,0)*VLOOKUP('Données projet'!$B$10,Paramètres!$A$1:$I$89,5,0)</f>
        <v>5.1507989334264161</v>
      </c>
      <c r="AK11" s="14">
        <f t="shared" si="35"/>
        <v>1.9613922676613451</v>
      </c>
      <c r="AL11" s="22">
        <f t="shared" si="4"/>
        <v>12.387066341894517</v>
      </c>
      <c r="AM11" s="62">
        <f t="shared" si="5"/>
        <v>305.72039967522784</v>
      </c>
      <c r="AN11" s="62">
        <f ca="1">AVERAGE(OFFSET($AM$3,0,0,'Données projet'!$E$10+1,1))-AVERAGE(OFFSET($H$3,0,0,'Données projet'!$E$10+1,1))</f>
        <v>125.63383094569207</v>
      </c>
      <c r="AO11" s="62">
        <f t="shared" si="36"/>
        <v>96.45379916885264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5.1480000000000006</v>
      </c>
      <c r="D12" s="12">
        <f t="shared" si="32"/>
        <v>1.9604504824312583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54.872249338065863</v>
      </c>
      <c r="H12" s="70">
        <f t="shared" si="1"/>
        <v>305.71388459023444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159.10412966130923</v>
      </c>
      <c r="T12" s="62">
        <f t="shared" si="34"/>
        <v>270.96470664259016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2.1333333333333333</v>
      </c>
      <c r="AI12" s="14">
        <f>IF('Données projet'!$A$62&gt;35,AI11+AH12-AQ11,IF(A12&lt;'Données projet'!$A$62,$AF$205^A12,IF(A12='Données projet'!$A$62,'Données projet'!$B$62,AI11+AH12-AQ11)))</f>
        <v>8.0000000000000036</v>
      </c>
      <c r="AJ12" s="14">
        <f>AI12*VLOOKUP('Données projet'!$B$10,Paramètres!$A$1:$I$89,3,0)*VLOOKUP('Données projet'!$B$10,Paramètres!$A$1:$I$89,5,0)</f>
        <v>6.4896000000000029</v>
      </c>
      <c r="AK12" s="14">
        <f t="shared" si="35"/>
        <v>2.4056244376575937</v>
      </c>
      <c r="AL12" s="22">
        <f t="shared" si="4"/>
        <v>15.492515895586982</v>
      </c>
      <c r="AM12" s="62">
        <f t="shared" si="5"/>
        <v>308.82584922892028</v>
      </c>
      <c r="AN12" s="62">
        <f ca="1">AVERAGE(OFFSET($AM$3,0,0,'Données projet'!$E$10+1,1))-AVERAGE(OFFSET($H$3,0,0,'Données projet'!$E$10+1,1))</f>
        <v>125.63383094569207</v>
      </c>
      <c r="AO12" s="62">
        <f t="shared" si="36"/>
        <v>96.45379916885264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5.7200000000000006</v>
      </c>
      <c r="D13" s="12">
        <f t="shared" si="32"/>
        <v>2.1517271311001767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60.764209433053999</v>
      </c>
      <c r="H13" s="70">
        <f t="shared" si="1"/>
        <v>307.04325808666613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159.10412966130923</v>
      </c>
      <c r="T13" s="62">
        <f t="shared" si="34"/>
        <v>270.96470664259016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2.1333333333333333</v>
      </c>
      <c r="AI13" s="14">
        <f>IF('Données projet'!$A$62&gt;35,AI12+AH13-AQ12,IF(A13&lt;'Données projet'!$A$62,$AF$205^A13,IF(A13='Données projet'!$A$62,'Données projet'!$B$62,AI12+AH13-AQ12)))</f>
        <v>10.079368399158989</v>
      </c>
      <c r="AJ13" s="14">
        <f>AI13*VLOOKUP('Données projet'!$B$10,Paramètres!$A$1:$I$89,3,0)*VLOOKUP('Données projet'!$B$10,Paramètres!$A$1:$I$89,5,0)</f>
        <v>8.1763836453977721</v>
      </c>
      <c r="AK13" s="14">
        <f t="shared" si="35"/>
        <v>2.9504699444724252</v>
      </c>
      <c r="AL13" s="22">
        <f t="shared" si="4"/>
        <v>19.379270002357259</v>
      </c>
      <c r="AM13" s="62">
        <f t="shared" si="5"/>
        <v>312.71260333569057</v>
      </c>
      <c r="AN13" s="62">
        <f ca="1">AVERAGE(OFFSET($AM$3,0,0,'Données projet'!$E$10+1,1))-AVERAGE(OFFSET($H$3,0,0,'Données projet'!$E$10+1,1))</f>
        <v>125.63383094569207</v>
      </c>
      <c r="AO13" s="62">
        <f t="shared" si="36"/>
        <v>96.45379916885264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6.2920000000000007</v>
      </c>
      <c r="D14" s="12">
        <f t="shared" si="32"/>
        <v>2.3407863298509937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66.639052370779609</v>
      </c>
      <c r="H14" s="70">
        <f t="shared" si="1"/>
        <v>308.36876952449046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159.10412966130923</v>
      </c>
      <c r="T14" s="62">
        <f t="shared" si="34"/>
        <v>270.96470664259016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2.1333333333333333</v>
      </c>
      <c r="AI14" s="14">
        <f>IF('Données projet'!$A$62&gt;35,AI13+AH14-AQ13,IF(A14&lt;'Données projet'!$A$62,$AF$205^A14,IF(A14='Données projet'!$A$62,'Données projet'!$B$62,AI13+AH14-AQ13)))</f>
        <v>12.6992084157456</v>
      </c>
      <c r="AJ14" s="14">
        <f>AI14*VLOOKUP('Données projet'!$B$10,Paramètres!$A$1:$I$89,3,0)*VLOOKUP('Données projet'!$B$10,Paramètres!$A$1:$I$89,5,0)</f>
        <v>10.301597866852832</v>
      </c>
      <c r="AK14" s="14">
        <f t="shared" si="35"/>
        <v>3.6187165199035083</v>
      </c>
      <c r="AL14" s="22">
        <f t="shared" si="4"/>
        <v>24.244547556933963</v>
      </c>
      <c r="AM14" s="62">
        <f t="shared" si="5"/>
        <v>317.57788089026729</v>
      </c>
      <c r="AN14" s="62">
        <f ca="1">AVERAGE(OFFSET($AM$3,0,0,'Données projet'!$E$10+1,1))-AVERAGE(OFFSET($H$3,0,0,'Données projet'!$E$10+1,1))</f>
        <v>125.63383094569207</v>
      </c>
      <c r="AO14" s="62">
        <f t="shared" si="36"/>
        <v>96.45379916885264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6.8640000000000008</v>
      </c>
      <c r="D15" s="12">
        <f t="shared" si="32"/>
        <v>2.5278525909113125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72.498511228087338</v>
      </c>
      <c r="H15" s="70">
        <f t="shared" si="1"/>
        <v>309.69080992917054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159.10412966130923</v>
      </c>
      <c r="T15" s="62">
        <f t="shared" si="34"/>
        <v>270.96470664259016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2.1333333333333333</v>
      </c>
      <c r="AI15" s="14">
        <f>IF('Données projet'!$A$62&gt;35,AI14+AH15-AQ14,IF(A15&lt;'Données projet'!$A$62,$AF$205^A15,IF(A15='Données projet'!$A$62,'Données projet'!$B$62,AI14+AH15-AQ14)))</f>
        <v>16.000000000000007</v>
      </c>
      <c r="AJ15" s="14">
        <f>AI15*VLOOKUP('Données projet'!$B$10,Paramètres!$A$1:$I$89,3,0)*VLOOKUP('Données projet'!$B$10,Paramètres!$A$1:$I$89,5,0)</f>
        <v>12.979200000000006</v>
      </c>
      <c r="AK15" s="14">
        <f t="shared" si="35"/>
        <v>4.4383130477080988</v>
      </c>
      <c r="AL15" s="22">
        <f t="shared" si="4"/>
        <v>30.335501891424943</v>
      </c>
      <c r="AM15" s="62">
        <f t="shared" si="5"/>
        <v>323.66883522475825</v>
      </c>
      <c r="AN15" s="62">
        <f ca="1">AVERAGE(OFFSET($AM$3,0,0,'Données projet'!$E$10+1,1))-AVERAGE(OFFSET($H$3,0,0,'Données projet'!$E$10+1,1))</f>
        <v>125.63383094569207</v>
      </c>
      <c r="AO15" s="62">
        <f t="shared" si="36"/>
        <v>96.45379916885264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7.4360000000000008</v>
      </c>
      <c r="D16" s="12">
        <f t="shared" si="32"/>
        <v>2.7131108740317207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78.344013764455397</v>
      </c>
      <c r="H16" s="70">
        <f t="shared" si="1"/>
        <v>311.00970143893858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159.10412966130923</v>
      </c>
      <c r="T16" s="62">
        <f t="shared" si="34"/>
        <v>270.96470664259016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2.1333333333333333</v>
      </c>
      <c r="AI16" s="14">
        <f>IF('Données projet'!$A$62&gt;35,AI15+AH16-AQ15,IF(A16&lt;'Données projet'!$A$62,$AF$205^A16,IF(A16='Données projet'!$A$62,'Données projet'!$B$62,AI15+AH16-AQ15)))</f>
        <v>20.158736798317982</v>
      </c>
      <c r="AJ16" s="14">
        <f>AI16*VLOOKUP('Données projet'!$B$10,Paramètres!$A$1:$I$89,3,0)*VLOOKUP('Données projet'!$B$10,Paramètres!$A$1:$I$89,5,0)</f>
        <v>16.352767290795548</v>
      </c>
      <c r="AK16" s="14">
        <f t="shared" si="35"/>
        <v>5.4435385035303101</v>
      </c>
      <c r="AL16" s="22">
        <f t="shared" si="4"/>
        <v>37.961899258450863</v>
      </c>
      <c r="AM16" s="62">
        <f t="shared" si="5"/>
        <v>331.29523259178416</v>
      </c>
      <c r="AN16" s="62">
        <f ca="1">AVERAGE(OFFSET($AM$3,0,0,'Données projet'!$E$10+1,1))-AVERAGE(OFFSET($H$3,0,0,'Données projet'!$E$10+1,1))</f>
        <v>125.63383094569207</v>
      </c>
      <c r="AO16" s="62">
        <f t="shared" si="36"/>
        <v>96.45379916885264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8.0080000000000009</v>
      </c>
      <c r="D17" s="12">
        <f t="shared" si="32"/>
        <v>2.8967160671697942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84.176755606222983</v>
      </c>
      <c r="H17" s="70">
        <f t="shared" si="1"/>
        <v>312.32571381698739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159.10412966130923</v>
      </c>
      <c r="T17" s="62">
        <f t="shared" si="34"/>
        <v>270.96470664259016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2.1333333333333333</v>
      </c>
      <c r="AI17" s="14">
        <f>IF('Données projet'!$A$62&gt;35,AI16+AH17-AQ16,IF(A17&lt;'Données projet'!$A$62,$AF$205^A17,IF(A17='Données projet'!$A$62,'Données projet'!$B$62,AI16+AH17-AQ16)))</f>
        <v>25.398416831491208</v>
      </c>
      <c r="AJ17" s="14">
        <f>AI17*VLOOKUP('Données projet'!$B$10,Paramètres!$A$1:$I$89,3,0)*VLOOKUP('Données projet'!$B$10,Paramètres!$A$1:$I$89,5,0)</f>
        <v>20.603195733705668</v>
      </c>
      <c r="AK17" s="14">
        <f t="shared" si="35"/>
        <v>6.6764356459080147</v>
      </c>
      <c r="AL17" s="22">
        <f t="shared" si="4"/>
        <v>47.512024652827165</v>
      </c>
      <c r="AM17" s="62">
        <f t="shared" si="5"/>
        <v>340.84535798616048</v>
      </c>
      <c r="AN17" s="62">
        <f ca="1">AVERAGE(OFFSET($AM$3,0,0,'Données projet'!$E$10+1,1))-AVERAGE(OFFSET($H$3,0,0,'Données projet'!$E$10+1,1))</f>
        <v>125.63383094569207</v>
      </c>
      <c r="AO17" s="62">
        <f t="shared" si="36"/>
        <v>96.45379916885264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8.5800000000000018</v>
      </c>
      <c r="D18" s="12">
        <f t="shared" si="32"/>
        <v>3.0787996776202875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89.997751897419775</v>
      </c>
      <c r="H18" s="70">
        <f t="shared" si="1"/>
        <v>313.63907610518868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159.10412966130923</v>
      </c>
      <c r="T18" s="62">
        <f t="shared" si="34"/>
        <v>270.96470664259016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32</v>
      </c>
      <c r="AG18" s="13">
        <f>VLOOKUP(A18,'Données projet'!$A$61:$I$81,9,0)</f>
        <v>2.1333333333333333</v>
      </c>
      <c r="AH18" s="13">
        <f t="array" ref="AH18">INDEX(AG:AG,MIN(IF(ISNUMBER(AG18:AG214),ROW(AG18:AG214),"")))</f>
        <v>2.1333333333333333</v>
      </c>
      <c r="AI18" s="14">
        <f>IF('Données projet'!$A$62&gt;35,AI17+AH18-AQ17,IF(A18&lt;'Données projet'!$A$62,$AF$205^A18,IF(A18='Données projet'!$A$62,'Données projet'!$B$62,AI17+AH18-AQ17)))</f>
        <v>32</v>
      </c>
      <c r="AJ18" s="14">
        <f>AI18*VLOOKUP('Données projet'!$B$10,Paramètres!$A$1:$I$89,3,0)*VLOOKUP('Données projet'!$B$10,Paramètres!$A$1:$I$89,5,0)</f>
        <v>25.958400000000001</v>
      </c>
      <c r="AK18" s="14">
        <f t="shared" si="35"/>
        <v>8.1885694213502802</v>
      </c>
      <c r="AL18" s="22">
        <f t="shared" si="4"/>
        <v>59.472638408851729</v>
      </c>
      <c r="AM18" s="62">
        <f t="shared" si="5"/>
        <v>352.80597174218502</v>
      </c>
      <c r="AN18" s="62">
        <f ca="1">AVERAGE(OFFSET($AM$3,0,0,'Données projet'!$E$10+1,1))-AVERAGE(OFFSET($H$3,0,0,'Données projet'!$E$10+1,1))</f>
        <v>125.63383094569207</v>
      </c>
      <c r="AO18" s="62">
        <f t="shared" si="36"/>
        <v>96.45379916885264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9.152000000000001</v>
      </c>
      <c r="D19" s="12">
        <f t="shared" si="32"/>
        <v>3.259474686375353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95.807874772020284</v>
      </c>
      <c r="H19" s="70">
        <f t="shared" si="1"/>
        <v>314.9499850787704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159.10412966130923</v>
      </c>
      <c r="T19" s="62">
        <f t="shared" si="34"/>
        <v>270.96470664259016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2.6</v>
      </c>
      <c r="AI19" s="14">
        <f>IF('Données projet'!$A$62&gt;35,AI18+AH19-AQ18,IF(A19&lt;'Données projet'!$A$62,$AF$205^A19,IF(A19='Données projet'!$A$62,'Données projet'!$B$62,AI18+AH19-AQ18)))</f>
        <v>34.6</v>
      </c>
      <c r="AJ19" s="14">
        <f>AI19*VLOOKUP('Données projet'!$B$10,Paramètres!$A$1:$I$89,3,0)*VLOOKUP('Données projet'!$B$10,Paramètres!$A$1:$I$89,5,0)</f>
        <v>28.067520000000002</v>
      </c>
      <c r="AK19" s="14">
        <f t="shared" si="35"/>
        <v>8.7737479774320182</v>
      </c>
      <c r="AL19" s="22">
        <f t="shared" si="4"/>
        <v>64.165208394027431</v>
      </c>
      <c r="AM19" s="62">
        <f t="shared" si="5"/>
        <v>357.49854172736076</v>
      </c>
      <c r="AN19" s="62">
        <f ca="1">AVERAGE(OFFSET($AM$3,0,0,'Données projet'!$E$10+1,1))-AVERAGE(OFFSET($H$3,0,0,'Données projet'!$E$10+1,1))</f>
        <v>125.63383094569207</v>
      </c>
      <c r="AO19" s="62">
        <f t="shared" si="36"/>
        <v>96.45379916885264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9.7240000000000002</v>
      </c>
      <c r="D20" s="12">
        <f t="shared" si="32"/>
        <v>3.4388391535898375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101.60788118560576</v>
      </c>
      <c r="H20" s="70">
        <f t="shared" si="1"/>
        <v>316.25861152583559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159.10412966130923</v>
      </c>
      <c r="T20" s="62">
        <f t="shared" si="34"/>
        <v>270.96470664259016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2.6</v>
      </c>
      <c r="AI20" s="14">
        <f>IF('Données projet'!$A$62&gt;35,AI19+AH20-AQ19,IF(A20&lt;'Données projet'!$A$62,$AF$205^A20,IF(A20='Données projet'!$A$62,'Données projet'!$B$62,AI19+AH20-AQ19)))</f>
        <v>37.200000000000003</v>
      </c>
      <c r="AJ20" s="14">
        <f>AI20*VLOOKUP('Données projet'!$B$10,Paramètres!$A$1:$I$89,3,0)*VLOOKUP('Données projet'!$B$10,Paramètres!$A$1:$I$89,5,0)</f>
        <v>30.176640000000003</v>
      </c>
      <c r="AK20" s="14">
        <f t="shared" si="35"/>
        <v>9.3538253365270929</v>
      </c>
      <c r="AL20" s="22">
        <f t="shared" si="4"/>
        <v>68.848893794451357</v>
      </c>
      <c r="AM20" s="62">
        <f t="shared" si="5"/>
        <v>362.1822271277847</v>
      </c>
      <c r="AN20" s="62">
        <f ca="1">AVERAGE(OFFSET($AM$3,0,0,'Données projet'!$E$10+1,1))-AVERAGE(OFFSET($H$3,0,0,'Données projet'!$E$10+1,1))</f>
        <v>125.63383094569207</v>
      </c>
      <c r="AO20" s="62">
        <f t="shared" si="36"/>
        <v>96.45379916885264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10.295999999999999</v>
      </c>
      <c r="D21" s="12">
        <f t="shared" si="32"/>
        <v>3.6169789512251227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107.39843400945709</v>
      </c>
      <c r="H21" s="70">
        <f t="shared" si="1"/>
        <v>317.56510500671709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159.10412966130923</v>
      </c>
      <c r="T21" s="62">
        <f t="shared" si="34"/>
        <v>270.96470664259016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2.6</v>
      </c>
      <c r="AI21" s="14">
        <f>IF('Données projet'!$A$62&gt;35,AI20+AH21-AQ20,IF(A21&lt;'Données projet'!$A$62,$AF$205^A21,IF(A21='Données projet'!$A$62,'Données projet'!$B$62,AI20+AH21-AQ20)))</f>
        <v>39.800000000000004</v>
      </c>
      <c r="AJ21" s="14">
        <f>AI21*VLOOKUP('Données projet'!$B$10,Paramètres!$A$1:$I$89,3,0)*VLOOKUP('Données projet'!$B$10,Paramètres!$A$1:$I$89,5,0)</f>
        <v>32.285760000000003</v>
      </c>
      <c r="AK21" s="14">
        <f t="shared" si="35"/>
        <v>9.9291985890794177</v>
      </c>
      <c r="AL21" s="22">
        <f t="shared" si="4"/>
        <v>73.524386209313334</v>
      </c>
      <c r="AM21" s="62">
        <f t="shared" si="5"/>
        <v>366.85771954264663</v>
      </c>
      <c r="AN21" s="62">
        <f ca="1">AVERAGE(OFFSET($AM$3,0,0,'Données projet'!$E$10+1,1))-AVERAGE(OFFSET($H$3,0,0,'Données projet'!$E$10+1,1))</f>
        <v>125.63383094569207</v>
      </c>
      <c r="AO21" s="62">
        <f t="shared" si="36"/>
        <v>96.45379916885264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10.867999999999999</v>
      </c>
      <c r="D22" s="12">
        <f t="shared" si="32"/>
        <v>3.7939698710293386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113.18011830268262</v>
      </c>
      <c r="H22" s="70">
        <f t="shared" si="1"/>
        <v>318.86959752537609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159.10412966130923</v>
      </c>
      <c r="T22" s="62">
        <f t="shared" si="34"/>
        <v>270.96470664259016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2.6</v>
      </c>
      <c r="AI22" s="14">
        <f>IF('Données projet'!$A$62&gt;35,AI21+AH22-AQ21,IF(A22&lt;'Données projet'!$A$62,$AF$205^A22,IF(A22='Données projet'!$A$62,'Données projet'!$B$62,AI21+AH22-AQ21)))</f>
        <v>42.400000000000006</v>
      </c>
      <c r="AJ22" s="14">
        <f>AI22*VLOOKUP('Données projet'!$B$10,Paramètres!$A$1:$I$89,3,0)*VLOOKUP('Données projet'!$B$10,Paramètres!$A$1:$I$89,5,0)</f>
        <v>34.394880000000008</v>
      </c>
      <c r="AK22" s="14">
        <f t="shared" si="35"/>
        <v>10.500210010248459</v>
      </c>
      <c r="AL22" s="22">
        <f t="shared" si="4"/>
        <v>78.192281767849408</v>
      </c>
      <c r="AM22" s="62">
        <f t="shared" si="5"/>
        <v>371.52561510118272</v>
      </c>
      <c r="AN22" s="62">
        <f ca="1">AVERAGE(OFFSET($AM$3,0,0,'Données projet'!$E$10+1,1))-AVERAGE(OFFSET($H$3,0,0,'Données projet'!$E$10+1,1))</f>
        <v>125.63383094569207</v>
      </c>
      <c r="AO22" s="62">
        <f t="shared" si="36"/>
        <v>96.45379916885264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11.439999999999998</v>
      </c>
      <c r="D23" s="12">
        <f t="shared" si="32"/>
        <v>3.9698792760720765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118.95345406090725</v>
      </c>
      <c r="H23" s="70">
        <f t="shared" si="1"/>
        <v>320.17220640582553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159.10412966130923</v>
      </c>
      <c r="T23" s="62">
        <f t="shared" si="34"/>
        <v>270.96470664259016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45</v>
      </c>
      <c r="AG23" s="13">
        <f>VLOOKUP(A23,'Données projet'!$A$61:$I$81,9,0)</f>
        <v>2.6</v>
      </c>
      <c r="AH23" s="13">
        <f t="array" ref="AH23">INDEX(AG:AG,MIN(IF(ISNUMBER(AG23:AG219),ROW(AG23:AG219),"")))</f>
        <v>2.6</v>
      </c>
      <c r="AI23" s="14">
        <f>IF('Données projet'!$A$62&gt;35,AI22+AH23-AQ22,IF(A23&lt;'Données projet'!$A$62,$AF$205^A23,IF(A23='Données projet'!$A$62,'Données projet'!$B$62,AI22+AH23-AQ22)))</f>
        <v>45.000000000000007</v>
      </c>
      <c r="AJ23" s="14">
        <f>AI23*VLOOKUP('Données projet'!$B$10,Paramètres!$A$1:$I$89,3,0)*VLOOKUP('Données projet'!$B$10,Paramètres!$A$1:$I$89,5,0)</f>
        <v>36.504000000000012</v>
      </c>
      <c r="AK23" s="14">
        <f t="shared" si="35"/>
        <v>11.067157525971377</v>
      </c>
      <c r="AL23" s="22">
        <f t="shared" si="4"/>
        <v>82.853099357733484</v>
      </c>
      <c r="AM23" s="62">
        <f t="shared" si="5"/>
        <v>376.18643269106678</v>
      </c>
      <c r="AN23" s="62">
        <f ca="1">AVERAGE(OFFSET($AM$3,0,0,'Données projet'!$E$10+1,1))-AVERAGE(OFFSET($H$3,0,0,'Données projet'!$E$10+1,1))</f>
        <v>125.63383094569207</v>
      </c>
      <c r="AO23" s="62">
        <f t="shared" si="36"/>
        <v>96.45379916885264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9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6.8885012981510174</v>
      </c>
      <c r="AX23" s="23">
        <f t="shared" si="6"/>
        <v>6.8885012981510174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12.011999999999997</v>
      </c>
      <c r="D24" s="12">
        <f t="shared" si="32"/>
        <v>4.1447674125853915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124.7189063427644</v>
      </c>
      <c r="H24" s="70">
        <f t="shared" si="1"/>
        <v>321.47303657691953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159.10412966130923</v>
      </c>
      <c r="T24" s="62">
        <f t="shared" si="34"/>
        <v>270.96470664259016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4.8</v>
      </c>
      <c r="AI24" s="14">
        <f>IF('Données projet'!$A$62&gt;35,AI23+AH24-AQ23,IF(A24&lt;'Données projet'!$A$62,$AF$205^A24,IF(A24='Données projet'!$A$62,'Données projet'!$B$62,AI23+AH24-AQ23)))</f>
        <v>40.800000000000004</v>
      </c>
      <c r="AJ24" s="14">
        <f>AI24*VLOOKUP('Données projet'!$B$10,Paramètres!$A$1:$I$89,3,0)*VLOOKUP('Données projet'!$B$10,Paramètres!$A$1:$I$89,5,0)</f>
        <v>33.09696000000001</v>
      </c>
      <c r="AK24" s="14">
        <f t="shared" si="35"/>
        <v>10.149317402083248</v>
      </c>
      <c r="AL24" s="22">
        <f t="shared" si="4"/>
        <v>75.320599808628344</v>
      </c>
      <c r="AM24" s="62">
        <f t="shared" si="5"/>
        <v>368.65393314196166</v>
      </c>
      <c r="AN24" s="62">
        <f ca="1">AVERAGE(OFFSET($AM$3,0,0,'Données projet'!$E$10+1,1))-AVERAGE(OFFSET($H$3,0,0,'Données projet'!$E$10+1,1))</f>
        <v>125.63383094569207</v>
      </c>
      <c r="AO24" s="62">
        <f t="shared" si="36"/>
        <v>96.45379916885264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4.8709059801349204</v>
      </c>
      <c r="AX24" s="23">
        <f t="shared" si="6"/>
        <v>4.8709059801349204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12.583999999999996</v>
      </c>
      <c r="D25" s="12">
        <f t="shared" si="32"/>
        <v>4.3186884648505384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130.47689341288131</v>
      </c>
      <c r="H25" s="70">
        <f t="shared" si="1"/>
        <v>322.77218240961469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159.10412966130923</v>
      </c>
      <c r="T25" s="62">
        <f t="shared" si="34"/>
        <v>270.96470664259016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4.8</v>
      </c>
      <c r="AI25" s="14">
        <f>IF('Données projet'!$A$62&gt;35,AI24+AH25-AQ24,IF(A25&lt;'Données projet'!$A$62,$AF$205^A25,IF(A25='Données projet'!$A$62,'Données projet'!$B$62,AI24+AH25-AQ24)))</f>
        <v>45.6</v>
      </c>
      <c r="AJ25" s="14">
        <f>AI25*VLOOKUP('Données projet'!$B$10,Paramètres!$A$1:$I$89,3,0)*VLOOKUP('Données projet'!$B$10,Paramètres!$A$1:$I$89,5,0)</f>
        <v>36.990720000000003</v>
      </c>
      <c r="AK25" s="14">
        <f t="shared" si="35"/>
        <v>11.197442716918179</v>
      </c>
      <c r="AL25" s="22">
        <f t="shared" si="4"/>
        <v>83.92771673196583</v>
      </c>
      <c r="AM25" s="62">
        <f t="shared" si="5"/>
        <v>377.26105006529917</v>
      </c>
      <c r="AN25" s="62">
        <f ca="1">AVERAGE(OFFSET($AM$3,0,0,'Données projet'!$E$10+1,1))-AVERAGE(OFFSET($H$3,0,0,'Données projet'!$E$10+1,1))</f>
        <v>125.63383094569207</v>
      </c>
      <c r="AO25" s="62">
        <f t="shared" si="36"/>
        <v>96.45379916885264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3.4442506490755092</v>
      </c>
      <c r="AX25" s="23">
        <f t="shared" si="6"/>
        <v>3.4442506490755092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13.155999999999995</v>
      </c>
      <c r="D26" s="12">
        <f t="shared" si="32"/>
        <v>4.4916914128654293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136.22779336246995</v>
      </c>
      <c r="H26" s="70">
        <f t="shared" si="1"/>
        <v>324.0697292107406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159.10412966130923</v>
      </c>
      <c r="T26" s="62">
        <f t="shared" si="34"/>
        <v>270.96470664259016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4.8</v>
      </c>
      <c r="AI26" s="14">
        <f>IF('Données projet'!$A$62&gt;35,AI25+AH26-AQ25,IF(A26&lt;'Données projet'!$A$62,$AF$205^A26,IF(A26='Données projet'!$A$62,'Données projet'!$B$62,AI25+AH26-AQ25)))</f>
        <v>50.4</v>
      </c>
      <c r="AJ26" s="14">
        <f>AI26*VLOOKUP('Données projet'!$B$10,Paramètres!$A$1:$I$89,3,0)*VLOOKUP('Données projet'!$B$10,Paramètres!$A$1:$I$89,5,0)</f>
        <v>40.884479999999996</v>
      </c>
      <c r="AK26" s="14">
        <f t="shared" si="35"/>
        <v>12.232779187775265</v>
      </c>
      <c r="AL26" s="22">
        <f t="shared" si="4"/>
        <v>92.512559752041909</v>
      </c>
      <c r="AM26" s="62">
        <f t="shared" si="5"/>
        <v>385.84589308537522</v>
      </c>
      <c r="AN26" s="62">
        <f ca="1">AVERAGE(OFFSET($AM$3,0,0,'Données projet'!$E$10+1,1))-AVERAGE(OFFSET($H$3,0,0,'Données projet'!$E$10+1,1))</f>
        <v>125.63383094569207</v>
      </c>
      <c r="AO26" s="62">
        <f t="shared" si="36"/>
        <v>96.45379916885264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2.4354529900674606</v>
      </c>
      <c r="AX26" s="23">
        <f t="shared" si="6"/>
        <v>2.4354529900674606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13.727999999999994</v>
      </c>
      <c r="D27" s="12">
        <f t="shared" si="32"/>
        <v>4.6638207366437294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141.97194954602173</v>
      </c>
      <c r="H27" s="70">
        <f t="shared" si="1"/>
        <v>325.36575444965445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159.10412966130923</v>
      </c>
      <c r="T27" s="62">
        <f t="shared" si="34"/>
        <v>270.96470664259016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4.8</v>
      </c>
      <c r="AI27" s="14">
        <f>IF('Données projet'!$A$62&gt;35,AI26+AH27-AQ26,IF(A27&lt;'Données projet'!$A$62,$AF$205^A27,IF(A27='Données projet'!$A$62,'Données projet'!$B$62,AI26+AH27-AQ26)))</f>
        <v>55.199999999999996</v>
      </c>
      <c r="AJ27" s="14">
        <f>AI27*VLOOKUP('Données projet'!$B$10,Paramètres!$A$1:$I$89,3,0)*VLOOKUP('Données projet'!$B$10,Paramètres!$A$1:$I$89,5,0)</f>
        <v>44.778239999999997</v>
      </c>
      <c r="AK27" s="14">
        <f t="shared" si="35"/>
        <v>13.256683370547782</v>
      </c>
      <c r="AL27" s="22">
        <f t="shared" si="4"/>
        <v>101.07749153703737</v>
      </c>
      <c r="AM27" s="62">
        <f t="shared" si="5"/>
        <v>394.41082487037067</v>
      </c>
      <c r="AN27" s="62">
        <f ca="1">AVERAGE(OFFSET($AM$3,0,0,'Données projet'!$E$10+1,1))-AVERAGE(OFFSET($H$3,0,0,'Données projet'!$E$10+1,1))</f>
        <v>125.63383094569207</v>
      </c>
      <c r="AO27" s="62">
        <f t="shared" si="36"/>
        <v>96.45379916885264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1.7221253245377548</v>
      </c>
      <c r="AX27" s="23">
        <f t="shared" si="6"/>
        <v>1.7221253245377548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14.299999999999994</v>
      </c>
      <c r="D28" s="12">
        <f t="shared" si="32"/>
        <v>4.8351169998231045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147.70967508635374</v>
      </c>
      <c r="H28" s="70">
        <f t="shared" si="1"/>
        <v>326.66032877469189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159.10412966130923</v>
      </c>
      <c r="T28" s="62">
        <f t="shared" si="34"/>
        <v>270.96470664259016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60</v>
      </c>
      <c r="AG28" s="13">
        <f>VLOOKUP(A28,'Données projet'!$A$61:$I$81,9,0)</f>
        <v>4.8</v>
      </c>
      <c r="AH28" s="13">
        <f t="array" ref="AH28">INDEX(AG:AG,MIN(IF(ISNUMBER(AG28:AG224),ROW(AG28:AG224),"")))</f>
        <v>4.8</v>
      </c>
      <c r="AI28" s="14">
        <f>IF('Données projet'!$A$62&gt;35,AI27+AH28-AQ27,IF(A28&lt;'Données projet'!$A$62,$AF$205^A28,IF(A28='Données projet'!$A$62,'Données projet'!$B$62,AI27+AH28-AQ27)))</f>
        <v>59.999999999999993</v>
      </c>
      <c r="AJ28" s="14">
        <f>AI28*VLOOKUP('Données projet'!$B$10,Paramètres!$A$1:$I$89,3,0)*VLOOKUP('Données projet'!$B$10,Paramètres!$A$1:$I$89,5,0)</f>
        <v>48.671999999999997</v>
      </c>
      <c r="AK28" s="14">
        <f t="shared" si="35"/>
        <v>14.270262409972053</v>
      </c>
      <c r="AL28" s="22">
        <f t="shared" si="4"/>
        <v>109.62444036403467</v>
      </c>
      <c r="AM28" s="62">
        <f t="shared" si="5"/>
        <v>402.957773697368</v>
      </c>
      <c r="AN28" s="62">
        <f ca="1">AVERAGE(OFFSET($AM$3,0,0,'Données projet'!$E$10+1,1))-AVERAGE(OFFSET($H$3,0,0,'Données projet'!$E$10+1,1))</f>
        <v>125.63383094569207</v>
      </c>
      <c r="AO28" s="62">
        <f t="shared" si="36"/>
        <v>96.45379916885264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7.3408387600568581</v>
      </c>
      <c r="AX28" s="23">
        <f t="shared" si="6"/>
        <v>7.3408387600568581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14.871999999999993</v>
      </c>
      <c r="D29" s="12">
        <f t="shared" si="32"/>
        <v>5.0056173372676955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153.4412566385576</v>
      </c>
      <c r="H29" s="70">
        <f t="shared" si="1"/>
        <v>327.95351686240787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159.10412966130923</v>
      </c>
      <c r="T29" s="62">
        <f t="shared" si="34"/>
        <v>270.96470664259016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4.5999999999999996</v>
      </c>
      <c r="AI29" s="14">
        <f>IF('Données projet'!$A$62&gt;35,AI28+AH29-AQ28,IF(A29&lt;'Données projet'!$A$62,$AF$205^A29,IF(A29='Données projet'!$A$62,'Données projet'!$B$62,AI28+AH29-AQ28)))</f>
        <v>56.599999999999994</v>
      </c>
      <c r="AJ29" s="14">
        <f>AI29*VLOOKUP('Données projet'!$B$10,Paramètres!$A$1:$I$89,3,0)*VLOOKUP('Données projet'!$B$10,Paramètres!$A$1:$I$89,5,0)</f>
        <v>45.913919999999997</v>
      </c>
      <c r="AK29" s="14">
        <f t="shared" si="35"/>
        <v>13.553333128200761</v>
      </c>
      <c r="AL29" s="22">
        <f t="shared" si="4"/>
        <v>103.57213253161632</v>
      </c>
      <c r="AM29" s="62">
        <f t="shared" si="5"/>
        <v>396.90546586494963</v>
      </c>
      <c r="AN29" s="62">
        <f ca="1">AVERAGE(OFFSET($AM$3,0,0,'Données projet'!$E$10+1,1))-AVERAGE(OFFSET($H$3,0,0,'Données projet'!$E$10+1,1))</f>
        <v>125.63383094569207</v>
      </c>
      <c r="AO29" s="62">
        <f t="shared" si="36"/>
        <v>96.45379916885264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5.1907568668332518</v>
      </c>
      <c r="AX29" s="23">
        <f t="shared" si="6"/>
        <v>5.1907568668332518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15.443999999999992</v>
      </c>
      <c r="D30" s="12">
        <f t="shared" si="32"/>
        <v>5.17535586554484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159.16695755859169</v>
      </c>
      <c r="H30" s="70">
        <f t="shared" si="1"/>
        <v>329.24537813249054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159.10412966130923</v>
      </c>
      <c r="T30" s="62">
        <f t="shared" si="34"/>
        <v>270.96470664259016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4.5999999999999996</v>
      </c>
      <c r="AI30" s="14">
        <f>IF('Données projet'!$A$62&gt;35,AI29+AH30-AQ29,IF(A30&lt;'Données projet'!$A$62,$AF$205^A30,IF(A30='Données projet'!$A$62,'Données projet'!$B$62,AI29+AH30-AQ29)))</f>
        <v>61.199999999999996</v>
      </c>
      <c r="AJ30" s="14">
        <f>AI30*VLOOKUP('Données projet'!$B$10,Paramètres!$A$1:$I$89,3,0)*VLOOKUP('Données projet'!$B$10,Paramètres!$A$1:$I$89,5,0)</f>
        <v>49.645440000000001</v>
      </c>
      <c r="AK30" s="14">
        <f t="shared" si="35"/>
        <v>14.522155106917737</v>
      </c>
      <c r="AL30" s="22">
        <f t="shared" si="4"/>
        <v>111.75856147788171</v>
      </c>
      <c r="AM30" s="62">
        <f t="shared" si="5"/>
        <v>405.09189481121501</v>
      </c>
      <c r="AN30" s="62">
        <f ca="1">AVERAGE(OFFSET($AM$3,0,0,'Données projet'!$E$10+1,1))-AVERAGE(OFFSET($H$3,0,0,'Données projet'!$E$10+1,1))</f>
        <v>125.63383094569207</v>
      </c>
      <c r="AO30" s="62">
        <f t="shared" si="36"/>
        <v>96.45379916885264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3.6704193800284295</v>
      </c>
      <c r="AX30" s="23">
        <f t="shared" si="6"/>
        <v>3.6704193800284295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16.015999999999991</v>
      </c>
      <c r="D31" s="12">
        <f t="shared" si="32"/>
        <v>5.3443640308809153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164.88702058925614</v>
      </c>
      <c r="H31" s="70">
        <f t="shared" si="1"/>
        <v>330.5359673537842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159.10412966130923</v>
      </c>
      <c r="T31" s="62">
        <f t="shared" si="34"/>
        <v>270.96470664259016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4.5999999999999996</v>
      </c>
      <c r="AI31" s="14">
        <f>IF('Données projet'!$A$62&gt;35,AI30+AH31-AQ30,IF(A31&lt;'Données projet'!$A$62,$AF$205^A31,IF(A31='Données projet'!$A$62,'Données projet'!$B$62,AI30+AH31-AQ30)))</f>
        <v>65.8</v>
      </c>
      <c r="AJ31" s="14">
        <f>AI31*VLOOKUP('Données projet'!$B$10,Paramètres!$A$1:$I$89,3,0)*VLOOKUP('Données projet'!$B$10,Paramètres!$A$1:$I$89,5,0)</f>
        <v>53.376960000000004</v>
      </c>
      <c r="AK31" s="14">
        <f t="shared" si="35"/>
        <v>15.48252942274674</v>
      </c>
      <c r="AL31" s="22">
        <f t="shared" si="4"/>
        <v>119.9302774112839</v>
      </c>
      <c r="AM31" s="62">
        <f t="shared" si="5"/>
        <v>413.26361074461721</v>
      </c>
      <c r="AN31" s="62">
        <f ca="1">AVERAGE(OFFSET($AM$3,0,0,'Données projet'!$E$10+1,1))-AVERAGE(OFFSET($H$3,0,0,'Données projet'!$E$10+1,1))</f>
        <v>125.63383094569207</v>
      </c>
      <c r="AO31" s="62">
        <f t="shared" si="36"/>
        <v>96.45379916885264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2.5953784334166263</v>
      </c>
      <c r="AX31" s="23">
        <f t="shared" si="6"/>
        <v>2.5953784334166263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16.58799999999999</v>
      </c>
      <c r="D32" s="12">
        <f t="shared" si="32"/>
        <v>5.5126709060123593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170.60167015167431</v>
      </c>
      <c r="H32" s="70">
        <f t="shared" si="1"/>
        <v>331.82533516130485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159.10412966130923</v>
      </c>
      <c r="T32" s="62">
        <f t="shared" si="34"/>
        <v>270.96470664259016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4.5999999999999996</v>
      </c>
      <c r="AI32" s="14">
        <f>IF('Données projet'!$A$62&gt;35,AI31+AH32-AQ31,IF(A32&lt;'Données projet'!$A$62,$AF$205^A32,IF(A32='Données projet'!$A$62,'Données projet'!$B$62,AI31+AH32-AQ31)))</f>
        <v>70.399999999999991</v>
      </c>
      <c r="AJ32" s="14">
        <f>AI32*VLOOKUP('Données projet'!$B$10,Paramètres!$A$1:$I$89,3,0)*VLOOKUP('Données projet'!$B$10,Paramètres!$A$1:$I$89,5,0)</f>
        <v>57.10848</v>
      </c>
      <c r="AK32" s="14">
        <f t="shared" si="35"/>
        <v>16.435113817397369</v>
      </c>
      <c r="AL32" s="22">
        <f t="shared" si="4"/>
        <v>128.08842589863374</v>
      </c>
      <c r="AM32" s="62">
        <f t="shared" si="5"/>
        <v>421.42175923196703</v>
      </c>
      <c r="AN32" s="62">
        <f ca="1">AVERAGE(OFFSET($AM$3,0,0,'Données projet'!$E$10+1,1))-AVERAGE(OFFSET($H$3,0,0,'Données projet'!$E$10+1,1))</f>
        <v>125.63383094569207</v>
      </c>
      <c r="AO32" s="62">
        <f t="shared" si="36"/>
        <v>96.45379916885264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1.835209690014215</v>
      </c>
      <c r="AX32" s="23">
        <f t="shared" si="6"/>
        <v>1.835209690014215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17.159999999999989</v>
      </c>
      <c r="D33" s="12">
        <f t="shared" si="32"/>
        <v>5.6803034449413801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176.31111431182811</v>
      </c>
      <c r="H33" s="70">
        <f t="shared" si="1"/>
        <v>333.11352849993955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159.10412966130923</v>
      </c>
      <c r="T33" s="62">
        <f t="shared" si="34"/>
        <v>270.96470664259016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0.3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75</v>
      </c>
      <c r="AG33" s="13">
        <f>VLOOKUP(A33,'Données projet'!$A$61:$I$81,9,0)</f>
        <v>4.5999999999999996</v>
      </c>
      <c r="AH33" s="13">
        <f t="array" ref="AH33">INDEX(AG:AG,MIN(IF(ISNUMBER(AG33:AG229),ROW(AG33:AG229),"")))</f>
        <v>4.5999999999999996</v>
      </c>
      <c r="AI33" s="14">
        <f>IF('Données projet'!$A$62&gt;35,AI32+AH33-AQ32,IF(A33&lt;'Données projet'!$A$62,$AF$205^A33,IF(A33='Données projet'!$A$62,'Données projet'!$B$62,AI32+AH33-AQ32)))</f>
        <v>74.999999999999986</v>
      </c>
      <c r="AJ33" s="14">
        <f>AI33*VLOOKUP('Données projet'!$B$10,Paramètres!$A$1:$I$89,3,0)*VLOOKUP('Données projet'!$B$10,Paramètres!$A$1:$I$89,5,0)</f>
        <v>60.839999999999989</v>
      </c>
      <c r="AK33" s="14">
        <f t="shared" si="35"/>
        <v>17.38047521653144</v>
      </c>
      <c r="AL33" s="22">
        <f t="shared" si="4"/>
        <v>136.23399433545887</v>
      </c>
      <c r="AM33" s="62">
        <f t="shared" si="5"/>
        <v>429.56732766879219</v>
      </c>
      <c r="AN33" s="62">
        <f ca="1">AVERAGE(OFFSET($AM$3,0,0,'Données projet'!$E$10+1,1))-AVERAGE(OFFSET($H$3,0,0,'Données projet'!$E$10+1,1))</f>
        <v>125.63383094569207</v>
      </c>
      <c r="AO33" s="62">
        <f t="shared" si="36"/>
        <v>96.45379916885264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1.2976892167083134</v>
      </c>
      <c r="AX33" s="23">
        <f t="shared" si="6"/>
        <v>1.2976892167083134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17.731999999999989</v>
      </c>
      <c r="D34" s="12">
        <f t="shared" si="32"/>
        <v>5.847286702770063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182.01554647752323</v>
      </c>
      <c r="H34" s="70">
        <f t="shared" si="1"/>
        <v>334.40059100732446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159.10412966130923</v>
      </c>
      <c r="T34" s="62">
        <f t="shared" si="34"/>
        <v>270.96470664259016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4.5999999999999996</v>
      </c>
      <c r="AI34" s="14">
        <f>IF('Données projet'!$A$62&gt;35,AI33+AH34-AQ33,IF(A34&lt;'Données projet'!$A$62,$AF$205^A34,IF(A34='Données projet'!$A$62,'Données projet'!$B$62,AI33+AH34-AQ33)))</f>
        <v>70.59999999999998</v>
      </c>
      <c r="AJ34" s="14">
        <f>AI34*VLOOKUP('Données projet'!$B$10,Paramètres!$A$1:$I$89,3,0)*VLOOKUP('Données projet'!$B$10,Paramètres!$A$1:$I$89,5,0)</f>
        <v>57.270719999999983</v>
      </c>
      <c r="AK34" s="14">
        <f t="shared" si="35"/>
        <v>16.476362874249581</v>
      </c>
      <c r="AL34" s="22">
        <f t="shared" si="4"/>
        <v>128.44283600598467</v>
      </c>
      <c r="AM34" s="62">
        <f t="shared" si="5"/>
        <v>421.77616933931802</v>
      </c>
      <c r="AN34" s="62">
        <f ca="1">AVERAGE(OFFSET($AM$3,0,0,'Données projet'!$E$10+1,1))-AVERAGE(OFFSET($H$3,0,0,'Données projet'!$E$10+1,1))</f>
        <v>125.63383094569207</v>
      </c>
      <c r="AO34" s="62">
        <f t="shared" si="36"/>
        <v>96.45379916885264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0.91760484500710771</v>
      </c>
      <c r="AX34" s="23">
        <f t="shared" si="6"/>
        <v>0.91760484500710771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18.303999999999988</v>
      </c>
      <c r="D35" s="12">
        <f t="shared" si="32"/>
        <v>6.0136440263719546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187.71514687023955</v>
      </c>
      <c r="H35" s="70">
        <f t="shared" si="1"/>
        <v>335.68656334593112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159.10412966130923</v>
      </c>
      <c r="T35" s="62">
        <f t="shared" si="34"/>
        <v>270.96470664259016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4.5999999999999996</v>
      </c>
      <c r="AI35" s="14">
        <f>IF('Données projet'!$A$62&gt;35,AI34+AH35-AQ34,IF(A35&lt;'Données projet'!$A$62,$AF$205^A35,IF(A35='Données projet'!$A$62,'Données projet'!$B$62,AI34+AH35-AQ34)))</f>
        <v>75.199999999999974</v>
      </c>
      <c r="AJ35" s="14">
        <f>AI35*VLOOKUP('Données projet'!$B$10,Paramètres!$A$1:$I$89,3,0)*VLOOKUP('Données projet'!$B$10,Paramètres!$A$1:$I$89,5,0)</f>
        <v>61.002239999999979</v>
      </c>
      <c r="AK35" s="14">
        <f t="shared" si="35"/>
        <v>17.421421901322486</v>
      </c>
      <c r="AL35" s="22">
        <f t="shared" si="4"/>
        <v>136.58787781146995</v>
      </c>
      <c r="AM35" s="62">
        <f t="shared" si="5"/>
        <v>429.92121114480324</v>
      </c>
      <c r="AN35" s="62">
        <f ca="1">AVERAGE(OFFSET($AM$3,0,0,'Données projet'!$E$10+1,1))-AVERAGE(OFFSET($H$3,0,0,'Données projet'!$E$10+1,1))</f>
        <v>125.63383094569207</v>
      </c>
      <c r="AO35" s="62">
        <f t="shared" si="36"/>
        <v>96.45379916885264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0.6488446083541568</v>
      </c>
      <c r="AX35" s="23">
        <f t="shared" si="6"/>
        <v>0.6488446083541568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18.875999999999987</v>
      </c>
      <c r="D36" s="12">
        <f t="shared" si="32"/>
        <v>6.1793972205601451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193.41008380783262</v>
      </c>
      <c r="H36" s="70">
        <f t="shared" si="1"/>
        <v>336.97148349247556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159.10412966130923</v>
      </c>
      <c r="T36" s="62">
        <f t="shared" si="34"/>
        <v>270.96470664259016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4.5999999999999996</v>
      </c>
      <c r="AI36" s="14">
        <f>IF('Données projet'!$A$62&gt;35,AI35+AH36-AQ35,IF(A36&lt;'Données projet'!$A$62,$AF$205^A36,IF(A36='Données projet'!$A$62,'Données projet'!$B$62,AI35+AH36-AQ35)))</f>
        <v>79.799999999999969</v>
      </c>
      <c r="AJ36" s="14">
        <f>AI36*VLOOKUP('Données projet'!$B$10,Paramètres!$A$1:$I$89,3,0)*VLOOKUP('Données projet'!$B$10,Paramètres!$A$1:$I$89,5,0)</f>
        <v>64.73375999999999</v>
      </c>
      <c r="AK36" s="14">
        <f t="shared" si="35"/>
        <v>18.359771390246543</v>
      </c>
      <c r="AL36" s="22">
        <f t="shared" si="4"/>
        <v>144.72123383801272</v>
      </c>
      <c r="AM36" s="62">
        <f t="shared" si="5"/>
        <v>438.05456717134604</v>
      </c>
      <c r="AN36" s="62">
        <f ca="1">AVERAGE(OFFSET($AM$3,0,0,'Données projet'!$E$10+1,1))-AVERAGE(OFFSET($H$3,0,0,'Données projet'!$E$10+1,1))</f>
        <v>125.63383094569207</v>
      </c>
      <c r="AO36" s="62">
        <f t="shared" si="36"/>
        <v>96.45379916885264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0.45880242250355391</v>
      </c>
      <c r="AX36" s="23">
        <f t="shared" si="6"/>
        <v>0.45880242250355391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19.447999999999986</v>
      </c>
      <c r="D37" s="12">
        <f t="shared" si="32"/>
        <v>6.3445666935478897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199.10051482738712</v>
      </c>
      <c r="H37" s="70">
        <f t="shared" si="1"/>
        <v>338.25538699126253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159.10412966130923</v>
      </c>
      <c r="T37" s="62">
        <f t="shared" si="34"/>
        <v>270.96470664259016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4.5999999999999996</v>
      </c>
      <c r="AI37" s="14">
        <f>IF('Données projet'!$A$62&gt;35,AI36+AH37-AQ36,IF(A37&lt;'Données projet'!$A$62,$AF$205^A37,IF(A37='Données projet'!$A$62,'Données projet'!$B$62,AI36+AH37-AQ36)))</f>
        <v>84.399999999999963</v>
      </c>
      <c r="AJ37" s="14">
        <f>AI37*VLOOKUP('Données projet'!$B$10,Paramètres!$A$1:$I$89,3,0)*VLOOKUP('Données projet'!$B$10,Paramètres!$A$1:$I$89,5,0)</f>
        <v>68.465279999999979</v>
      </c>
      <c r="AK37" s="14">
        <f t="shared" si="35"/>
        <v>19.291842171150098</v>
      </c>
      <c r="AL37" s="22">
        <f t="shared" si="4"/>
        <v>152.84365444808637</v>
      </c>
      <c r="AM37" s="62">
        <f t="shared" si="5"/>
        <v>446.17698778141971</v>
      </c>
      <c r="AN37" s="62">
        <f ca="1">AVERAGE(OFFSET($AM$3,0,0,'Données projet'!$E$10+1,1))-AVERAGE(OFFSET($H$3,0,0,'Données projet'!$E$10+1,1))</f>
        <v>125.63383094569207</v>
      </c>
      <c r="AO37" s="62">
        <f t="shared" si="36"/>
        <v>96.45379916885264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0.32442230417707846</v>
      </c>
      <c r="AX37" s="23">
        <f t="shared" si="6"/>
        <v>0.32442230417707846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20.019999999999985</v>
      </c>
      <c r="D38" s="12">
        <f t="shared" si="32"/>
        <v>6.5091715848152907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204.78658767225829</v>
      </c>
      <c r="H38" s="70">
        <f t="shared" si="1"/>
        <v>339.53830717688658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159.10412966130923</v>
      </c>
      <c r="T38" s="62">
        <f t="shared" si="34"/>
        <v>270.96470664259016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89</v>
      </c>
      <c r="AG38" s="13">
        <f>VLOOKUP(A38,'Données projet'!$A$61:$I$81,9,0)</f>
        <v>4.5999999999999996</v>
      </c>
      <c r="AH38" s="13">
        <f t="array" ref="AH38">INDEX(AG:AG,MIN(IF(ISNUMBER(AG38:AG234),ROW(AG38:AG234),"")))</f>
        <v>4.5999999999999996</v>
      </c>
      <c r="AI38" s="14">
        <f>IF('Données projet'!$A$62&gt;35,AI37+AH38-AQ37,IF(A38&lt;'Données projet'!$A$62,$AF$205^A38,IF(A38='Données projet'!$A$62,'Données projet'!$B$62,AI37+AH38-AQ37)))</f>
        <v>88.999999999999957</v>
      </c>
      <c r="AJ38" s="14">
        <f>AI38*VLOOKUP('Données projet'!$B$10,Paramètres!$A$1:$I$89,3,0)*VLOOKUP('Données projet'!$B$10,Paramètres!$A$1:$I$89,5,0)</f>
        <v>72.196799999999968</v>
      </c>
      <c r="AK38" s="14">
        <f t="shared" si="35"/>
        <v>20.218015459285905</v>
      </c>
      <c r="AL38" s="22">
        <f t="shared" si="4"/>
        <v>160.95580359158956</v>
      </c>
      <c r="AM38" s="62">
        <f t="shared" si="5"/>
        <v>454.2891369249229</v>
      </c>
      <c r="AN38" s="62">
        <f ca="1">AVERAGE(OFFSET($AM$3,0,0,'Données projet'!$E$10+1,1))-AVERAGE(OFFSET($H$3,0,0,'Données projet'!$E$10+1,1))</f>
        <v>125.63383094569207</v>
      </c>
      <c r="AO38" s="62">
        <f t="shared" si="36"/>
        <v>96.45379916885264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10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0.22940121125177698</v>
      </c>
      <c r="AX38" s="23">
        <f t="shared" si="6"/>
        <v>0.22940121125177698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20.591999999999985</v>
      </c>
      <c r="D39" s="12">
        <f t="shared" si="32"/>
        <v>6.673229877951945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210.46844116313773</v>
      </c>
      <c r="H39" s="70">
        <f t="shared" si="1"/>
        <v>340.82027537076624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159.10412966130923</v>
      </c>
      <c r="T39" s="62">
        <f t="shared" si="34"/>
        <v>270.96470664259016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4.8</v>
      </c>
      <c r="AI39" s="14">
        <f>IF('Données projet'!$A$62&gt;35,AI38+AH39-AQ38,IF(A39&lt;'Données projet'!$A$62,$AF$205^A39,IF(A39='Données projet'!$A$62,'Données projet'!$B$62,AI38+AH39-AQ38)))</f>
        <v>83.799999999999955</v>
      </c>
      <c r="AJ39" s="14">
        <f>AI39*VLOOKUP('Données projet'!$B$10,Paramètres!$A$1:$I$89,3,0)*VLOOKUP('Données projet'!$B$10,Paramètres!$A$1:$I$89,5,0)</f>
        <v>67.978559999999973</v>
      </c>
      <c r="AK39" s="14">
        <f t="shared" si="35"/>
        <v>19.170609873057529</v>
      </c>
      <c r="AL39" s="22">
        <f t="shared" si="4"/>
        <v>151.78480419557513</v>
      </c>
      <c r="AM39" s="62">
        <f t="shared" si="5"/>
        <v>445.11813752890845</v>
      </c>
      <c r="AN39" s="62">
        <f ca="1">AVERAGE(OFFSET($AM$3,0,0,'Données projet'!$E$10+1,1))-AVERAGE(OFFSET($H$3,0,0,'Données projet'!$E$10+1,1))</f>
        <v>125.63383094569207</v>
      </c>
      <c r="AO39" s="62">
        <f t="shared" si="36"/>
        <v>96.45379916885264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0.16221115208853923</v>
      </c>
      <c r="AX39" s="23">
        <f t="shared" si="6"/>
        <v>0.16221115208853923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21.163999999999984</v>
      </c>
      <c r="D40" s="12">
        <f t="shared" si="32"/>
        <v>6.836758500609017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216.14620596961336</v>
      </c>
      <c r="H40" s="70">
        <f t="shared" si="1"/>
        <v>342.10132105522734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159.10412966130923</v>
      </c>
      <c r="T40" s="62">
        <f t="shared" si="34"/>
        <v>270.96470664259016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4.8</v>
      </c>
      <c r="AI40" s="14">
        <f>IF('Données projet'!$A$62&gt;35,AI39+AH40-AQ39,IF(A40&lt;'Données projet'!$A$62,$AF$205^A40,IF(A40='Données projet'!$A$62,'Données projet'!$B$62,AI39+AH40-AQ39)))</f>
        <v>88.599999999999952</v>
      </c>
      <c r="AJ40" s="14">
        <f>AI40*VLOOKUP('Données projet'!$B$10,Paramètres!$A$1:$I$89,3,0)*VLOOKUP('Données projet'!$B$10,Paramètres!$A$1:$I$89,5,0)</f>
        <v>71.872319999999959</v>
      </c>
      <c r="AK40" s="14">
        <f t="shared" si="35"/>
        <v>20.137703912312322</v>
      </c>
      <c r="AL40" s="22">
        <f t="shared" si="4"/>
        <v>160.2507916472772</v>
      </c>
      <c r="AM40" s="62">
        <f t="shared" si="5"/>
        <v>453.58412498061051</v>
      </c>
      <c r="AN40" s="62">
        <f ca="1">AVERAGE(OFFSET($AM$3,0,0,'Données projet'!$E$10+1,1))-AVERAGE(OFFSET($H$3,0,0,'Données projet'!$E$10+1,1))</f>
        <v>125.63383094569207</v>
      </c>
      <c r="AO40" s="62">
        <f t="shared" si="36"/>
        <v>96.45379916885264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0.11470060562588849</v>
      </c>
      <c r="AX40" s="23">
        <f t="shared" si="6"/>
        <v>0.11470060562588849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21.735999999999983</v>
      </c>
      <c r="D41" s="12">
        <f t="shared" si="32"/>
        <v>6.999773413341785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221.82000529597155</v>
      </c>
      <c r="H41" s="70">
        <f t="shared" si="1"/>
        <v>343.38147202823689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159.10412966130923</v>
      </c>
      <c r="T41" s="62">
        <f t="shared" si="34"/>
        <v>270.96470664259016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4.8</v>
      </c>
      <c r="AI41" s="14">
        <f>IF('Données projet'!$A$62&gt;35,AI40+AH41-AQ40,IF(A41&lt;'Données projet'!$A$62,$AF$205^A41,IF(A41='Données projet'!$A$62,'Données projet'!$B$62,AI40+AH41-AQ40)))</f>
        <v>93.399999999999949</v>
      </c>
      <c r="AJ41" s="14">
        <f>AI41*VLOOKUP('Données projet'!$B$10,Paramètres!$A$1:$I$89,3,0)*VLOOKUP('Données projet'!$B$10,Paramètres!$A$1:$I$89,5,0)</f>
        <v>75.76607999999996</v>
      </c>
      <c r="AK41" s="14">
        <f t="shared" si="35"/>
        <v>21.09871541273251</v>
      </c>
      <c r="AL41" s="22">
        <f t="shared" si="4"/>
        <v>168.70618534384235</v>
      </c>
      <c r="AM41" s="62">
        <f t="shared" si="5"/>
        <v>462.03951867717569</v>
      </c>
      <c r="AN41" s="62">
        <f ca="1">AVERAGE(OFFSET($AM$3,0,0,'Données projet'!$E$10+1,1))-AVERAGE(OFFSET($H$3,0,0,'Données projet'!$E$10+1,1))</f>
        <v>125.63383094569207</v>
      </c>
      <c r="AO41" s="62">
        <f t="shared" si="36"/>
        <v>96.45379916885264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8.1105576044269614E-2</v>
      </c>
      <c r="AX41" s="23">
        <f t="shared" si="6"/>
        <v>8.1105576044269614E-2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22.307999999999982</v>
      </c>
      <c r="D42" s="12">
        <f t="shared" si="32"/>
        <v>7.1622896888373182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227.48995549277916</v>
      </c>
      <c r="H42" s="70">
        <f t="shared" si="1"/>
        <v>344.66075454139161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159.10412966130923</v>
      </c>
      <c r="T42" s="62">
        <f t="shared" si="34"/>
        <v>270.96470664259016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4.8</v>
      </c>
      <c r="AI42" s="14">
        <f>IF('Données projet'!$A$62&gt;35,AI41+AH42-AQ41,IF(A42&lt;'Données projet'!$A$62,$AF$205^A42,IF(A42='Données projet'!$A$62,'Données projet'!$B$62,AI41+AH42-AQ41)))</f>
        <v>98.199999999999946</v>
      </c>
      <c r="AJ42" s="14">
        <f>AI42*VLOOKUP('Données projet'!$B$10,Paramètres!$A$1:$I$89,3,0)*VLOOKUP('Données projet'!$B$10,Paramètres!$A$1:$I$89,5,0)</f>
        <v>79.65983999999996</v>
      </c>
      <c r="AK42" s="14">
        <f t="shared" si="35"/>
        <v>22.053992625630261</v>
      </c>
      <c r="AL42" s="22">
        <f t="shared" si="4"/>
        <v>177.15159182297262</v>
      </c>
      <c r="AM42" s="62">
        <f t="shared" si="5"/>
        <v>470.48492515630596</v>
      </c>
      <c r="AN42" s="62">
        <f ca="1">AVERAGE(OFFSET($AM$3,0,0,'Données projet'!$E$10+1,1))-AVERAGE(OFFSET($H$3,0,0,'Données projet'!$E$10+1,1))</f>
        <v>125.63383094569207</v>
      </c>
      <c r="AO42" s="62">
        <f t="shared" si="36"/>
        <v>96.45379916885264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5.7350302812944245E-2</v>
      </c>
      <c r="AX42" s="23">
        <f t="shared" si="6"/>
        <v>5.7350302812944245E-2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22.879999999999981</v>
      </c>
      <c r="D43" s="12">
        <f t="shared" si="32"/>
        <v>7.324321582787543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233.1561666039739</v>
      </c>
      <c r="H43" s="70">
        <f t="shared" si="1"/>
        <v>345.93919342335494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159.10412966130923</v>
      </c>
      <c r="T43" s="62">
        <f t="shared" si="34"/>
        <v>270.96470664259016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103</v>
      </c>
      <c r="AG43" s="13">
        <f>VLOOKUP(A43,'Données projet'!$A$61:$I$81,9,0)</f>
        <v>4.8</v>
      </c>
      <c r="AH43" s="13">
        <f t="array" ref="AH43">INDEX(AG:AG,MIN(IF(ISNUMBER(AG43:AG239),ROW(AG43:AG239),"")))</f>
        <v>4.8</v>
      </c>
      <c r="AI43" s="14">
        <f>IF('Données projet'!$A$62&gt;35,AI42+AH43-AQ42,IF(A43&lt;'Données projet'!$A$62,$AF$205^A43,IF(A43='Données projet'!$A$62,'Données projet'!$B$62,AI42+AH43-AQ42)))</f>
        <v>102.99999999999994</v>
      </c>
      <c r="AJ43" s="14">
        <f>AI43*VLOOKUP('Données projet'!$B$10,Paramètres!$A$1:$I$89,3,0)*VLOOKUP('Données projet'!$B$10,Paramètres!$A$1:$I$89,5,0)</f>
        <v>83.55359999999996</v>
      </c>
      <c r="AK43" s="14">
        <f t="shared" si="35"/>
        <v>23.00384783397265</v>
      </c>
      <c r="AL43" s="22">
        <f t="shared" si="4"/>
        <v>185.58755497750232</v>
      </c>
      <c r="AM43" s="62">
        <f t="shared" si="5"/>
        <v>478.92088831083561</v>
      </c>
      <c r="AN43" s="62">
        <f ca="1">AVERAGE(OFFSET($AM$3,0,0,'Données projet'!$E$10+1,1))-AVERAGE(OFFSET($H$3,0,0,'Données projet'!$E$10+1,1))</f>
        <v>125.63383094569207</v>
      </c>
      <c r="AO43" s="62">
        <f t="shared" si="36"/>
        <v>96.45379916885264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10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4.0552788022134807E-2</v>
      </c>
      <c r="AX43" s="23">
        <f t="shared" si="6"/>
        <v>4.0552788022134807E-2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23.45199999999998</v>
      </c>
      <c r="D44" s="12">
        <f t="shared" si="32"/>
        <v>7.4858825974755305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238.8187428577057</v>
      </c>
      <c r="H44" s="70">
        <f t="shared" si="1"/>
        <v>347.21681219060315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159.10412966130923</v>
      </c>
      <c r="T44" s="62">
        <f t="shared" si="34"/>
        <v>270.96470664259016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4.5999999999999996</v>
      </c>
      <c r="AI44" s="14">
        <f>IF('Données projet'!$A$62&gt;35,AI43+AH44-AQ43,IF(A44&lt;'Données projet'!$A$62,$AF$205^A44,IF(A44='Données projet'!$A$62,'Données projet'!$B$62,AI43+AH44-AQ43)))</f>
        <v>97.599999999999937</v>
      </c>
      <c r="AJ44" s="14">
        <f>AI44*VLOOKUP('Données projet'!$B$10,Paramètres!$A$1:$I$89,3,0)*VLOOKUP('Données projet'!$B$10,Paramètres!$A$1:$I$89,5,0)</f>
        <v>79.173119999999955</v>
      </c>
      <c r="AK44" s="14">
        <f t="shared" si="35"/>
        <v>21.93488557928778</v>
      </c>
      <c r="AL44" s="22">
        <f t="shared" si="4"/>
        <v>176.09644305059282</v>
      </c>
      <c r="AM44" s="62">
        <f t="shared" si="5"/>
        <v>469.42977638392614</v>
      </c>
      <c r="AN44" s="62">
        <f ca="1">AVERAGE(OFFSET($AM$3,0,0,'Données projet'!$E$10+1,1))-AVERAGE(OFFSET($H$3,0,0,'Données projet'!$E$10+1,1))</f>
        <v>125.63383094569207</v>
      </c>
      <c r="AO44" s="62">
        <f t="shared" si="36"/>
        <v>96.45379916885264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2.8675151406472123E-2</v>
      </c>
      <c r="AX44" s="23">
        <f t="shared" si="6"/>
        <v>2.8675151406472123E-2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</v>
      </c>
      <c r="D45" s="12">
        <f t="shared" si="32"/>
        <v>7.6469855389835546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244.47778310794308</v>
      </c>
      <c r="H45" s="70">
        <f t="shared" si="1"/>
        <v>348.49363314706295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159.10412966130923</v>
      </c>
      <c r="T45" s="62">
        <f t="shared" si="34"/>
        <v>270.96470664259016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4.5999999999999996</v>
      </c>
      <c r="AI45" s="14">
        <f>IF('Données projet'!$A$62&gt;35,AI44+AH45-AQ44,IF(A45&lt;'Données projet'!$A$62,$AF$205^A45,IF(A45='Données projet'!$A$62,'Données projet'!$B$62,AI44+AH45-AQ44)))</f>
        <v>102.19999999999993</v>
      </c>
      <c r="AJ45" s="14">
        <f>AI45*VLOOKUP('Données projet'!$B$10,Paramètres!$A$1:$I$89,3,0)*VLOOKUP('Données projet'!$B$10,Paramètres!$A$1:$I$89,5,0)</f>
        <v>82.904639999999944</v>
      </c>
      <c r="AK45" s="14">
        <f t="shared" si="35"/>
        <v>22.845902864304524</v>
      </c>
      <c r="AL45" s="22">
        <f t="shared" si="4"/>
        <v>184.18219548866361</v>
      </c>
      <c r="AM45" s="62">
        <f t="shared" si="5"/>
        <v>477.5155288219969</v>
      </c>
      <c r="AN45" s="62">
        <f ca="1">AVERAGE(OFFSET($AM$3,0,0,'Données projet'!$E$10+1,1))-AVERAGE(OFFSET($H$3,0,0,'Données projet'!$E$10+1,1))</f>
        <v>125.63383094569207</v>
      </c>
      <c r="AO45" s="62">
        <f t="shared" si="36"/>
        <v>96.45379916885264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2.0276394011067404E-2</v>
      </c>
      <c r="AX45" s="23">
        <f t="shared" si="6"/>
        <v>2.0276394011067404E-2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24.595999999999979</v>
      </c>
      <c r="D46" s="12">
        <f t="shared" si="32"/>
        <v>7.8076425687993192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250.13338123283668</v>
      </c>
      <c r="H46" s="70">
        <f t="shared" si="1"/>
        <v>349.76967747399209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159.10412966130923</v>
      </c>
      <c r="T46" s="62">
        <f t="shared" si="34"/>
        <v>270.96470664259016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4.5999999999999996</v>
      </c>
      <c r="AI46" s="14">
        <f>IF('Données projet'!$A$62&gt;35,AI45+AH46-AQ45,IF(A46&lt;'Données projet'!$A$62,$AF$205^A46,IF(A46='Données projet'!$A$62,'Données projet'!$B$62,AI45+AH46-AQ45)))</f>
        <v>106.79999999999993</v>
      </c>
      <c r="AJ46" s="14">
        <f>AI46*VLOOKUP('Données projet'!$B$10,Paramètres!$A$1:$I$89,3,0)*VLOOKUP('Données projet'!$B$10,Paramètres!$A$1:$I$89,5,0)</f>
        <v>86.636159999999947</v>
      </c>
      <c r="AK46" s="14">
        <f t="shared" si="35"/>
        <v>23.752157986551598</v>
      </c>
      <c r="AL46" s="22">
        <f t="shared" si="4"/>
        <v>192.25965382657725</v>
      </c>
      <c r="AM46" s="62">
        <f t="shared" si="5"/>
        <v>485.59298715991054</v>
      </c>
      <c r="AN46" s="62">
        <f ca="1">AVERAGE(OFFSET($AM$3,0,0,'Données projet'!$E$10+1,1))-AVERAGE(OFFSET($H$3,0,0,'Données projet'!$E$10+1,1))</f>
        <v>125.63383094569207</v>
      </c>
      <c r="AO46" s="62">
        <f t="shared" si="36"/>
        <v>96.45379916885264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1.4337575703236061E-2</v>
      </c>
      <c r="AX46" s="23">
        <f t="shared" si="6"/>
        <v>1.4337575703236061E-2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25.167999999999978</v>
      </c>
      <c r="D47" s="12">
        <f t="shared" si="32"/>
        <v>7.9678652504862955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255.78562649498178</v>
      </c>
      <c r="H47" s="70">
        <f t="shared" si="1"/>
        <v>351.04496531126358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159.10412966130923</v>
      </c>
      <c r="T47" s="62">
        <f t="shared" si="34"/>
        <v>270.96470664259016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4.5999999999999996</v>
      </c>
      <c r="AI47" s="14">
        <f>IF('Données projet'!$A$62&gt;35,AI46+AH47-AQ46,IF(A47&lt;'Données projet'!$A$62,$AF$205^A47,IF(A47='Données projet'!$A$62,'Données projet'!$B$62,AI46+AH47-AQ46)))</f>
        <v>111.39999999999992</v>
      </c>
      <c r="AJ47" s="14">
        <f>AI47*VLOOKUP('Données projet'!$B$10,Paramètres!$A$1:$I$89,3,0)*VLOOKUP('Données projet'!$B$10,Paramètres!$A$1:$I$89,5,0)</f>
        <v>90.36767999999995</v>
      </c>
      <c r="AK47" s="14">
        <f t="shared" si="35"/>
        <v>24.65387950410943</v>
      </c>
      <c r="AL47" s="22">
        <f t="shared" si="4"/>
        <v>200.32921613632382</v>
      </c>
      <c r="AM47" s="62">
        <f t="shared" si="5"/>
        <v>493.66254946965716</v>
      </c>
      <c r="AN47" s="62">
        <f ca="1">AVERAGE(OFFSET($AM$3,0,0,'Données projet'!$E$10+1,1))-AVERAGE(OFFSET($H$3,0,0,'Données projet'!$E$10+1,1))</f>
        <v>125.63383094569207</v>
      </c>
      <c r="AO47" s="62">
        <f t="shared" si="36"/>
        <v>96.45379916885264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1.0138197005533702E-2</v>
      </c>
      <c r="AX47" s="23">
        <f t="shared" si="6"/>
        <v>1.0138197005533702E-2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25.739999999999977</v>
      </c>
      <c r="D48" s="12">
        <f t="shared" si="32"/>
        <v>8.1276645919917652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261.43460386800643</v>
      </c>
      <c r="H48" s="70">
        <f t="shared" si="1"/>
        <v>352.31951583105229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159.10412966130923</v>
      </c>
      <c r="T48" s="62">
        <f t="shared" si="34"/>
        <v>270.96470664259016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116</v>
      </c>
      <c r="AG48" s="13">
        <f>VLOOKUP(A48,'Données projet'!$A$61:$I$81,9,0)</f>
        <v>4.5999999999999996</v>
      </c>
      <c r="AH48" s="13">
        <f t="array" ref="AH48">INDEX(AG:AG,MIN(IF(ISNUMBER(AG48:AG244),ROW(AG48:AG244),"")))</f>
        <v>4.5999999999999996</v>
      </c>
      <c r="AI48" s="14">
        <f>IF('Données projet'!$A$62&gt;35,AI47+AH48-AQ47,IF(A48&lt;'Données projet'!$A$62,$AF$205^A48,IF(A48='Données projet'!$A$62,'Données projet'!$B$62,AI47+AH48-AQ47)))</f>
        <v>115.99999999999991</v>
      </c>
      <c r="AJ48" s="14">
        <f>AI48*VLOOKUP('Données projet'!$B$10,Paramètres!$A$1:$I$89,3,0)*VLOOKUP('Données projet'!$B$10,Paramètres!$A$1:$I$89,5,0)</f>
        <v>94.099199999999939</v>
      </c>
      <c r="AK48" s="14">
        <f t="shared" si="35"/>
        <v>25.551276031514817</v>
      </c>
      <c r="AL48" s="22">
        <f t="shared" si="4"/>
        <v>208.39124575488822</v>
      </c>
      <c r="AM48" s="62">
        <f t="shared" si="5"/>
        <v>501.7245790882215</v>
      </c>
      <c r="AN48" s="62">
        <f ca="1">AVERAGE(OFFSET($AM$3,0,0,'Données projet'!$E$10+1,1))-AVERAGE(OFFSET($H$3,0,0,'Données projet'!$E$10+1,1))</f>
        <v>125.63383094569207</v>
      </c>
      <c r="AO48" s="62">
        <f t="shared" si="36"/>
        <v>96.45379916885264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11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7.1687878516180307E-3</v>
      </c>
      <c r="AX48" s="23">
        <f t="shared" si="6"/>
        <v>7.1687878516180307E-3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26.311999999999976</v>
      </c>
      <c r="D49" s="12">
        <f t="shared" si="32"/>
        <v>8.2870510840880396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267.08039433331101</v>
      </c>
      <c r="H49" s="70">
        <f t="shared" si="1"/>
        <v>353.59334730478662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159.10412966130923</v>
      </c>
      <c r="T49" s="62">
        <f t="shared" si="34"/>
        <v>270.96470664259016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4.5999999999999996</v>
      </c>
      <c r="AI49" s="14">
        <f>IF('Données projet'!$A$62&gt;35,AI48+AH49-AQ48,IF(A49&lt;'Données projet'!$A$62,$AF$205^A49,IF(A49='Données projet'!$A$62,'Données projet'!$B$62,AI48+AH49-AQ48)))</f>
        <v>109.59999999999991</v>
      </c>
      <c r="AJ49" s="14">
        <f>AI49*VLOOKUP('Données projet'!$B$10,Paramètres!$A$1:$I$89,3,0)*VLOOKUP('Données projet'!$B$10,Paramètres!$A$1:$I$89,5,0)</f>
        <v>88.907519999999934</v>
      </c>
      <c r="AK49" s="14">
        <f t="shared" si="35"/>
        <v>24.301558137766328</v>
      </c>
      <c r="AL49" s="22">
        <f t="shared" si="4"/>
        <v>197.17247775660954</v>
      </c>
      <c r="AM49" s="62">
        <f t="shared" si="5"/>
        <v>490.50581108994288</v>
      </c>
      <c r="AN49" s="62">
        <f ca="1">AVERAGE(OFFSET($AM$3,0,0,'Données projet'!$E$10+1,1))-AVERAGE(OFFSET($H$3,0,0,'Données projet'!$E$10+1,1))</f>
        <v>125.63383094569207</v>
      </c>
      <c r="AO49" s="62">
        <f t="shared" si="36"/>
        <v>96.45379916885264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5.0690985027668509E-3</v>
      </c>
      <c r="AX49" s="23">
        <f t="shared" si="6"/>
        <v>5.0690985027668509E-3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26.883999999999975</v>
      </c>
      <c r="D50" s="12">
        <f t="shared" si="32"/>
        <v>8.44603473537674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272.72307515027643</v>
      </c>
      <c r="H50" s="70">
        <f t="shared" si="1"/>
        <v>354.86647716411443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159.10412966130923</v>
      </c>
      <c r="T50" s="62">
        <f t="shared" si="34"/>
        <v>270.96470664259016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4.5999999999999996</v>
      </c>
      <c r="AI50" s="14">
        <f>IF('Données projet'!$A$62&gt;35,AI49+AH50-AQ49,IF(A50&lt;'Données projet'!$A$62,$AF$205^A50,IF(A50='Données projet'!$A$62,'Données projet'!$B$62,AI49+AH50-AQ49)))</f>
        <v>114.1999999999999</v>
      </c>
      <c r="AJ50" s="14">
        <f>AI50*VLOOKUP('Données projet'!$B$10,Paramètres!$A$1:$I$89,3,0)*VLOOKUP('Données projet'!$B$10,Paramètres!$A$1:$I$89,5,0)</f>
        <v>92.639039999999923</v>
      </c>
      <c r="AK50" s="14">
        <f t="shared" si="35"/>
        <v>25.200623374414562</v>
      </c>
      <c r="AL50" s="22">
        <f t="shared" si="4"/>
        <v>205.23741371043855</v>
      </c>
      <c r="AM50" s="62">
        <f t="shared" si="5"/>
        <v>498.57074704377186</v>
      </c>
      <c r="AN50" s="62">
        <f ca="1">AVERAGE(OFFSET($AM$3,0,0,'Données projet'!$E$10+1,1))-AVERAGE(OFFSET($H$3,0,0,'Données projet'!$E$10+1,1))</f>
        <v>125.63383094569207</v>
      </c>
      <c r="AO50" s="62">
        <f t="shared" si="36"/>
        <v>96.45379916885264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3.5843939258090153E-3</v>
      </c>
      <c r="AX50" s="23">
        <f t="shared" si="6"/>
        <v>3.5843939258090153E-3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27.455999999999975</v>
      </c>
      <c r="D51" s="12">
        <f t="shared" si="32"/>
        <v>8.6046251042298891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278.36272010282704</v>
      </c>
      <c r="H51" s="70">
        <f t="shared" si="1"/>
        <v>356.13892205653366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159.10412966130923</v>
      </c>
      <c r="T51" s="62">
        <f t="shared" si="34"/>
        <v>270.96470664259016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4.5999999999999996</v>
      </c>
      <c r="AI51" s="14">
        <f>IF('Données projet'!$A$62&gt;35,AI50+AH51-AQ50,IF(A51&lt;'Données projet'!$A$62,$AF$205^A51,IF(A51='Données projet'!$A$62,'Données projet'!$B$62,AI50+AH51-AQ50)))</f>
        <v>118.7999999999999</v>
      </c>
      <c r="AJ51" s="14">
        <f>AI51*VLOOKUP('Données projet'!$B$10,Paramètres!$A$1:$I$89,3,0)*VLOOKUP('Données projet'!$B$10,Paramètres!$A$1:$I$89,5,0)</f>
        <v>96.370559999999927</v>
      </c>
      <c r="AK51" s="14">
        <f t="shared" si="35"/>
        <v>26.09548190427931</v>
      </c>
      <c r="AL51" s="22">
        <f t="shared" si="4"/>
        <v>213.29502298328632</v>
      </c>
      <c r="AM51" s="62">
        <f t="shared" si="5"/>
        <v>506.6283563166196</v>
      </c>
      <c r="AN51" s="62">
        <f ca="1">AVERAGE(OFFSET($AM$3,0,0,'Données projet'!$E$10+1,1))-AVERAGE(OFFSET($H$3,0,0,'Données projet'!$E$10+1,1))</f>
        <v>125.63383094569207</v>
      </c>
      <c r="AO51" s="62">
        <f t="shared" si="36"/>
        <v>96.45379916885264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2.5345492513834255E-3</v>
      </c>
      <c r="AX51" s="23">
        <f t="shared" si="6"/>
        <v>2.5345492513834255E-3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28.027999999999974</v>
      </c>
      <c r="D52" s="12">
        <f t="shared" si="32"/>
        <v>8.7628313279941104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283.99939972486663</v>
      </c>
      <c r="H52" s="70">
        <f t="shared" si="1"/>
        <v>357.41069789625635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159.10412966130923</v>
      </c>
      <c r="T52" s="62">
        <f t="shared" si="34"/>
        <v>270.96470664259016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4.5999999999999996</v>
      </c>
      <c r="AI52" s="14">
        <f>IF('Données projet'!$A$62&gt;35,AI51+AH52-AQ51,IF(A52&lt;'Données projet'!$A$62,$AF$205^A52,IF(A52='Données projet'!$A$62,'Données projet'!$B$62,AI51+AH52-AQ51)))</f>
        <v>123.39999999999989</v>
      </c>
      <c r="AJ52" s="14">
        <f>AI52*VLOOKUP('Données projet'!$B$10,Paramètres!$A$1:$I$89,3,0)*VLOOKUP('Données projet'!$B$10,Paramètres!$A$1:$I$89,5,0)</f>
        <v>100.10207999999993</v>
      </c>
      <c r="AK52" s="14">
        <f t="shared" si="35"/>
        <v>26.986315256436281</v>
      </c>
      <c r="AL52" s="22">
        <f t="shared" si="4"/>
        <v>221.34562173829306</v>
      </c>
      <c r="AM52" s="62">
        <f t="shared" si="5"/>
        <v>514.67895507162643</v>
      </c>
      <c r="AN52" s="62">
        <f ca="1">AVERAGE(OFFSET($AM$3,0,0,'Données projet'!$E$10+1,1))-AVERAGE(OFFSET($H$3,0,0,'Données projet'!$E$10+1,1))</f>
        <v>125.63383094569207</v>
      </c>
      <c r="AO52" s="62">
        <f t="shared" si="36"/>
        <v>96.45379916885264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1.7921969629045077E-3</v>
      </c>
      <c r="AX52" s="23">
        <f t="shared" si="6"/>
        <v>1.7921969629045077E-3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28.599999999999973</v>
      </c>
      <c r="D53" s="12">
        <f t="shared" si="32"/>
        <v>8.9206621497435066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289.6331815067918</v>
      </c>
      <c r="H53" s="70">
        <f t="shared" si="1"/>
        <v>358.6818199108032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159.10412966130923</v>
      </c>
      <c r="T53" s="62">
        <f t="shared" si="34"/>
        <v>270.96470664259016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128</v>
      </c>
      <c r="AG53" s="13">
        <f>VLOOKUP(A53,'Données projet'!$A$61:$I$81,9,0)</f>
        <v>4.5999999999999996</v>
      </c>
      <c r="AH53" s="13">
        <f t="array" ref="AH53">INDEX(AG:AG,MIN(IF(ISNUMBER(AG53:AG249),ROW(AG53:AG249),"")))</f>
        <v>4.5999999999999996</v>
      </c>
      <c r="AI53" s="14">
        <f>IF('Données projet'!$A$62&gt;35,AI52+AH53-AQ52,IF(A53&lt;'Données projet'!$A$62,$AF$205^A53,IF(A53='Données projet'!$A$62,'Données projet'!$B$62,AI52+AH53-AQ52)))</f>
        <v>127.99999999999989</v>
      </c>
      <c r="AJ53" s="14">
        <f>AI53*VLOOKUP('Données projet'!$B$10,Paramètres!$A$1:$I$89,3,0)*VLOOKUP('Données projet'!$B$10,Paramètres!$A$1:$I$89,5,0)</f>
        <v>103.83359999999992</v>
      </c>
      <c r="AK53" s="14">
        <f t="shared" si="35"/>
        <v>27.873290659436186</v>
      </c>
      <c r="AL53" s="22">
        <f t="shared" si="4"/>
        <v>229.38950123185123</v>
      </c>
      <c r="AM53" s="62">
        <f t="shared" si="5"/>
        <v>522.72283456518448</v>
      </c>
      <c r="AN53" s="62">
        <f ca="1">AVERAGE(OFFSET($AM$3,0,0,'Données projet'!$E$10+1,1))-AVERAGE(OFFSET($H$3,0,0,'Données projet'!$E$10+1,1))</f>
        <v>125.63383094569207</v>
      </c>
      <c r="AO53" s="62">
        <f t="shared" si="36"/>
        <v>96.45379916885264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11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1.2672746256917127E-3</v>
      </c>
      <c r="AX53" s="23">
        <f t="shared" si="6"/>
        <v>1.2672746256917127E-3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29.171999999999972</v>
      </c>
      <c r="D54" s="12">
        <f t="shared" si="32"/>
        <v>9.0781259428318464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295.26413008501754</v>
      </c>
      <c r="H54" s="70">
        <f t="shared" si="1"/>
        <v>359.95230268376542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159.10412966130923</v>
      </c>
      <c r="T54" s="62">
        <f t="shared" si="34"/>
        <v>270.96470664259016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4.4000000000000004</v>
      </c>
      <c r="AI54" s="14">
        <f>IF('Données projet'!$A$62&gt;35,AI53+AH54-AQ53,IF(A54&lt;'Données projet'!$A$62,$AF$205^A54,IF(A54='Données projet'!$A$62,'Données projet'!$B$62,AI53+AH54-AQ53)))</f>
        <v>121.39999999999989</v>
      </c>
      <c r="AJ54" s="14">
        <f>AI54*VLOOKUP('Données projet'!$B$10,Paramètres!$A$1:$I$89,3,0)*VLOOKUP('Données projet'!$B$10,Paramètres!$A$1:$I$89,5,0)</f>
        <v>98.479679999999917</v>
      </c>
      <c r="AK54" s="14">
        <f t="shared" si="35"/>
        <v>26.599479965290179</v>
      </c>
      <c r="AL54" s="22">
        <f t="shared" si="4"/>
        <v>217.84620360621361</v>
      </c>
      <c r="AM54" s="62">
        <f t="shared" si="5"/>
        <v>511.17953693954689</v>
      </c>
      <c r="AN54" s="62">
        <f ca="1">AVERAGE(OFFSET($AM$3,0,0,'Données projet'!$E$10+1,1))-AVERAGE(OFFSET($H$3,0,0,'Données projet'!$E$10+1,1))</f>
        <v>125.63383094569207</v>
      </c>
      <c r="AO54" s="62">
        <f t="shared" si="36"/>
        <v>96.45379916885264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8.9609848145225384E-4</v>
      </c>
      <c r="AX54" s="23">
        <f t="shared" si="6"/>
        <v>8.9609848145225384E-4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29.743999999999971</v>
      </c>
      <c r="D55" s="12">
        <f t="shared" si="32"/>
        <v>9.2352307334646664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300.89230741621827</v>
      </c>
      <c r="H55" s="70">
        <f t="shared" si="1"/>
        <v>361.22216019411758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159.10412966130923</v>
      </c>
      <c r="T55" s="62">
        <f t="shared" si="34"/>
        <v>270.96470664259016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4.4000000000000004</v>
      </c>
      <c r="AI55" s="14">
        <f>IF('Données projet'!$A$62&gt;35,AI54+AH55-AQ54,IF(A55&lt;'Données projet'!$A$62,$AF$205^A55,IF(A55='Données projet'!$A$62,'Données projet'!$B$62,AI54+AH55-AQ54)))</f>
        <v>125.7999999999999</v>
      </c>
      <c r="AJ55" s="14">
        <f>AI55*VLOOKUP('Données projet'!$B$10,Paramètres!$A$1:$I$89,3,0)*VLOOKUP('Données projet'!$B$10,Paramètres!$A$1:$I$89,5,0)</f>
        <v>102.04895999999994</v>
      </c>
      <c r="AK55" s="14">
        <f t="shared" si="35"/>
        <v>27.44955630464851</v>
      </c>
      <c r="AL55" s="22">
        <f t="shared" si="4"/>
        <v>225.54324923059599</v>
      </c>
      <c r="AM55" s="62">
        <f t="shared" si="5"/>
        <v>518.87658256392933</v>
      </c>
      <c r="AN55" s="62">
        <f ca="1">AVERAGE(OFFSET($AM$3,0,0,'Données projet'!$E$10+1,1))-AVERAGE(OFFSET($H$3,0,0,'Données projet'!$E$10+1,1))</f>
        <v>125.63383094569207</v>
      </c>
      <c r="AO55" s="62">
        <f t="shared" si="36"/>
        <v>96.45379916885264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6.3363731284585636E-4</v>
      </c>
      <c r="AX55" s="23">
        <f t="shared" si="6"/>
        <v>6.3363731284585636E-4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30.315999999999971</v>
      </c>
      <c r="D56" s="12">
        <f t="shared" si="32"/>
        <v>9.3919842214860001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306.5177729377865</v>
      </c>
      <c r="H56" s="70">
        <f t="shared" si="1"/>
        <v>362.49140585242139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159.10412966130923</v>
      </c>
      <c r="T56" s="62">
        <f t="shared" si="34"/>
        <v>270.96470664259016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4.4000000000000004</v>
      </c>
      <c r="AI56" s="14">
        <f>IF('Données projet'!$A$62&gt;35,AI55+AH56-AQ55,IF(A56&lt;'Données projet'!$A$62,$AF$205^A56,IF(A56='Données projet'!$A$62,'Données projet'!$B$62,AI55+AH56-AQ55)))</f>
        <v>130.1999999999999</v>
      </c>
      <c r="AJ56" s="14">
        <f>AI56*VLOOKUP('Données projet'!$B$10,Paramètres!$A$1:$I$89,3,0)*VLOOKUP('Données projet'!$B$10,Paramètres!$A$1:$I$89,5,0)</f>
        <v>105.61823999999993</v>
      </c>
      <c r="AK56" s="14">
        <f t="shared" si="35"/>
        <v>28.296178084029037</v>
      </c>
      <c r="AL56" s="22">
        <f t="shared" si="4"/>
        <v>233.23427816301714</v>
      </c>
      <c r="AM56" s="62">
        <f t="shared" si="5"/>
        <v>526.56761149635042</v>
      </c>
      <c r="AN56" s="62">
        <f ca="1">AVERAGE(OFFSET($AM$3,0,0,'Données projet'!$E$10+1,1))-AVERAGE(OFFSET($H$3,0,0,'Données projet'!$E$10+1,1))</f>
        <v>125.63383094569207</v>
      </c>
      <c r="AO56" s="62">
        <f t="shared" si="36"/>
        <v>96.45379916885264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4.4804924072612692E-4</v>
      </c>
      <c r="AX56" s="23">
        <f t="shared" si="6"/>
        <v>4.4804924072612692E-4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30.88799999999997</v>
      </c>
      <c r="D57" s="12">
        <f t="shared" si="32"/>
        <v>9.5483937995518957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312.140583715839</v>
      </c>
      <c r="H57" s="70">
        <f t="shared" si="1"/>
        <v>363.76005253421948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159.10412966130923</v>
      </c>
      <c r="T57" s="62">
        <f t="shared" si="34"/>
        <v>270.96470664259016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4.4000000000000004</v>
      </c>
      <c r="AI57" s="14">
        <f>IF('Données projet'!$A$62&gt;35,AI56+AH57-AQ56,IF(A57&lt;'Données projet'!$A$62,$AF$205^A57,IF(A57='Données projet'!$A$62,'Données projet'!$B$62,AI56+AH57-AQ56)))</f>
        <v>134.59999999999991</v>
      </c>
      <c r="AJ57" s="14">
        <f>AI57*VLOOKUP('Données projet'!$B$10,Paramètres!$A$1:$I$89,3,0)*VLOOKUP('Données projet'!$B$10,Paramètres!$A$1:$I$89,5,0)</f>
        <v>109.18751999999995</v>
      </c>
      <c r="AK57" s="14">
        <f t="shared" si="35"/>
        <v>29.139475430705875</v>
      </c>
      <c r="AL57" s="22">
        <f t="shared" si="4"/>
        <v>240.91951704181267</v>
      </c>
      <c r="AM57" s="62">
        <f t="shared" si="5"/>
        <v>534.25285037514595</v>
      </c>
      <c r="AN57" s="62">
        <f ca="1">AVERAGE(OFFSET($AM$3,0,0,'Données projet'!$E$10+1,1))-AVERAGE(OFFSET($H$3,0,0,'Données projet'!$E$10+1,1))</f>
        <v>125.63383094569207</v>
      </c>
      <c r="AO57" s="62">
        <f t="shared" si="36"/>
        <v>96.45379916885264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3.1681865642292818E-4</v>
      </c>
      <c r="AX57" s="23">
        <f t="shared" si="6"/>
        <v>3.1681865642292818E-4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31.459999999999969</v>
      </c>
      <c r="D58" s="12">
        <f t="shared" si="32"/>
        <v>9.7044665708435556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317.76079458195005</v>
      </c>
      <c r="H58" s="70">
        <f t="shared" si="1"/>
        <v>365.02811261088578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159.10412966130923</v>
      </c>
      <c r="T58" s="62">
        <f t="shared" si="34"/>
        <v>270.96470664259016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139</v>
      </c>
      <c r="AG58" s="13">
        <f>VLOOKUP(A58,'Données projet'!$A$61:$I$81,9,0)</f>
        <v>4.4000000000000004</v>
      </c>
      <c r="AH58" s="13">
        <f t="array" ref="AH58">INDEX(AG:AG,MIN(IF(ISNUMBER(AG58:AG254),ROW(AG58:AG254),"")))</f>
        <v>4.4000000000000004</v>
      </c>
      <c r="AI58" s="14">
        <f>IF('Données projet'!$A$62&gt;35,AI57+AH58-AQ57,IF(A58&lt;'Données projet'!$A$62,$AF$205^A58,IF(A58='Données projet'!$A$62,'Données projet'!$B$62,AI57+AH58-AQ57)))</f>
        <v>138.99999999999991</v>
      </c>
      <c r="AJ58" s="14">
        <f>AI58*VLOOKUP('Données projet'!$B$10,Paramètres!$A$1:$I$89,3,0)*VLOOKUP('Données projet'!$B$10,Paramètres!$A$1:$I$89,5,0)</f>
        <v>112.75679999999994</v>
      </c>
      <c r="AK58" s="14">
        <f t="shared" si="35"/>
        <v>29.979569481474449</v>
      </c>
      <c r="AL58" s="22">
        <f t="shared" si="4"/>
        <v>248.5991768469012</v>
      </c>
      <c r="AM58" s="62">
        <f t="shared" si="5"/>
        <v>541.93251018023454</v>
      </c>
      <c r="AN58" s="62">
        <f ca="1">AVERAGE(OFFSET($AM$3,0,0,'Données projet'!$E$10+1,1))-AVERAGE(OFFSET($H$3,0,0,'Données projet'!$E$10+1,1))</f>
        <v>125.63383094569207</v>
      </c>
      <c r="AO58" s="62">
        <f t="shared" si="36"/>
        <v>96.45379916885264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11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2.2402462036306346E-4</v>
      </c>
      <c r="AX58" s="23">
        <f t="shared" si="6"/>
        <v>2.2402462036306346E-4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32.031999999999968</v>
      </c>
      <c r="D59" s="12">
        <f t="shared" si="32"/>
        <v>9.8602093654557414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323.3784582596582</v>
      </c>
      <c r="H59" s="70">
        <f t="shared" si="1"/>
        <v>366.29559797816864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159.10412966130923</v>
      </c>
      <c r="T59" s="62">
        <f t="shared" si="34"/>
        <v>270.96470664259016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4.2</v>
      </c>
      <c r="AI59" s="14">
        <f>IF('Données projet'!$A$62&gt;35,AI58+AH59-AQ58,IF(A59&lt;'Données projet'!$A$62,$AF$205^A59,IF(A59='Données projet'!$A$62,'Données projet'!$B$62,AI58+AH59-AQ58)))</f>
        <v>132.1999999999999</v>
      </c>
      <c r="AJ59" s="14">
        <f>AI59*VLOOKUP('Données projet'!$B$10,Paramètres!$A$1:$I$89,3,0)*VLOOKUP('Données projet'!$B$10,Paramètres!$A$1:$I$89,5,0)</f>
        <v>107.24063999999994</v>
      </c>
      <c r="AK59" s="14">
        <f t="shared" si="35"/>
        <v>28.679899700503576</v>
      </c>
      <c r="AL59" s="22">
        <f t="shared" si="4"/>
        <v>236.7282733117103</v>
      </c>
      <c r="AM59" s="62">
        <f t="shared" si="5"/>
        <v>530.06160664504364</v>
      </c>
      <c r="AN59" s="62">
        <f ca="1">AVERAGE(OFFSET($AM$3,0,0,'Données projet'!$E$10+1,1))-AVERAGE(OFFSET($H$3,0,0,'Données projet'!$E$10+1,1))</f>
        <v>125.63383094569207</v>
      </c>
      <c r="AO59" s="62">
        <f t="shared" si="36"/>
        <v>96.45379916885264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1.5840932821146409E-4</v>
      </c>
      <c r="AX59" s="23">
        <f t="shared" si="6"/>
        <v>1.5840932821146409E-4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32.603999999999971</v>
      </c>
      <c r="D60" s="12">
        <f t="shared" si="32"/>
        <v>10.015628755581472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328.99362548168136</v>
      </c>
      <c r="H60" s="70">
        <f t="shared" si="1"/>
        <v>367.56252008263766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159.10412966130923</v>
      </c>
      <c r="T60" s="62">
        <f t="shared" si="34"/>
        <v>270.96470664259016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4.2</v>
      </c>
      <c r="AI60" s="14">
        <f>IF('Données projet'!$A$62&gt;35,AI59+AH60-AQ59,IF(A60&lt;'Données projet'!$A$62,$AF$205^A60,IF(A60='Données projet'!$A$62,'Données projet'!$B$62,AI59+AH60-AQ59)))</f>
        <v>136.39999999999989</v>
      </c>
      <c r="AJ60" s="14">
        <f>AI60*VLOOKUP('Données projet'!$B$10,Paramètres!$A$1:$I$89,3,0)*VLOOKUP('Données projet'!$B$10,Paramètres!$A$1:$I$89,5,0)</f>
        <v>110.64767999999991</v>
      </c>
      <c r="AK60" s="14">
        <f t="shared" si="35"/>
        <v>29.483530853816045</v>
      </c>
      <c r="AL60" s="22">
        <f t="shared" si="4"/>
        <v>244.06185890372944</v>
      </c>
      <c r="AM60" s="62">
        <f t="shared" si="5"/>
        <v>537.3951922370627</v>
      </c>
      <c r="AN60" s="62">
        <f ca="1">AVERAGE(OFFSET($AM$3,0,0,'Données projet'!$E$10+1,1))-AVERAGE(OFFSET($H$3,0,0,'Données projet'!$E$10+1,1))</f>
        <v>125.63383094569207</v>
      </c>
      <c r="AO60" s="62">
        <f t="shared" si="36"/>
        <v>96.45379916885264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1.1201231018153173E-4</v>
      </c>
      <c r="AX60" s="23">
        <f t="shared" si="6"/>
        <v>1.1201231018153173E-4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33.175999999999974</v>
      </c>
      <c r="D61" s="12">
        <f t="shared" si="32"/>
        <v>10.170731069600977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334.60634509867401</v>
      </c>
      <c r="H61" s="70">
        <f t="shared" si="1"/>
        <v>368.82888994622164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159.10412966130923</v>
      </c>
      <c r="T61" s="62">
        <f t="shared" si="34"/>
        <v>270.96470664259016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4.2</v>
      </c>
      <c r="AI61" s="14">
        <f>IF('Données projet'!$A$62&gt;35,AI60+AH61-AQ60,IF(A61&lt;'Données projet'!$A$62,$AF$205^A61,IF(A61='Données projet'!$A$62,'Données projet'!$B$62,AI60+AH61-AQ60)))</f>
        <v>140.59999999999988</v>
      </c>
      <c r="AJ61" s="14">
        <f>AI61*VLOOKUP('Données projet'!$B$10,Paramètres!$A$1:$I$89,3,0)*VLOOKUP('Données projet'!$B$10,Paramètres!$A$1:$I$89,5,0)</f>
        <v>114.0547199999999</v>
      </c>
      <c r="AK61" s="14">
        <f t="shared" si="35"/>
        <v>30.284286336638967</v>
      </c>
      <c r="AL61" s="22">
        <f t="shared" si="4"/>
        <v>251.39043603631271</v>
      </c>
      <c r="AM61" s="62">
        <f t="shared" si="5"/>
        <v>544.72376936964599</v>
      </c>
      <c r="AN61" s="62">
        <f ca="1">AVERAGE(OFFSET($AM$3,0,0,'Données projet'!$E$10+1,1))-AVERAGE(OFFSET($H$3,0,0,'Données projet'!$E$10+1,1))</f>
        <v>125.63383094569207</v>
      </c>
      <c r="AO61" s="62">
        <f t="shared" si="36"/>
        <v>96.45379916885264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7.9204664105732045E-5</v>
      </c>
      <c r="AX61" s="23">
        <f t="shared" si="6"/>
        <v>7.9204664105732045E-5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33.747999999999976</v>
      </c>
      <c r="D62" s="12">
        <f t="shared" si="32"/>
        <v>10.32552240517143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340.21666418027053</v>
      </c>
      <c r="H62" s="70">
        <f t="shared" si="1"/>
        <v>370.09471818900681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159.10412966130923</v>
      </c>
      <c r="T62" s="62">
        <f t="shared" si="34"/>
        <v>270.96470664259016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4.2</v>
      </c>
      <c r="AI62" s="14">
        <f>IF('Données projet'!$A$62&gt;35,AI61+AH62-AQ61,IF(A62&lt;'Données projet'!$A$62,$AF$205^A62,IF(A62='Données projet'!$A$62,'Données projet'!$B$62,AI61+AH62-AQ61)))</f>
        <v>144.79999999999987</v>
      </c>
      <c r="AJ62" s="14">
        <f>AI62*VLOOKUP('Données projet'!$B$10,Paramètres!$A$1:$I$89,3,0)*VLOOKUP('Données projet'!$B$10,Paramètres!$A$1:$I$89,5,0)</f>
        <v>117.4617599999999</v>
      </c>
      <c r="AK62" s="14">
        <f t="shared" si="35"/>
        <v>31.082261912268322</v>
      </c>
      <c r="AL62" s="22">
        <f t="shared" si="4"/>
        <v>258.71417149720048</v>
      </c>
      <c r="AM62" s="62">
        <f t="shared" si="5"/>
        <v>552.04750483053385</v>
      </c>
      <c r="AN62" s="62">
        <f ca="1">AVERAGE(OFFSET($AM$3,0,0,'Données projet'!$E$10+1,1))-AVERAGE(OFFSET($H$3,0,0,'Données projet'!$E$10+1,1))</f>
        <v>125.63383094569207</v>
      </c>
      <c r="AO62" s="62">
        <f t="shared" si="36"/>
        <v>96.45379916885264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5.6006155090765865E-5</v>
      </c>
      <c r="AX62" s="23">
        <f t="shared" si="6"/>
        <v>5.6006155090765865E-5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34.319999999999979</v>
      </c>
      <c r="D63" s="12">
        <f t="shared" si="32"/>
        <v>10.480008641404149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345.82462810908447</v>
      </c>
      <c r="H63" s="70">
        <f t="shared" si="1"/>
        <v>371.3600150504455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159.10412966130923</v>
      </c>
      <c r="T63" s="62">
        <f t="shared" si="34"/>
        <v>270.96470664259016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149</v>
      </c>
      <c r="AG63" s="13">
        <f>VLOOKUP(A63,'Données projet'!$A$61:$I$81,9,0)</f>
        <v>4.2</v>
      </c>
      <c r="AH63" s="13">
        <f t="array" ref="AH63">INDEX(AG:AG,MIN(IF(ISNUMBER(AG63:AG259),ROW(AG63:AG259),"")))</f>
        <v>4.2</v>
      </c>
      <c r="AI63" s="14">
        <f>IF('Données projet'!$A$62&gt;35,AI62+AH63-AQ62,IF(A63&lt;'Données projet'!$A$62,$AF$205^A63,IF(A63='Données projet'!$A$62,'Données projet'!$B$62,AI62+AH63-AQ62)))</f>
        <v>148.99999999999986</v>
      </c>
      <c r="AJ63" s="14">
        <f>AI63*VLOOKUP('Données projet'!$B$10,Paramètres!$A$1:$I$89,3,0)*VLOOKUP('Données projet'!$B$10,Paramètres!$A$1:$I$89,5,0)</f>
        <v>120.86879999999989</v>
      </c>
      <c r="AK63" s="14">
        <f t="shared" si="35"/>
        <v>31.877547472771241</v>
      </c>
      <c r="AL63" s="22">
        <f t="shared" si="4"/>
        <v>266.03322184840971</v>
      </c>
      <c r="AM63" s="62">
        <f t="shared" si="5"/>
        <v>559.36655518174302</v>
      </c>
      <c r="AN63" s="62">
        <f ca="1">AVERAGE(OFFSET($AM$3,0,0,'Données projet'!$E$10+1,1))-AVERAGE(OFFSET($H$3,0,0,'Données projet'!$E$10+1,1))</f>
        <v>125.63383094569207</v>
      </c>
      <c r="AO63" s="62">
        <f t="shared" si="36"/>
        <v>96.45379916885264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11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3.9602332052866023E-5</v>
      </c>
      <c r="AX63" s="23">
        <f t="shared" si="6"/>
        <v>3.9602332052866023E-5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34.891999999999982</v>
      </c>
      <c r="D64" s="12">
        <f t="shared" si="32"/>
        <v>10.634195450206938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351.43028066826395</v>
      </c>
      <c r="H64" s="70">
        <f t="shared" si="1"/>
        <v>372.62479040911035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159.10412966130923</v>
      </c>
      <c r="T64" s="62">
        <f t="shared" si="34"/>
        <v>270.96470664259016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</v>
      </c>
      <c r="AI64" s="14">
        <f>IF('Données projet'!$A$62&gt;35,AI63+AH64-AQ63,IF(A64&lt;'Données projet'!$A$62,$AF$205^A64,IF(A64='Données projet'!$A$62,'Données projet'!$B$62,AI63+AH64-AQ63)))</f>
        <v>141.99999999999986</v>
      </c>
      <c r="AJ64" s="14">
        <f>AI64*VLOOKUP('Données projet'!$B$10,Paramètres!$A$1:$I$89,3,0)*VLOOKUP('Données projet'!$B$10,Paramètres!$A$1:$I$89,5,0)</f>
        <v>115.1903999999999</v>
      </c>
      <c r="AK64" s="14">
        <f t="shared" si="35"/>
        <v>30.550582519051918</v>
      </c>
      <c r="AL64" s="22">
        <f t="shared" si="4"/>
        <v>253.8322112206819</v>
      </c>
      <c r="AM64" s="62">
        <f t="shared" si="5"/>
        <v>547.16554455401524</v>
      </c>
      <c r="AN64" s="62">
        <f ca="1">AVERAGE(OFFSET($AM$3,0,0,'Données projet'!$E$10+1,1))-AVERAGE(OFFSET($H$3,0,0,'Données projet'!$E$10+1,1))</f>
        <v>125.63383094569207</v>
      </c>
      <c r="AO64" s="62">
        <f t="shared" si="36"/>
        <v>96.45379916885264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2.8003077545382932E-5</v>
      </c>
      <c r="AX64" s="23">
        <f t="shared" si="6"/>
        <v>2.8003077545382932E-5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35.463999999999984</v>
      </c>
      <c r="D65" s="12">
        <f t="shared" si="32"/>
        <v>10.788088306861617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357.03366412314222</v>
      </c>
      <c r="H65" s="70">
        <f t="shared" si="1"/>
        <v>373.88905380111726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159.10412966130923</v>
      </c>
      <c r="T65" s="62">
        <f t="shared" si="34"/>
        <v>270.96470664259016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</v>
      </c>
      <c r="AI65" s="14">
        <f>IF('Données projet'!$A$62&gt;35,AI64+AH65-AQ64,IF(A65&lt;'Données projet'!$A$62,$AF$205^A65,IF(A65='Données projet'!$A$62,'Données projet'!$B$62,AI64+AH65-AQ64)))</f>
        <v>145.99999999999986</v>
      </c>
      <c r="AJ65" s="14">
        <f>AI65*VLOOKUP('Données projet'!$B$10,Paramètres!$A$1:$I$89,3,0)*VLOOKUP('Données projet'!$B$10,Paramètres!$A$1:$I$89,5,0)</f>
        <v>118.4351999999999</v>
      </c>
      <c r="AK65" s="14">
        <f t="shared" si="35"/>
        <v>31.309757056296938</v>
      </c>
      <c r="AL65" s="22">
        <f t="shared" si="4"/>
        <v>260.80580020638365</v>
      </c>
      <c r="AM65" s="62">
        <f t="shared" si="5"/>
        <v>554.13913353971702</v>
      </c>
      <c r="AN65" s="62">
        <f ca="1">AVERAGE(OFFSET($AM$3,0,0,'Données projet'!$E$10+1,1))-AVERAGE(OFFSET($H$3,0,0,'Données projet'!$E$10+1,1))</f>
        <v>125.63383094569207</v>
      </c>
      <c r="AO65" s="62">
        <f t="shared" si="36"/>
        <v>96.45379916885264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1.9801166026433011E-5</v>
      </c>
      <c r="AX65" s="23">
        <f t="shared" si="6"/>
        <v>1.9801166026433011E-5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36.035999999999987</v>
      </c>
      <c r="D66" s="12">
        <f t="shared" si="32"/>
        <v>10.941692499899737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362.63481929747155</v>
      </c>
      <c r="H66" s="70">
        <f t="shared" si="1"/>
        <v>375.15281443732533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159.10412966130923</v>
      </c>
      <c r="T66" s="62">
        <f t="shared" si="34"/>
        <v>270.96470664259016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</v>
      </c>
      <c r="AI66" s="14">
        <f>IF('Données projet'!$A$62&gt;35,AI65+AH66-AQ65,IF(A66&lt;'Données projet'!$A$62,$AF$205^A66,IF(A66='Données projet'!$A$62,'Données projet'!$B$62,AI65+AH66-AQ65)))</f>
        <v>149.99999999999986</v>
      </c>
      <c r="AJ66" s="14">
        <f>AI66*VLOOKUP('Données projet'!$B$10,Paramètres!$A$1:$I$89,3,0)*VLOOKUP('Données projet'!$B$10,Paramètres!$A$1:$I$89,5,0)</f>
        <v>121.67999999999989</v>
      </c>
      <c r="AK66" s="14">
        <f t="shared" si="35"/>
        <v>32.066514091456227</v>
      </c>
      <c r="AL66" s="22">
        <f t="shared" si="4"/>
        <v>267.77517870928608</v>
      </c>
      <c r="AM66" s="62">
        <f t="shared" si="5"/>
        <v>561.1085120426194</v>
      </c>
      <c r="AN66" s="62">
        <f ca="1">AVERAGE(OFFSET($AM$3,0,0,'Données projet'!$E$10+1,1))-AVERAGE(OFFSET($H$3,0,0,'Données projet'!$E$10+1,1))</f>
        <v>125.63383094569207</v>
      </c>
      <c r="AO66" s="62">
        <f t="shared" si="36"/>
        <v>96.45379916885264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1.4001538772691466E-5</v>
      </c>
      <c r="AX66" s="23">
        <f t="shared" si="6"/>
        <v>1.4001538772691466E-5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36.60799999999999</v>
      </c>
      <c r="D67" s="12">
        <f t="shared" si="32"/>
        <v>11.095013140333551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368.23378564467998</v>
      </c>
      <c r="H67" s="70">
        <f t="shared" si="1"/>
        <v>376.4160812194142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159.10412966130923</v>
      </c>
      <c r="T67" s="62">
        <f t="shared" si="34"/>
        <v>270.96470664259016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</v>
      </c>
      <c r="AI67" s="14">
        <f>IF('Données projet'!$A$62&gt;35,AI66+AH67-AQ66,IF(A67&lt;'Données projet'!$A$62,$AF$205^A67,IF(A67='Données projet'!$A$62,'Données projet'!$B$62,AI66+AH67-AQ66)))</f>
        <v>153.99999999999986</v>
      </c>
      <c r="AJ67" s="14">
        <f>AI67*VLOOKUP('Données projet'!$B$10,Paramètres!$A$1:$I$89,3,0)*VLOOKUP('Données projet'!$B$10,Paramètres!$A$1:$I$89,5,0)</f>
        <v>124.92479999999989</v>
      </c>
      <c r="AK67" s="14">
        <f t="shared" si="35"/>
        <v>32.820925500842712</v>
      </c>
      <c r="AL67" s="22">
        <f t="shared" si="4"/>
        <v>274.74047191396755</v>
      </c>
      <c r="AM67" s="62">
        <f t="shared" si="5"/>
        <v>568.07380524730092</v>
      </c>
      <c r="AN67" s="62">
        <f ca="1">AVERAGE(OFFSET($AM$3,0,0,'Données projet'!$E$10+1,1))-AVERAGE(OFFSET($H$3,0,0,'Données projet'!$E$10+1,1))</f>
        <v>125.63383094569207</v>
      </c>
      <c r="AO67" s="62">
        <f t="shared" si="36"/>
        <v>96.45379916885264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9.9005830132165057E-6</v>
      </c>
      <c r="AX67" s="23">
        <f t="shared" si="6"/>
        <v>9.9005830132165057E-6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37.179999999999993</v>
      </c>
      <c r="D68" s="12">
        <f t="shared" si="32"/>
        <v>11.248055170293577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373.83060131454687</v>
      </c>
      <c r="H68" s="70">
        <f t="shared" ref="H68:H131" si="56">(B68+E68+F68)*44/12+(C68+D68)*0.475*44/12</f>
        <v>377.67886275492793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159.10412966130923</v>
      </c>
      <c r="T68" s="62">
        <f t="shared" si="34"/>
        <v>270.96470664259016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158</v>
      </c>
      <c r="AG68" s="13">
        <f>VLOOKUP(A68,'Données projet'!$A$61:$I$81,9,0)</f>
        <v>4</v>
      </c>
      <c r="AH68" s="13">
        <f t="array" ref="AH68">INDEX(AG:AG,MIN(IF(ISNUMBER(AG68:AG264),ROW(AG68:AG264),"")))</f>
        <v>4</v>
      </c>
      <c r="AI68" s="14">
        <f>IF('Données projet'!$A$62&gt;35,AI67+AH68-AQ67,IF(A68&lt;'Données projet'!$A$62,$AF$205^A68,IF(A68='Données projet'!$A$62,'Données projet'!$B$62,AI67+AH68-AQ67)))</f>
        <v>157.99999999999986</v>
      </c>
      <c r="AJ68" s="14">
        <f>AI68*VLOOKUP('Données projet'!$B$10,Paramètres!$A$1:$I$89,3,0)*VLOOKUP('Données projet'!$B$10,Paramètres!$A$1:$I$89,5,0)</f>
        <v>128.16959999999989</v>
      </c>
      <c r="AK68" s="14">
        <f t="shared" si="35"/>
        <v>33.573059214253441</v>
      </c>
      <c r="AL68" s="22">
        <f t="shared" ref="AL68:AL131" si="58">(AJ68+AK68)*0.475*44/12</f>
        <v>281.70179813149122</v>
      </c>
      <c r="AM68" s="62">
        <f t="shared" ref="AM68:AM131" si="59">AL68+(AD68+AE68)*44/12</f>
        <v>575.03513146482453</v>
      </c>
      <c r="AN68" s="62">
        <f ca="1">AVERAGE(OFFSET($AM$3,0,0,'Données projet'!$E$10+1,1))-AVERAGE(OFFSET($H$3,0,0,'Données projet'!$E$10+1,1))</f>
        <v>125.63383094569207</v>
      </c>
      <c r="AO68" s="62">
        <f t="shared" si="36"/>
        <v>96.45379916885264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11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7.0007693863457331E-6</v>
      </c>
      <c r="AX68" s="23">
        <f t="shared" ref="AX68:AX131" si="60">SUM(AU68:AW68)</f>
        <v>7.0007693863457331E-6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37.751999999999995</v>
      </c>
      <c r="D69" s="12">
        <f t="shared" ref="D69:D132" si="86">IFERROR(EXP(-1.0587+0.8836*LN(C69)+0.284),0)</f>
        <v>11.400823371119648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379.42530321566045</v>
      </c>
      <c r="H69" s="70">
        <f t="shared" si="56"/>
        <v>378.9411673713667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159.10412966130923</v>
      </c>
      <c r="T69" s="62">
        <f t="shared" ref="T69:T132" si="88">$T$3</f>
        <v>270.96470664259016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</v>
      </c>
      <c r="AI69" s="14">
        <f>IF('Données projet'!$A$62&gt;35,AI68+AH69-AQ68,IF(A69&lt;'Données projet'!$A$62,$AF$205^A69,IF(A69='Données projet'!$A$62,'Données projet'!$B$62,AI68+AH69-AQ68)))</f>
        <v>150.99999999999986</v>
      </c>
      <c r="AJ69" s="14">
        <f>AI69*VLOOKUP('Données projet'!$B$10,Paramètres!$A$1:$I$89,3,0)*VLOOKUP('Données projet'!$B$10,Paramètres!$A$1:$I$89,5,0)</f>
        <v>122.49119999999989</v>
      </c>
      <c r="AK69" s="14">
        <f t="shared" ref="AK69:AK132" si="89">EXP(-1.0587+0.8836*LN(AJ69)+0.284)</f>
        <v>32.255334127777417</v>
      </c>
      <c r="AL69" s="22">
        <f t="shared" si="58"/>
        <v>269.51688027254545</v>
      </c>
      <c r="AM69" s="62">
        <f t="shared" si="59"/>
        <v>562.85021360587871</v>
      </c>
      <c r="AN69" s="62">
        <f ca="1">AVERAGE(OFFSET($AM$3,0,0,'Données projet'!$E$10+1,1))-AVERAGE(OFFSET($H$3,0,0,'Données projet'!$E$10+1,1))</f>
        <v>125.63383094569207</v>
      </c>
      <c r="AO69" s="62">
        <f t="shared" ref="AO69:AO132" si="90">$AO$3</f>
        <v>96.45379916885264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4.9502915066082528E-6</v>
      </c>
      <c r="AX69" s="23">
        <f t="shared" si="60"/>
        <v>4.9502915066082528E-6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38.323999999999998</v>
      </c>
      <c r="D70" s="12">
        <f t="shared" si="86"/>
        <v>11.553322370947576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385.0179270739813</v>
      </c>
      <c r="H70" s="70">
        <f t="shared" si="56"/>
        <v>380.20300312940032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159.10412966130923</v>
      </c>
      <c r="T70" s="62">
        <f t="shared" si="88"/>
        <v>270.96470664259016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</v>
      </c>
      <c r="AI70" s="14">
        <f>IF('Données projet'!$A$62&gt;35,AI69+AH70-AQ69,IF(A70&lt;'Données projet'!$A$62,$AF$205^A70,IF(A70='Données projet'!$A$62,'Données projet'!$B$62,AI69+AH70-AQ69)))</f>
        <v>154.99999999999986</v>
      </c>
      <c r="AJ70" s="14">
        <f>AI70*VLOOKUP('Données projet'!$B$10,Paramètres!$A$1:$I$89,3,0)*VLOOKUP('Données projet'!$B$10,Paramètres!$A$1:$I$89,5,0)</f>
        <v>125.73599999999989</v>
      </c>
      <c r="AK70" s="14">
        <f t="shared" si="89"/>
        <v>33.009169891820072</v>
      </c>
      <c r="AL70" s="22">
        <f t="shared" si="58"/>
        <v>276.48117089491979</v>
      </c>
      <c r="AM70" s="62">
        <f t="shared" si="59"/>
        <v>569.8145042282531</v>
      </c>
      <c r="AN70" s="62">
        <f ca="1">AVERAGE(OFFSET($AM$3,0,0,'Données projet'!$E$10+1,1))-AVERAGE(OFFSET($H$3,0,0,'Données projet'!$E$10+1,1))</f>
        <v>125.63383094569207</v>
      </c>
      <c r="AO70" s="62">
        <f t="shared" si="90"/>
        <v>96.45379916885264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3.5003846931728665E-6</v>
      </c>
      <c r="AX70" s="23">
        <f t="shared" si="60"/>
        <v>3.5003846931728665E-6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38.896000000000001</v>
      </c>
      <c r="D71" s="12">
        <f t="shared" si="86"/>
        <v>11.705556651830076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390.60850748781121</v>
      </c>
      <c r="H71" s="70">
        <f t="shared" si="56"/>
        <v>381.46437783527068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159.10412966130923</v>
      </c>
      <c r="T71" s="62">
        <f t="shared" si="88"/>
        <v>270.96470664259016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</v>
      </c>
      <c r="AI71" s="14">
        <f>IF('Données projet'!$A$62&gt;35,AI70+AH71-AQ70,IF(A71&lt;'Données projet'!$A$62,$AF$205^A71,IF(A71='Données projet'!$A$62,'Données projet'!$B$62,AI70+AH71-AQ70)))</f>
        <v>158.99999999999986</v>
      </c>
      <c r="AJ71" s="14">
        <f>AI71*VLOOKUP('Données projet'!$B$10,Paramètres!$A$1:$I$89,3,0)*VLOOKUP('Données projet'!$B$10,Paramètres!$A$1:$I$89,5,0)</f>
        <v>128.9807999999999</v>
      </c>
      <c r="AK71" s="14">
        <f t="shared" si="89"/>
        <v>33.760744362869382</v>
      </c>
      <c r="AL71" s="22">
        <f t="shared" si="58"/>
        <v>283.44152309866399</v>
      </c>
      <c r="AM71" s="62">
        <f t="shared" si="59"/>
        <v>576.77485643199725</v>
      </c>
      <c r="AN71" s="62">
        <f ca="1">AVERAGE(OFFSET($AM$3,0,0,'Données projet'!$E$10+1,1))-AVERAGE(OFFSET($H$3,0,0,'Données projet'!$E$10+1,1))</f>
        <v>125.63383094569207</v>
      </c>
      <c r="AO71" s="62">
        <f t="shared" si="90"/>
        <v>96.45379916885264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2.4751457533041264E-6</v>
      </c>
      <c r="AX71" s="23">
        <f t="shared" si="60"/>
        <v>2.4751457533041264E-6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39.468000000000004</v>
      </c>
      <c r="D72" s="12">
        <f t="shared" si="86"/>
        <v>11.8575305564269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396.19707797943579</v>
      </c>
      <c r="H72" s="70">
        <f t="shared" si="56"/>
        <v>382.72529905244352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159.10412966130923</v>
      </c>
      <c r="T72" s="62">
        <f t="shared" si="88"/>
        <v>270.96470664259016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</v>
      </c>
      <c r="AI72" s="14">
        <f>IF('Données projet'!$A$62&gt;35,AI71+AH72-AQ71,IF(A72&lt;'Données projet'!$A$62,$AF$205^A72,IF(A72='Données projet'!$A$62,'Données projet'!$B$62,AI71+AH72-AQ71)))</f>
        <v>162.99999999999986</v>
      </c>
      <c r="AJ72" s="14">
        <f>AI72*VLOOKUP('Données projet'!$B$10,Paramètres!$A$1:$I$89,3,0)*VLOOKUP('Données projet'!$B$10,Paramètres!$A$1:$I$89,5,0)</f>
        <v>132.2255999999999</v>
      </c>
      <c r="AK72" s="14">
        <f t="shared" si="89"/>
        <v>34.510120971187362</v>
      </c>
      <c r="AL72" s="22">
        <f t="shared" si="58"/>
        <v>290.39804735815119</v>
      </c>
      <c r="AM72" s="62">
        <f t="shared" si="59"/>
        <v>583.73138069148445</v>
      </c>
      <c r="AN72" s="62">
        <f ca="1">AVERAGE(OFFSET($AM$3,0,0,'Données projet'!$E$10+1,1))-AVERAGE(OFFSET($H$3,0,0,'Données projet'!$E$10+1,1))</f>
        <v>125.63383094569207</v>
      </c>
      <c r="AO72" s="62">
        <f t="shared" si="90"/>
        <v>96.45379916885264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1.7501923465864333E-6</v>
      </c>
      <c r="AX72" s="23">
        <f t="shared" si="60"/>
        <v>1.7501923465864333E-6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40.040000000000006</v>
      </c>
      <c r="D73" s="12">
        <f t="shared" si="86"/>
        <v>12.009248294296116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401.78367104368937</v>
      </c>
      <c r="H73" s="70">
        <f t="shared" si="56"/>
        <v>383.98577411256571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159.10412966130923</v>
      </c>
      <c r="T73" s="62">
        <f t="shared" si="88"/>
        <v>270.96470664259016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167</v>
      </c>
      <c r="AG73" s="13">
        <f>VLOOKUP(A73,'Données projet'!$A$61:$I$81,9,0)</f>
        <v>4</v>
      </c>
      <c r="AH73" s="13">
        <f t="array" ref="AH73">INDEX(AG:AG,MIN(IF(ISNUMBER(AG73:AG269),ROW(AG73:AG269),"")))</f>
        <v>4</v>
      </c>
      <c r="AI73" s="14">
        <f>IF('Données projet'!$A$62&gt;35,AI72+AH73-AQ72,IF(A73&lt;'Données projet'!$A$62,$AF$205^A73,IF(A73='Données projet'!$A$62,'Données projet'!$B$62,AI72+AH73-AQ72)))</f>
        <v>166.99999999999986</v>
      </c>
      <c r="AJ73" s="14">
        <f>AI73*VLOOKUP('Données projet'!$B$10,Paramètres!$A$1:$I$89,3,0)*VLOOKUP('Données projet'!$B$10,Paramètres!$A$1:$I$89,5,0)</f>
        <v>135.4703999999999</v>
      </c>
      <c r="AK73" s="14">
        <f t="shared" si="89"/>
        <v>35.25735985641483</v>
      </c>
      <c r="AL73" s="22">
        <f t="shared" si="58"/>
        <v>297.35084841658897</v>
      </c>
      <c r="AM73" s="62">
        <f t="shared" si="59"/>
        <v>590.68418174992235</v>
      </c>
      <c r="AN73" s="62">
        <f ca="1">AVERAGE(OFFSET($AM$3,0,0,'Données projet'!$E$10+1,1))-AVERAGE(OFFSET($H$3,0,0,'Données projet'!$E$10+1,1))</f>
        <v>125.63383094569207</v>
      </c>
      <c r="AO73" s="62">
        <f t="shared" si="90"/>
        <v>96.45379916885264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11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1.2375728766520632E-6</v>
      </c>
      <c r="AX73" s="23">
        <f t="shared" si="60"/>
        <v>1.2375728766520632E-6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40.612000000000009</v>
      </c>
      <c r="D74" s="12">
        <f t="shared" si="86"/>
        <v>12.160713947815667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407.36831819366489</v>
      </c>
      <c r="H74" s="70">
        <f t="shared" si="56"/>
        <v>385.24581012577892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159.10412966130923</v>
      </c>
      <c r="T74" s="62">
        <f t="shared" si="88"/>
        <v>270.96470664259016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3.6</v>
      </c>
      <c r="AI74" s="14">
        <f>IF('Données projet'!$A$62&gt;35,AI73+AH74-AQ73,IF(A74&lt;'Données projet'!$A$62,$AF$205^A74,IF(A74='Données projet'!$A$62,'Données projet'!$B$62,AI73+AH74-AQ73)))</f>
        <v>159.59999999999985</v>
      </c>
      <c r="AJ74" s="14">
        <f>AI74*VLOOKUP('Données projet'!$B$10,Paramètres!$A$1:$I$89,3,0)*VLOOKUP('Données projet'!$B$10,Paramètres!$A$1:$I$89,5,0)</f>
        <v>129.46751999999987</v>
      </c>
      <c r="AK74" s="14">
        <f t="shared" si="89"/>
        <v>33.873289462262882</v>
      </c>
      <c r="AL74" s="22">
        <f t="shared" si="58"/>
        <v>284.48524314677428</v>
      </c>
      <c r="AM74" s="62">
        <f t="shared" si="59"/>
        <v>577.81857648010759</v>
      </c>
      <c r="AN74" s="62">
        <f ca="1">AVERAGE(OFFSET($AM$3,0,0,'Données projet'!$E$10+1,1))-AVERAGE(OFFSET($H$3,0,0,'Données projet'!$E$10+1,1))</f>
        <v>125.63383094569207</v>
      </c>
      <c r="AO74" s="62">
        <f t="shared" si="90"/>
        <v>96.45379916885264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8.7509617329321664E-7</v>
      </c>
      <c r="AX74" s="23">
        <f t="shared" si="60"/>
        <v>8.7509617329321664E-7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41.184000000000012</v>
      </c>
      <c r="D75" s="12">
        <f t="shared" si="86"/>
        <v>12.31193147776184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412.95105000377566</v>
      </c>
      <c r="H75" s="70">
        <f t="shared" si="56"/>
        <v>386.50541399043522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159.10412966130923</v>
      </c>
      <c r="T75" s="62">
        <f t="shared" si="88"/>
        <v>270.96470664259016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3.6</v>
      </c>
      <c r="AI75" s="14">
        <f>IF('Données projet'!$A$62&gt;35,AI74+AH75-AQ74,IF(A75&lt;'Données projet'!$A$62,$AF$205^A75,IF(A75='Données projet'!$A$62,'Données projet'!$B$62,AI74+AH75-AQ74)))</f>
        <v>163.19999999999985</v>
      </c>
      <c r="AJ75" s="14">
        <f>AI75*VLOOKUP('Données projet'!$B$10,Paramètres!$A$1:$I$89,3,0)*VLOOKUP('Données projet'!$B$10,Paramètres!$A$1:$I$89,5,0)</f>
        <v>132.38783999999987</v>
      </c>
      <c r="AK75" s="14">
        <f t="shared" si="89"/>
        <v>34.547533199821267</v>
      </c>
      <c r="AL75" s="22">
        <f t="shared" si="58"/>
        <v>290.74577498968847</v>
      </c>
      <c r="AM75" s="62">
        <f t="shared" si="59"/>
        <v>584.07910832302173</v>
      </c>
      <c r="AN75" s="62">
        <f ca="1">AVERAGE(OFFSET($AM$3,0,0,'Données projet'!$E$10+1,1))-AVERAGE(OFFSET($H$3,0,0,'Données projet'!$E$10+1,1))</f>
        <v>125.63383094569207</v>
      </c>
      <c r="AO75" s="62">
        <f t="shared" si="90"/>
        <v>96.45379916885264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6.187864383260316E-7</v>
      </c>
      <c r="AX75" s="23">
        <f t="shared" si="60"/>
        <v>6.187864383260316E-7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41.756000000000014</v>
      </c>
      <c r="D76" s="12">
        <f t="shared" si="86"/>
        <v>12.462904728569018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418.53189615035745</v>
      </c>
      <c r="H76" s="70">
        <f t="shared" si="56"/>
        <v>387.76459240225773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159.10412966130923</v>
      </c>
      <c r="T76" s="62">
        <f t="shared" si="88"/>
        <v>270.96470664259016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3.6</v>
      </c>
      <c r="AI76" s="14">
        <f>IF('Données projet'!$A$62&gt;35,AI75+AH76-AQ75,IF(A76&lt;'Données projet'!$A$62,$AF$205^A76,IF(A76='Données projet'!$A$62,'Données projet'!$B$62,AI75+AH76-AQ75)))</f>
        <v>166.79999999999984</v>
      </c>
      <c r="AJ76" s="14">
        <f>AI76*VLOOKUP('Données projet'!$B$10,Paramètres!$A$1:$I$89,3,0)*VLOOKUP('Données projet'!$B$10,Paramètres!$A$1:$I$89,5,0)</f>
        <v>135.30815999999987</v>
      </c>
      <c r="AK76" s="14">
        <f t="shared" si="89"/>
        <v>35.220047789889875</v>
      </c>
      <c r="AL76" s="22">
        <f t="shared" si="58"/>
        <v>297.00329523405793</v>
      </c>
      <c r="AM76" s="62">
        <f t="shared" si="59"/>
        <v>590.33662856739124</v>
      </c>
      <c r="AN76" s="62">
        <f ca="1">AVERAGE(OFFSET($AM$3,0,0,'Données projet'!$E$10+1,1))-AVERAGE(OFFSET($H$3,0,0,'Données projet'!$E$10+1,1))</f>
        <v>125.63383094569207</v>
      </c>
      <c r="AO76" s="62">
        <f t="shared" si="90"/>
        <v>96.45379916885264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4.3754808664660832E-7</v>
      </c>
      <c r="AX76" s="23">
        <f t="shared" si="60"/>
        <v>4.3754808664660832E-7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42.328000000000017</v>
      </c>
      <c r="D77" s="12">
        <f t="shared" si="86"/>
        <v>12.613637433293011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424.11088544998125</v>
      </c>
      <c r="H77" s="70">
        <f t="shared" si="56"/>
        <v>389.02335186298535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159.10412966130923</v>
      </c>
      <c r="T77" s="62">
        <f t="shared" si="88"/>
        <v>270.96470664259016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3.6</v>
      </c>
      <c r="AI77" s="14">
        <f>IF('Données projet'!$A$62&gt;35,AI76+AH77-AQ76,IF(A77&lt;'Données projet'!$A$62,$AF$205^A77,IF(A77='Données projet'!$A$62,'Données projet'!$B$62,AI76+AH77-AQ76)))</f>
        <v>170.39999999999984</v>
      </c>
      <c r="AJ77" s="14">
        <f>AI77*VLOOKUP('Données projet'!$B$10,Paramètres!$A$1:$I$89,3,0)*VLOOKUP('Données projet'!$B$10,Paramètres!$A$1:$I$89,5,0)</f>
        <v>138.22847999999988</v>
      </c>
      <c r="AK77" s="14">
        <f t="shared" si="89"/>
        <v>35.890874850450473</v>
      </c>
      <c r="AL77" s="22">
        <f t="shared" si="58"/>
        <v>303.25787636453435</v>
      </c>
      <c r="AM77" s="62">
        <f t="shared" si="59"/>
        <v>596.59120969786773</v>
      </c>
      <c r="AN77" s="62">
        <f ca="1">AVERAGE(OFFSET($AM$3,0,0,'Données projet'!$E$10+1,1))-AVERAGE(OFFSET($H$3,0,0,'Données projet'!$E$10+1,1))</f>
        <v>125.63383094569207</v>
      </c>
      <c r="AO77" s="62">
        <f t="shared" si="90"/>
        <v>96.45379916885264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3.093932191630158E-7</v>
      </c>
      <c r="AX77" s="23">
        <f t="shared" si="60"/>
        <v>3.093932191630158E-7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42.90000000000002</v>
      </c>
      <c r="D78" s="12">
        <f t="shared" si="86"/>
        <v>12.764133218298477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429.68804589563752</v>
      </c>
      <c r="H78" s="70">
        <f t="shared" si="56"/>
        <v>390.28169868853649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159.10412966130923</v>
      </c>
      <c r="T78" s="62">
        <f t="shared" si="88"/>
        <v>270.96470664259016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174</v>
      </c>
      <c r="AG78" s="13">
        <f>VLOOKUP(A78,'Données projet'!$A$61:$I$81,9,0)</f>
        <v>3.6</v>
      </c>
      <c r="AH78" s="13">
        <f t="array" ref="AH78">INDEX(AG:AG,MIN(IF(ISNUMBER(AG78:AG274),ROW(AG78:AG274),"")))</f>
        <v>3.6</v>
      </c>
      <c r="AI78" s="14">
        <f>IF('Données projet'!$A$62&gt;35,AI77+AH78-AQ77,IF(A78&lt;'Données projet'!$A$62,$AF$205^A78,IF(A78='Données projet'!$A$62,'Données projet'!$B$62,AI77+AH78-AQ77)))</f>
        <v>173.99999999999983</v>
      </c>
      <c r="AJ78" s="14">
        <f>AI78*VLOOKUP('Données projet'!$B$10,Paramètres!$A$1:$I$89,3,0)*VLOOKUP('Données projet'!$B$10,Paramètres!$A$1:$I$89,5,0)</f>
        <v>141.14879999999988</v>
      </c>
      <c r="AK78" s="14">
        <f t="shared" si="89"/>
        <v>36.560054140504448</v>
      </c>
      <c r="AL78" s="22">
        <f t="shared" si="58"/>
        <v>309.50958762804504</v>
      </c>
      <c r="AM78" s="62">
        <f t="shared" si="59"/>
        <v>602.84292096137835</v>
      </c>
      <c r="AN78" s="62">
        <f ca="1">AVERAGE(OFFSET($AM$3,0,0,'Données projet'!$E$10+1,1))-AVERAGE(OFFSET($H$3,0,0,'Données projet'!$E$10+1,1))</f>
        <v>125.63383094569207</v>
      </c>
      <c r="AO78" s="62">
        <f t="shared" si="90"/>
        <v>96.45379916885264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11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2.1877404332330416E-7</v>
      </c>
      <c r="AX78" s="23">
        <f t="shared" si="60"/>
        <v>2.1877404332330416E-7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43.472000000000023</v>
      </c>
      <c r="D79" s="12">
        <f t="shared" si="86"/>
        <v>12.91439560768924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435.26340469093469</v>
      </c>
      <c r="H79" s="70">
        <f t="shared" si="56"/>
        <v>391.53963901672546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159.10412966130923</v>
      </c>
      <c r="T79" s="62">
        <f t="shared" si="88"/>
        <v>270.96470664259016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3.6</v>
      </c>
      <c r="AI79" s="14">
        <f>IF('Données projet'!$A$62&gt;35,AI78+AH79-AQ78,IF(A79&lt;'Données projet'!$A$62,$AF$205^A79,IF(A79='Données projet'!$A$62,'Données projet'!$B$62,AI78+AH79-AQ78)))</f>
        <v>166.59999999999982</v>
      </c>
      <c r="AJ79" s="14">
        <f>AI79*VLOOKUP('Données projet'!$B$10,Paramètres!$A$1:$I$89,3,0)*VLOOKUP('Données projet'!$B$10,Paramètres!$A$1:$I$89,5,0)</f>
        <v>135.14591999999985</v>
      </c>
      <c r="AK79" s="14">
        <f t="shared" si="89"/>
        <v>35.182730515416814</v>
      </c>
      <c r="AL79" s="22">
        <f t="shared" si="58"/>
        <v>296.65573298101731</v>
      </c>
      <c r="AM79" s="62">
        <f t="shared" si="59"/>
        <v>589.98906631435057</v>
      </c>
      <c r="AN79" s="62">
        <f ca="1">AVERAGE(OFFSET($AM$3,0,0,'Données projet'!$E$10+1,1))-AVERAGE(OFFSET($H$3,0,0,'Données projet'!$E$10+1,1))</f>
        <v>125.63383094569207</v>
      </c>
      <c r="AO79" s="62">
        <f t="shared" si="90"/>
        <v>96.45379916885264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1.546966095815079E-7</v>
      </c>
      <c r="AX79" s="23">
        <f t="shared" si="60"/>
        <v>1.546966095815079E-7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44.044000000000025</v>
      </c>
      <c r="D80" s="12">
        <f t="shared" si="86"/>
        <v>13.064428027498794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440.83698828244701</v>
      </c>
      <c r="H80" s="70">
        <f t="shared" si="56"/>
        <v>392.79717881456043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159.10412966130923</v>
      </c>
      <c r="T80" s="62">
        <f t="shared" si="88"/>
        <v>270.96470664259016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3.6</v>
      </c>
      <c r="AI80" s="14">
        <f>IF('Données projet'!$A$62&gt;35,AI79+AH80-AQ79,IF(A80&lt;'Données projet'!$A$62,$AF$205^A80,IF(A80='Données projet'!$A$62,'Données projet'!$B$62,AI79+AH80-AQ79)))</f>
        <v>170.19999999999982</v>
      </c>
      <c r="AJ80" s="14">
        <f>AI80*VLOOKUP('Données projet'!$B$10,Paramètres!$A$1:$I$89,3,0)*VLOOKUP('Données projet'!$B$10,Paramètres!$A$1:$I$89,5,0)</f>
        <v>138.06623999999985</v>
      </c>
      <c r="AK80" s="14">
        <f t="shared" si="89"/>
        <v>35.853650267953661</v>
      </c>
      <c r="AL80" s="22">
        <f t="shared" si="58"/>
        <v>302.91047555001904</v>
      </c>
      <c r="AM80" s="62">
        <f t="shared" si="59"/>
        <v>596.24380888335236</v>
      </c>
      <c r="AN80" s="62">
        <f ca="1">AVERAGE(OFFSET($AM$3,0,0,'Données projet'!$E$10+1,1))-AVERAGE(OFFSET($H$3,0,0,'Données projet'!$E$10+1,1))</f>
        <v>125.63383094569207</v>
      </c>
      <c r="AO80" s="62">
        <f t="shared" si="90"/>
        <v>96.45379916885264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1.0938702166165208E-7</v>
      </c>
      <c r="AX80" s="23">
        <f t="shared" si="60"/>
        <v>1.0938702166165208E-7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44.616000000000028</v>
      </c>
      <c r="D81" s="12">
        <f t="shared" si="86"/>
        <v>13.214233809656914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446.40882239033431</v>
      </c>
      <c r="H81" s="70">
        <f t="shared" si="56"/>
        <v>394.05432388515248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159.10412966130923</v>
      </c>
      <c r="T81" s="62">
        <f t="shared" si="88"/>
        <v>270.96470664259016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3.6</v>
      </c>
      <c r="AI81" s="14">
        <f>IF('Données projet'!$A$62&gt;35,AI80+AH81-AQ80,IF(A81&lt;'Données projet'!$A$62,$AF$205^A81,IF(A81='Données projet'!$A$62,'Données projet'!$B$62,AI80+AH81-AQ80)))</f>
        <v>173.79999999999981</v>
      </c>
      <c r="AJ81" s="14">
        <f>AI81*VLOOKUP('Données projet'!$B$10,Paramètres!$A$1:$I$89,3,0)*VLOOKUP('Données projet'!$B$10,Paramètres!$A$1:$I$89,5,0)</f>
        <v>140.98655999999986</v>
      </c>
      <c r="AK81" s="14">
        <f t="shared" si="89"/>
        <v>36.522920087836944</v>
      </c>
      <c r="AL81" s="22">
        <f t="shared" si="58"/>
        <v>309.1623444863157</v>
      </c>
      <c r="AM81" s="62">
        <f t="shared" si="59"/>
        <v>602.49567781964902</v>
      </c>
      <c r="AN81" s="62">
        <f ca="1">AVERAGE(OFFSET($AM$3,0,0,'Données projet'!$E$10+1,1))-AVERAGE(OFFSET($H$3,0,0,'Données projet'!$E$10+1,1))</f>
        <v>125.63383094569207</v>
      </c>
      <c r="AO81" s="62">
        <f t="shared" si="90"/>
        <v>96.45379916885264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7.7348304790753951E-8</v>
      </c>
      <c r="AX81" s="23">
        <f t="shared" si="60"/>
        <v>7.7348304790753951E-8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45.188000000000031</v>
      </c>
      <c r="D82" s="12">
        <f t="shared" si="86"/>
        <v>13.363816195747065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451.97893203734606</v>
      </c>
      <c r="H82" s="70">
        <f t="shared" si="56"/>
        <v>395.31107987425952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159.10412966130923</v>
      </c>
      <c r="T82" s="62">
        <f t="shared" si="88"/>
        <v>270.96470664259016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3.6</v>
      </c>
      <c r="AI82" s="14">
        <f>IF('Données projet'!$A$62&gt;35,AI81+AH82-AQ81,IF(A82&lt;'Données projet'!$A$62,$AF$205^A82,IF(A82='Données projet'!$A$62,'Données projet'!$B$62,AI81+AH82-AQ81)))</f>
        <v>177.39999999999981</v>
      </c>
      <c r="AJ82" s="14">
        <f>AI82*VLOOKUP('Données projet'!$B$10,Paramètres!$A$1:$I$89,3,0)*VLOOKUP('Données projet'!$B$10,Paramètres!$A$1:$I$89,5,0)</f>
        <v>143.90687999999986</v>
      </c>
      <c r="AK82" s="14">
        <f t="shared" si="89"/>
        <v>37.190578088496352</v>
      </c>
      <c r="AL82" s="22">
        <f t="shared" si="58"/>
        <v>315.41140617079753</v>
      </c>
      <c r="AM82" s="62">
        <f t="shared" si="59"/>
        <v>608.74473950413085</v>
      </c>
      <c r="AN82" s="62">
        <f ca="1">AVERAGE(OFFSET($AM$3,0,0,'Données projet'!$E$10+1,1))-AVERAGE(OFFSET($H$3,0,0,'Données projet'!$E$10+1,1))</f>
        <v>125.63383094569207</v>
      </c>
      <c r="AO82" s="62">
        <f t="shared" si="90"/>
        <v>96.45379916885264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5.469351083082604E-8</v>
      </c>
      <c r="AX82" s="23">
        <f t="shared" si="60"/>
        <v>5.469351083082604E-8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45.760000000000034</v>
      </c>
      <c r="D83" s="12">
        <f t="shared" si="86"/>
        <v>13.513178340568144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457.54734157631583</v>
      </c>
      <c r="H83" s="70">
        <f t="shared" si="56"/>
        <v>396.56745227648958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159.10412966130923</v>
      </c>
      <c r="T83" s="62">
        <f t="shared" si="88"/>
        <v>270.96470664259016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181</v>
      </c>
      <c r="AG83" s="13">
        <f>VLOOKUP(A83,'Données projet'!$A$61:$I$81,9,0)</f>
        <v>3.6</v>
      </c>
      <c r="AH83" s="13">
        <f t="array" ref="AH83">INDEX(AG:AG,MIN(IF(ISNUMBER(AG83:AG279),ROW(AG83:AG279),"")))</f>
        <v>3.6</v>
      </c>
      <c r="AI83" s="14">
        <f>IF('Données projet'!$A$62&gt;35,AI82+AH83-AQ82,IF(A83&lt;'Données projet'!$A$62,$AF$205^A83,IF(A83='Données projet'!$A$62,'Données projet'!$B$62,AI82+AH83-AQ82)))</f>
        <v>180.9999999999998</v>
      </c>
      <c r="AJ83" s="14">
        <f>AI83*VLOOKUP('Données projet'!$B$10,Paramètres!$A$1:$I$89,3,0)*VLOOKUP('Données projet'!$B$10,Paramètres!$A$1:$I$89,5,0)</f>
        <v>146.82719999999986</v>
      </c>
      <c r="AK83" s="14">
        <f t="shared" si="89"/>
        <v>37.856660748046949</v>
      </c>
      <c r="AL83" s="22">
        <f t="shared" si="58"/>
        <v>321.65772413618151</v>
      </c>
      <c r="AM83" s="62">
        <f t="shared" si="59"/>
        <v>614.99105746951477</v>
      </c>
      <c r="AN83" s="62">
        <f ca="1">AVERAGE(OFFSET($AM$3,0,0,'Données projet'!$E$10+1,1))-AVERAGE(OFFSET($H$3,0,0,'Données projet'!$E$10+1,1))</f>
        <v>125.63383094569207</v>
      </c>
      <c r="AO83" s="62">
        <f t="shared" si="90"/>
        <v>96.45379916885264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11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3.8674152395376975E-8</v>
      </c>
      <c r="AX83" s="23">
        <f t="shared" si="60"/>
        <v>3.8674152395376975E-8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46.332000000000036</v>
      </c>
      <c r="D84" s="12">
        <f t="shared" si="86"/>
        <v>13.662323315513067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463.11407471624153</v>
      </c>
      <c r="H84" s="70">
        <f t="shared" si="56"/>
        <v>397.8234464411853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159.10412966130923</v>
      </c>
      <c r="T84" s="62">
        <f t="shared" si="88"/>
        <v>270.96470664259016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3.4</v>
      </c>
      <c r="AI84" s="14">
        <f>IF('Données projet'!$A$62&gt;35,AI83+AH84-AQ83,IF(A84&lt;'Données projet'!$A$62,$AF$205^A84,IF(A84='Données projet'!$A$62,'Données projet'!$B$62,AI83+AH84-AQ83)))</f>
        <v>173.39999999999981</v>
      </c>
      <c r="AJ84" s="14">
        <f>AI84*VLOOKUP('Données projet'!$B$10,Paramètres!$A$1:$I$89,3,0)*VLOOKUP('Données projet'!$B$10,Paramètres!$A$1:$I$89,5,0)</f>
        <v>140.66207999999986</v>
      </c>
      <c r="AK84" s="14">
        <f t="shared" si="89"/>
        <v>36.448637053108591</v>
      </c>
      <c r="AL84" s="22">
        <f t="shared" si="58"/>
        <v>308.46783220083051</v>
      </c>
      <c r="AM84" s="62">
        <f t="shared" si="59"/>
        <v>601.80116553416383</v>
      </c>
      <c r="AN84" s="62">
        <f ca="1">AVERAGE(OFFSET($AM$3,0,0,'Données projet'!$E$10+1,1))-AVERAGE(OFFSET($H$3,0,0,'Données projet'!$E$10+1,1))</f>
        <v>125.63383094569207</v>
      </c>
      <c r="AO84" s="62">
        <f t="shared" si="90"/>
        <v>96.45379916885264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2.734675541541302E-8</v>
      </c>
      <c r="AX84" s="23">
        <f t="shared" si="60"/>
        <v>2.734675541541302E-8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46.904000000000039</v>
      </c>
      <c r="D85" s="12">
        <f t="shared" si="86"/>
        <v>13.811254111775749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468.67915454704126</v>
      </c>
      <c r="H85" s="70">
        <f t="shared" si="56"/>
        <v>399.07906757800947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159.10412966130923</v>
      </c>
      <c r="T85" s="62">
        <f t="shared" si="88"/>
        <v>270.96470664259016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3.4</v>
      </c>
      <c r="AI85" s="14">
        <f>IF('Données projet'!$A$62&gt;35,AI84+AH85-AQ84,IF(A85&lt;'Données projet'!$A$62,$AF$205^A85,IF(A85='Données projet'!$A$62,'Données projet'!$B$62,AI84+AH85-AQ84)))</f>
        <v>176.79999999999981</v>
      </c>
      <c r="AJ85" s="14">
        <f>AI85*VLOOKUP('Données projet'!$B$10,Paramètres!$A$1:$I$89,3,0)*VLOOKUP('Données projet'!$B$10,Paramètres!$A$1:$I$89,5,0)</f>
        <v>143.42015999999987</v>
      </c>
      <c r="AK85" s="14">
        <f t="shared" si="89"/>
        <v>37.079412119365749</v>
      </c>
      <c r="AL85" s="22">
        <f t="shared" si="58"/>
        <v>314.37008810789507</v>
      </c>
      <c r="AM85" s="62">
        <f t="shared" si="59"/>
        <v>607.70342144122833</v>
      </c>
      <c r="AN85" s="62">
        <f ca="1">AVERAGE(OFFSET($AM$3,0,0,'Données projet'!$E$10+1,1))-AVERAGE(OFFSET($H$3,0,0,'Données projet'!$E$10+1,1))</f>
        <v>125.63383094569207</v>
      </c>
      <c r="AO85" s="62">
        <f t="shared" si="90"/>
        <v>96.45379916885264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1.9337076197688488E-8</v>
      </c>
      <c r="AX85" s="23">
        <f t="shared" si="60"/>
        <v>1.9337076197688488E-8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47.476000000000042</v>
      </c>
      <c r="D86" s="12">
        <f t="shared" si="86"/>
        <v>13.959973643397205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474.2426035630665</v>
      </c>
      <c r="H86" s="70">
        <f t="shared" si="56"/>
        <v>400.33432076225017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159.10412966130923</v>
      </c>
      <c r="T86" s="62">
        <f t="shared" si="88"/>
        <v>270.96470664259016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3.4</v>
      </c>
      <c r="AI86" s="14">
        <f>IF('Données projet'!$A$62&gt;35,AI85+AH86-AQ85,IF(A86&lt;'Données projet'!$A$62,$AF$205^A86,IF(A86='Données projet'!$A$62,'Données projet'!$B$62,AI85+AH86-AQ85)))</f>
        <v>180.19999999999982</v>
      </c>
      <c r="AJ86" s="14">
        <f>AI86*VLOOKUP('Données projet'!$B$10,Paramètres!$A$1:$I$89,3,0)*VLOOKUP('Données projet'!$B$10,Paramètres!$A$1:$I$89,5,0)</f>
        <v>146.17823999999987</v>
      </c>
      <c r="AK86" s="14">
        <f t="shared" si="89"/>
        <v>37.708776707131769</v>
      </c>
      <c r="AL86" s="22">
        <f t="shared" si="58"/>
        <v>320.26988743158756</v>
      </c>
      <c r="AM86" s="62">
        <f t="shared" si="59"/>
        <v>613.60322076492093</v>
      </c>
      <c r="AN86" s="62">
        <f ca="1">AVERAGE(OFFSET($AM$3,0,0,'Données projet'!$E$10+1,1))-AVERAGE(OFFSET($H$3,0,0,'Données projet'!$E$10+1,1))</f>
        <v>125.63383094569207</v>
      </c>
      <c r="AO86" s="62">
        <f t="shared" si="90"/>
        <v>96.45379916885264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1.367337770770651E-8</v>
      </c>
      <c r="AX86" s="23">
        <f t="shared" si="60"/>
        <v>1.367337770770651E-8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48.048000000000044</v>
      </c>
      <c r="D87" s="12">
        <f t="shared" si="86"/>
        <v>14.108484750160628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479.80444368545085</v>
      </c>
      <c r="H87" s="70">
        <f t="shared" si="56"/>
        <v>401.58921093986316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159.10412966130923</v>
      </c>
      <c r="T87" s="62">
        <f t="shared" si="88"/>
        <v>270.96470664259016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3.4</v>
      </c>
      <c r="AI87" s="14">
        <f>IF('Données projet'!$A$62&gt;35,AI86+AH87-AQ86,IF(A87&lt;'Données projet'!$A$62,$AF$205^A87,IF(A87='Données projet'!$A$62,'Données projet'!$B$62,AI86+AH87-AQ86)))</f>
        <v>183.59999999999982</v>
      </c>
      <c r="AJ87" s="14">
        <f>AI87*VLOOKUP('Données projet'!$B$10,Paramètres!$A$1:$I$89,3,0)*VLOOKUP('Données projet'!$B$10,Paramètres!$A$1:$I$89,5,0)</f>
        <v>148.93631999999985</v>
      </c>
      <c r="AK87" s="14">
        <f t="shared" si="89"/>
        <v>38.336760497889287</v>
      </c>
      <c r="AL87" s="22">
        <f t="shared" si="58"/>
        <v>326.16728186715693</v>
      </c>
      <c r="AM87" s="62">
        <f t="shared" si="59"/>
        <v>619.5006152004903</v>
      </c>
      <c r="AN87" s="62">
        <f ca="1">AVERAGE(OFFSET($AM$3,0,0,'Données projet'!$E$10+1,1))-AVERAGE(OFFSET($H$3,0,0,'Données projet'!$E$10+1,1))</f>
        <v>125.63383094569207</v>
      </c>
      <c r="AO87" s="62">
        <f t="shared" si="90"/>
        <v>96.45379916885264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9.6685380988442438E-9</v>
      </c>
      <c r="AX87" s="23">
        <f t="shared" si="60"/>
        <v>9.6685380988442438E-9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48.620000000000047</v>
      </c>
      <c r="D88" s="12">
        <f t="shared" si="86"/>
        <v>14.256790200344744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485.36469628336334</v>
      </c>
      <c r="H88" s="70">
        <f t="shared" si="56"/>
        <v>402.84374293226716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159.10412966130923</v>
      </c>
      <c r="T88" s="62">
        <f t="shared" si="88"/>
        <v>270.96470664259016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187</v>
      </c>
      <c r="AG88" s="13">
        <f>VLOOKUP(A88,'Données projet'!$A$61:$I$81,9,0)</f>
        <v>3.4</v>
      </c>
      <c r="AH88" s="13">
        <f t="array" ref="AH88">INDEX(AG:AG,MIN(IF(ISNUMBER(AG88:AG284),ROW(AG88:AG284),"")))</f>
        <v>3.4</v>
      </c>
      <c r="AI88" s="14">
        <f>IF('Données projet'!$A$62&gt;35,AI87+AH88-AQ87,IF(A88&lt;'Données projet'!$A$62,$AF$205^A88,IF(A88='Données projet'!$A$62,'Données projet'!$B$62,AI87+AH88-AQ87)))</f>
        <v>186.99999999999983</v>
      </c>
      <c r="AJ88" s="14">
        <f>AI88*VLOOKUP('Données projet'!$B$10,Paramètres!$A$1:$I$89,3,0)*VLOOKUP('Données projet'!$B$10,Paramètres!$A$1:$I$89,5,0)</f>
        <v>151.69439999999986</v>
      </c>
      <c r="AK88" s="14">
        <f t="shared" si="89"/>
        <v>38.963392010880618</v>
      </c>
      <c r="AL88" s="22">
        <f t="shared" si="58"/>
        <v>332.06232108561682</v>
      </c>
      <c r="AM88" s="62">
        <f t="shared" si="59"/>
        <v>625.39565441895013</v>
      </c>
      <c r="AN88" s="62">
        <f ca="1">AVERAGE(OFFSET($AM$3,0,0,'Données projet'!$E$10+1,1))-AVERAGE(OFFSET($H$3,0,0,'Données projet'!$E$10+1,1))</f>
        <v>125.63383094569207</v>
      </c>
      <c r="AO88" s="62">
        <f t="shared" si="90"/>
        <v>96.45379916885264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10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6.836688853853255E-9</v>
      </c>
      <c r="AX88" s="23">
        <f t="shared" si="60"/>
        <v>6.836688853853255E-9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49.19200000000005</v>
      </c>
      <c r="D89" s="12">
        <f t="shared" si="86"/>
        <v>14.404892693343838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490.92338219423362</v>
      </c>
      <c r="H89" s="70">
        <f t="shared" si="56"/>
        <v>404.09792144090727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159.10412966130923</v>
      </c>
      <c r="T89" s="62">
        <f t="shared" si="88"/>
        <v>270.96470664259016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</v>
      </c>
      <c r="AI89" s="14">
        <f>IF('Données projet'!$A$62&gt;35,AI88+AH89-AQ88,IF(A89&lt;'Données projet'!$A$62,$AF$205^A89,IF(A89='Données projet'!$A$62,'Données projet'!$B$62,AI88+AH89-AQ88)))</f>
        <v>179.99999999999983</v>
      </c>
      <c r="AJ89" s="14">
        <f>AI89*VLOOKUP('Données projet'!$B$10,Paramètres!$A$1:$I$89,3,0)*VLOOKUP('Données projet'!$B$10,Paramètres!$A$1:$I$89,5,0)</f>
        <v>146.01599999999985</v>
      </c>
      <c r="AK89" s="14">
        <f t="shared" si="89"/>
        <v>37.671793767891067</v>
      </c>
      <c r="AL89" s="22">
        <f t="shared" si="58"/>
        <v>319.92290747907668</v>
      </c>
      <c r="AM89" s="62">
        <f t="shared" si="59"/>
        <v>613.25624081240994</v>
      </c>
      <c r="AN89" s="62">
        <f ca="1">AVERAGE(OFFSET($AM$3,0,0,'Données projet'!$E$10+1,1))-AVERAGE(OFFSET($H$3,0,0,'Données projet'!$E$10+1,1))</f>
        <v>125.63383094569207</v>
      </c>
      <c r="AO89" s="62">
        <f t="shared" si="90"/>
        <v>96.45379916885264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4.8342690494221219E-9</v>
      </c>
      <c r="AX89" s="23">
        <f t="shared" si="60"/>
        <v>4.8342690494221219E-9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49.764000000000053</v>
      </c>
      <c r="D90" s="12">
        <f t="shared" si="86"/>
        <v>14.55279486216244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496.48052174300875</v>
      </c>
      <c r="H90" s="70">
        <f t="shared" si="56"/>
        <v>405.35175105159965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159.10412966130923</v>
      </c>
      <c r="T90" s="62">
        <f t="shared" si="88"/>
        <v>270.96470664259016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</v>
      </c>
      <c r="AI90" s="14">
        <f>IF('Données projet'!$A$62&gt;35,AI89+AH90-AQ89,IF(A90&lt;'Données projet'!$A$62,$AF$205^A90,IF(A90='Données projet'!$A$62,'Données projet'!$B$62,AI89+AH90-AQ89)))</f>
        <v>182.99999999999983</v>
      </c>
      <c r="AJ90" s="14">
        <f>AI90*VLOOKUP('Données projet'!$B$10,Paramètres!$A$1:$I$89,3,0)*VLOOKUP('Données projet'!$B$10,Paramètres!$A$1:$I$89,5,0)</f>
        <v>148.44959999999986</v>
      </c>
      <c r="AK90" s="14">
        <f t="shared" si="89"/>
        <v>38.226038889407462</v>
      </c>
      <c r="AL90" s="22">
        <f t="shared" si="58"/>
        <v>325.12673773238441</v>
      </c>
      <c r="AM90" s="62">
        <f t="shared" si="59"/>
        <v>618.46007106571778</v>
      </c>
      <c r="AN90" s="62">
        <f ca="1">AVERAGE(OFFSET($AM$3,0,0,'Données projet'!$E$10+1,1))-AVERAGE(OFFSET($H$3,0,0,'Données projet'!$E$10+1,1))</f>
        <v>125.63383094569207</v>
      </c>
      <c r="AO90" s="62">
        <f t="shared" si="90"/>
        <v>96.45379916885264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3.4183444269266275E-9</v>
      </c>
      <c r="AX90" s="23">
        <f t="shared" si="60"/>
        <v>3.4183444269266275E-9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50.336000000000055</v>
      </c>
      <c r="D91" s="12">
        <f t="shared" si="86"/>
        <v>14.700499275792145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502.03613476050123</v>
      </c>
      <c r="H91" s="70">
        <f t="shared" si="56"/>
        <v>406.60523623867135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159.10412966130923</v>
      </c>
      <c r="T91" s="62">
        <f t="shared" si="88"/>
        <v>270.96470664259016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</v>
      </c>
      <c r="AI91" s="14">
        <f>IF('Données projet'!$A$62&gt;35,AI90+AH91-AQ90,IF(A91&lt;'Données projet'!$A$62,$AF$205^A91,IF(A91='Données projet'!$A$62,'Données projet'!$B$62,AI90+AH91-AQ90)))</f>
        <v>185.99999999999983</v>
      </c>
      <c r="AJ91" s="14">
        <f>AI91*VLOOKUP('Données projet'!$B$10,Paramètres!$A$1:$I$89,3,0)*VLOOKUP('Données projet'!$B$10,Paramètres!$A$1:$I$89,5,0)</f>
        <v>150.88319999999987</v>
      </c>
      <c r="AK91" s="14">
        <f t="shared" si="89"/>
        <v>38.779227360583164</v>
      </c>
      <c r="AL91" s="22">
        <f t="shared" si="58"/>
        <v>330.32872765301545</v>
      </c>
      <c r="AM91" s="62">
        <f t="shared" si="59"/>
        <v>623.66206098634871</v>
      </c>
      <c r="AN91" s="62">
        <f ca="1">AVERAGE(OFFSET($AM$3,0,0,'Données projet'!$E$10+1,1))-AVERAGE(OFFSET($H$3,0,0,'Données projet'!$E$10+1,1))</f>
        <v>125.63383094569207</v>
      </c>
      <c r="AO91" s="62">
        <f t="shared" si="90"/>
        <v>96.45379916885264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2.417134524711061E-9</v>
      </c>
      <c r="AX91" s="23">
        <f t="shared" si="60"/>
        <v>2.417134524711061E-9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50.908000000000058</v>
      </c>
      <c r="D92" s="12">
        <f t="shared" si="86"/>
        <v>14.848008441477164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507.59024060087677</v>
      </c>
      <c r="H92" s="70">
        <f t="shared" si="56"/>
        <v>407.85838136890612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159.10412966130923</v>
      </c>
      <c r="T92" s="62">
        <f t="shared" si="88"/>
        <v>270.96470664259016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</v>
      </c>
      <c r="AI92" s="14">
        <f>IF('Données projet'!$A$62&gt;35,AI91+AH92-AQ91,IF(A92&lt;'Données projet'!$A$62,$AF$205^A92,IF(A92='Données projet'!$A$62,'Données projet'!$B$62,AI91+AH92-AQ91)))</f>
        <v>188.99999999999983</v>
      </c>
      <c r="AJ92" s="14">
        <f>AI92*VLOOKUP('Données projet'!$B$10,Paramètres!$A$1:$I$89,3,0)*VLOOKUP('Données projet'!$B$10,Paramètres!$A$1:$I$89,5,0)</f>
        <v>153.31679999999989</v>
      </c>
      <c r="AK92" s="14">
        <f t="shared" si="89"/>
        <v>39.331378191752719</v>
      </c>
      <c r="AL92" s="22">
        <f t="shared" si="58"/>
        <v>335.52891035063578</v>
      </c>
      <c r="AM92" s="62">
        <f t="shared" si="59"/>
        <v>628.86224368396915</v>
      </c>
      <c r="AN92" s="62">
        <f ca="1">AVERAGE(OFFSET($AM$3,0,0,'Données projet'!$E$10+1,1))-AVERAGE(OFFSET($H$3,0,0,'Données projet'!$E$10+1,1))</f>
        <v>125.63383094569207</v>
      </c>
      <c r="AO92" s="62">
        <f t="shared" si="90"/>
        <v>96.45379916885264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1.7091722134633137E-9</v>
      </c>
      <c r="AX92" s="23">
        <f t="shared" si="60"/>
        <v>1.7091722134633137E-9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51.480000000000061</v>
      </c>
      <c r="D93" s="12">
        <f t="shared" si="86"/>
        <v>14.995324806875246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513.1428581583358</v>
      </c>
      <c r="H93" s="70">
        <f t="shared" si="56"/>
        <v>409.11119070530782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159.10412966130923</v>
      </c>
      <c r="T93" s="62">
        <f t="shared" si="88"/>
        <v>270.96470664259016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192</v>
      </c>
      <c r="AG93" s="13">
        <f>VLOOKUP(A93,'Données projet'!$A$61:$I$81,9,0)</f>
        <v>3</v>
      </c>
      <c r="AH93" s="13">
        <f t="array" ref="AH93">INDEX(AG:AG,MIN(IF(ISNUMBER(AG93:AG289),ROW(AG93:AG289),"")))</f>
        <v>3</v>
      </c>
      <c r="AI93" s="14">
        <f>IF('Données projet'!$A$62&gt;35,AI92+AH93-AQ92,IF(A93&lt;'Données projet'!$A$62,$AF$205^A93,IF(A93='Données projet'!$A$62,'Données projet'!$B$62,AI92+AH93-AQ92)))</f>
        <v>191.99999999999983</v>
      </c>
      <c r="AJ93" s="14">
        <f>AI93*VLOOKUP('Données projet'!$B$10,Paramètres!$A$1:$I$89,3,0)*VLOOKUP('Données projet'!$B$10,Paramètres!$A$1:$I$89,5,0)</f>
        <v>155.75039999999987</v>
      </c>
      <c r="AK93" s="14">
        <f t="shared" si="89"/>
        <v>39.882509755133718</v>
      </c>
      <c r="AL93" s="22">
        <f t="shared" si="58"/>
        <v>340.72731782352434</v>
      </c>
      <c r="AM93" s="62">
        <f t="shared" si="59"/>
        <v>634.0606511568576</v>
      </c>
      <c r="AN93" s="62">
        <f ca="1">AVERAGE(OFFSET($AM$3,0,0,'Données projet'!$E$10+1,1))-AVERAGE(OFFSET($H$3,0,0,'Données projet'!$E$10+1,1))</f>
        <v>125.63383094569207</v>
      </c>
      <c r="AO93" s="62">
        <f t="shared" si="90"/>
        <v>96.45379916885264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10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1.2085672623555305E-9</v>
      </c>
      <c r="AX93" s="23">
        <f t="shared" si="60"/>
        <v>1.2085672623555305E-9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52.052000000000064</v>
      </c>
      <c r="D94" s="12">
        <f t="shared" si="86"/>
        <v>15.1424507621198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518.69400588303051</v>
      </c>
      <c r="H94" s="70">
        <f t="shared" si="56"/>
        <v>410.36366841069207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159.10412966130923</v>
      </c>
      <c r="T94" s="62">
        <f t="shared" si="88"/>
        <v>270.96470664259016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181.99999999999983</v>
      </c>
      <c r="AJ94" s="14">
        <f>AI94*VLOOKUP('Données projet'!$B$10,Paramètres!$A$1:$I$89,3,0)*VLOOKUP('Données projet'!$B$10,Paramètres!$A$1:$I$89,5,0)</f>
        <v>147.63839999999988</v>
      </c>
      <c r="AK94" s="14">
        <f t="shared" si="89"/>
        <v>38.041408878951295</v>
      </c>
      <c r="AL94" s="22">
        <f t="shared" si="58"/>
        <v>323.39233379750664</v>
      </c>
      <c r="AM94" s="62">
        <f t="shared" si="59"/>
        <v>616.72566713083995</v>
      </c>
      <c r="AN94" s="62">
        <f ca="1">AVERAGE(OFFSET($AM$3,0,0,'Données projet'!$E$10+1,1))-AVERAGE(OFFSET($H$3,0,0,'Données projet'!$E$10+1,1))</f>
        <v>125.63383094569207</v>
      </c>
      <c r="AO94" s="62">
        <f t="shared" si="90"/>
        <v>96.45379916885264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8.5458610673165687E-10</v>
      </c>
      <c r="AX94" s="23">
        <f t="shared" si="60"/>
        <v>8.5458610673165687E-10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52.624000000000066</v>
      </c>
      <c r="D95" s="12">
        <f t="shared" si="86"/>
        <v>15.289388641788785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524.24370179626487</v>
      </c>
      <c r="H95" s="70">
        <f t="shared" si="56"/>
        <v>411.61581855111558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159.10412966130923</v>
      </c>
      <c r="T95" s="62">
        <f t="shared" si="88"/>
        <v>270.96470664259016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181.99999999999983</v>
      </c>
      <c r="AJ95" s="14">
        <f>AI95*VLOOKUP('Données projet'!$B$10,Paramètres!$A$1:$I$89,3,0)*VLOOKUP('Données projet'!$B$10,Paramètres!$A$1:$I$89,5,0)</f>
        <v>147.63839999999988</v>
      </c>
      <c r="AK95" s="14">
        <f t="shared" si="89"/>
        <v>38.041408878951295</v>
      </c>
      <c r="AL95" s="22">
        <f t="shared" si="58"/>
        <v>323.39233379750664</v>
      </c>
      <c r="AM95" s="62">
        <f t="shared" si="59"/>
        <v>616.72566713083995</v>
      </c>
      <c r="AN95" s="62">
        <f ca="1">AVERAGE(OFFSET($AM$3,0,0,'Données projet'!$E$10+1,1))-AVERAGE(OFFSET($H$3,0,0,'Données projet'!$E$10+1,1))</f>
        <v>125.63383094569207</v>
      </c>
      <c r="AO95" s="62">
        <f t="shared" si="90"/>
        <v>96.45379916885264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6.0428363117776524E-10</v>
      </c>
      <c r="AX95" s="23">
        <f t="shared" si="60"/>
        <v>6.0428363117776524E-10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53.196000000000069</v>
      </c>
      <c r="D96" s="12">
        <f t="shared" si="86"/>
        <v>15.436140726785514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529.79196350501149</v>
      </c>
      <c r="H96" s="70">
        <f t="shared" si="56"/>
        <v>412.8676450991515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159.10412966130923</v>
      </c>
      <c r="T96" s="62">
        <f t="shared" si="88"/>
        <v>270.96470664259016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181.99999999999983</v>
      </c>
      <c r="AJ96" s="14">
        <f>AI96*VLOOKUP('Données projet'!$B$10,Paramètres!$A$1:$I$89,3,0)*VLOOKUP('Données projet'!$B$10,Paramètres!$A$1:$I$89,5,0)</f>
        <v>147.63839999999988</v>
      </c>
      <c r="AK96" s="14">
        <f t="shared" si="89"/>
        <v>38.041408878951295</v>
      </c>
      <c r="AL96" s="22">
        <f t="shared" si="58"/>
        <v>323.39233379750664</v>
      </c>
      <c r="AM96" s="62">
        <f t="shared" si="59"/>
        <v>616.72566713083995</v>
      </c>
      <c r="AN96" s="62">
        <f ca="1">AVERAGE(OFFSET($AM$3,0,0,'Données projet'!$E$10+1,1))-AVERAGE(OFFSET($H$3,0,0,'Données projet'!$E$10+1,1))</f>
        <v>125.63383094569207</v>
      </c>
      <c r="AO96" s="62">
        <f t="shared" si="90"/>
        <v>96.45379916885264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4.2729305336582844E-10</v>
      </c>
      <c r="AX96" s="23">
        <f t="shared" si="60"/>
        <v>4.2729305336582844E-10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53.768000000000072</v>
      </c>
      <c r="D97" s="12">
        <f t="shared" si="86"/>
        <v>15.582709246136318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535.33880821578964</v>
      </c>
      <c r="H97" s="70">
        <f t="shared" si="56"/>
        <v>414.11915193702083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159.10412966130923</v>
      </c>
      <c r="T97" s="62">
        <f t="shared" si="88"/>
        <v>270.96470664259016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181.99999999999983</v>
      </c>
      <c r="AJ97" s="14">
        <f>AI97*VLOOKUP('Données projet'!$B$10,Paramètres!$A$1:$I$89,3,0)*VLOOKUP('Données projet'!$B$10,Paramètres!$A$1:$I$89,5,0)</f>
        <v>147.63839999999988</v>
      </c>
      <c r="AK97" s="14">
        <f t="shared" si="89"/>
        <v>38.041408878951295</v>
      </c>
      <c r="AL97" s="22">
        <f t="shared" si="58"/>
        <v>323.39233379750664</v>
      </c>
      <c r="AM97" s="62">
        <f t="shared" si="59"/>
        <v>616.72566713083995</v>
      </c>
      <c r="AN97" s="62">
        <f ca="1">AVERAGE(OFFSET($AM$3,0,0,'Données projet'!$E$10+1,1))-AVERAGE(OFFSET($H$3,0,0,'Données projet'!$E$10+1,1))</f>
        <v>125.63383094569207</v>
      </c>
      <c r="AO97" s="62">
        <f t="shared" si="90"/>
        <v>96.45379916885264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3.0214181558888262E-10</v>
      </c>
      <c r="AX97" s="23">
        <f t="shared" si="60"/>
        <v>3.0214181558888262E-10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54.340000000000074</v>
      </c>
      <c r="D98" s="12">
        <f t="shared" si="86"/>
        <v>15.729096378709485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540.88425274793349</v>
      </c>
      <c r="H98" s="70">
        <f t="shared" si="56"/>
        <v>415.37034285958578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159.10412966130923</v>
      </c>
      <c r="T98" s="62">
        <f t="shared" si="88"/>
        <v>270.96470664259016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181.99999999999983</v>
      </c>
      <c r="AJ98" s="14">
        <f>AI98*VLOOKUP('Données projet'!$B$10,Paramètres!$A$1:$I$89,3,0)*VLOOKUP('Données projet'!$B$10,Paramètres!$A$1:$I$89,5,0)</f>
        <v>147.63839999999988</v>
      </c>
      <c r="AK98" s="14">
        <f t="shared" si="89"/>
        <v>38.041408878951295</v>
      </c>
      <c r="AL98" s="22">
        <f t="shared" si="58"/>
        <v>323.39233379750664</v>
      </c>
      <c r="AM98" s="62">
        <f t="shared" si="59"/>
        <v>616.72566713083995</v>
      </c>
      <c r="AN98" s="62">
        <f ca="1">AVERAGE(OFFSET($AM$3,0,0,'Données projet'!$E$10+1,1))-AVERAGE(OFFSET($H$3,0,0,'Données projet'!$E$10+1,1))</f>
        <v>125.63383094569207</v>
      </c>
      <c r="AO98" s="62">
        <f t="shared" si="90"/>
        <v>96.45379916885264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2.1364652668291422E-10</v>
      </c>
      <c r="AX98" s="23">
        <f t="shared" si="60"/>
        <v>2.1364652668291422E-10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54.912000000000077</v>
      </c>
      <c r="D99" s="12">
        <f t="shared" si="86"/>
        <v>15.875304254859778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546.42831354628663</v>
      </c>
      <c r="H99" s="70">
        <f t="shared" si="56"/>
        <v>416.62122157721421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159.10412966130923</v>
      </c>
      <c r="T99" s="62">
        <f t="shared" si="88"/>
        <v>270.96470664259016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181.99999999999983</v>
      </c>
      <c r="AJ99" s="14">
        <f>AI99*VLOOKUP('Données projet'!$B$10,Paramètres!$A$1:$I$89,3,0)*VLOOKUP('Données projet'!$B$10,Paramètres!$A$1:$I$89,5,0)</f>
        <v>147.63839999999988</v>
      </c>
      <c r="AK99" s="14">
        <f t="shared" si="89"/>
        <v>38.041408878951295</v>
      </c>
      <c r="AL99" s="22">
        <f t="shared" si="58"/>
        <v>323.39233379750664</v>
      </c>
      <c r="AM99" s="62">
        <f t="shared" si="59"/>
        <v>616.72566713083995</v>
      </c>
      <c r="AN99" s="62">
        <f ca="1">AVERAGE(OFFSET($AM$3,0,0,'Données projet'!$E$10+1,1))-AVERAGE(OFFSET($H$3,0,0,'Données projet'!$E$10+1,1))</f>
        <v>125.63383094569207</v>
      </c>
      <c r="AO99" s="62">
        <f t="shared" si="90"/>
        <v>96.45379916885264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1.5107090779444131E-10</v>
      </c>
      <c r="AX99" s="23">
        <f t="shared" si="60"/>
        <v>1.5107090779444131E-10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55.48400000000008</v>
      </c>
      <c r="D100" s="12">
        <f t="shared" si="86"/>
        <v>16.021334958002424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551.97100669335271</v>
      </c>
      <c r="H100" s="70">
        <f t="shared" si="56"/>
        <v>417.87179171852102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159.10412966130923</v>
      </c>
      <c r="T100" s="62">
        <f t="shared" si="88"/>
        <v>270.96470664259016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181.99999999999983</v>
      </c>
      <c r="AJ100" s="14">
        <f>AI100*VLOOKUP('Données projet'!$B$10,Paramètres!$A$1:$I$89,3,0)*VLOOKUP('Données projet'!$B$10,Paramètres!$A$1:$I$89,5,0)</f>
        <v>147.63839999999988</v>
      </c>
      <c r="AK100" s="14">
        <f t="shared" si="89"/>
        <v>38.041408878951295</v>
      </c>
      <c r="AL100" s="22">
        <f t="shared" si="58"/>
        <v>323.39233379750664</v>
      </c>
      <c r="AM100" s="62">
        <f t="shared" si="59"/>
        <v>616.72566713083995</v>
      </c>
      <c r="AN100" s="62">
        <f ca="1">AVERAGE(OFFSET($AM$3,0,0,'Données projet'!$E$10+1,1))-AVERAGE(OFFSET($H$3,0,0,'Données projet'!$E$10+1,1))</f>
        <v>125.63383094569207</v>
      </c>
      <c r="AO100" s="62">
        <f t="shared" si="90"/>
        <v>96.45379916885264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1.0682326334145711E-10</v>
      </c>
      <c r="AX100" s="23">
        <f t="shared" si="60"/>
        <v>1.0682326334145711E-10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56.056000000000083</v>
      </c>
      <c r="D101" s="12">
        <f t="shared" si="86"/>
        <v>16.167190526120418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557.51234792093021</v>
      </c>
      <c r="H101" s="70">
        <f t="shared" si="56"/>
        <v>419.12205683299317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159.10412966130923</v>
      </c>
      <c r="T101" s="62">
        <f t="shared" si="88"/>
        <v>270.96470664259016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181.99999999999983</v>
      </c>
      <c r="AJ101" s="14">
        <f>AI101*VLOOKUP('Données projet'!$B$10,Paramètres!$A$1:$I$89,3,0)*VLOOKUP('Données projet'!$B$10,Paramètres!$A$1:$I$89,5,0)</f>
        <v>147.63839999999988</v>
      </c>
      <c r="AK101" s="14">
        <f t="shared" si="89"/>
        <v>38.041408878951295</v>
      </c>
      <c r="AL101" s="22">
        <f t="shared" si="58"/>
        <v>323.39233379750664</v>
      </c>
      <c r="AM101" s="62">
        <f t="shared" si="59"/>
        <v>616.72566713083995</v>
      </c>
      <c r="AN101" s="62">
        <f ca="1">AVERAGE(OFFSET($AM$3,0,0,'Données projet'!$E$10+1,1))-AVERAGE(OFFSET($H$3,0,0,'Données projet'!$E$10+1,1))</f>
        <v>125.63383094569207</v>
      </c>
      <c r="AO101" s="62">
        <f t="shared" si="90"/>
        <v>96.45379916885264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7.5535453897220655E-11</v>
      </c>
      <c r="AX101" s="23">
        <f t="shared" si="60"/>
        <v>7.5535453897220655E-11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56.628000000000085</v>
      </c>
      <c r="D102" s="12">
        <f t="shared" si="86"/>
        <v>16.31287295320854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563.0523526212595</v>
      </c>
      <c r="H102" s="70">
        <f t="shared" si="56"/>
        <v>420.37202039350501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159.10412966130923</v>
      </c>
      <c r="T102" s="62">
        <f t="shared" si="88"/>
        <v>270.96470664259016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181.99999999999983</v>
      </c>
      <c r="AJ102" s="14">
        <f>AI102*VLOOKUP('Données projet'!$B$10,Paramètres!$A$1:$I$89,3,0)*VLOOKUP('Données projet'!$B$10,Paramètres!$A$1:$I$89,5,0)</f>
        <v>147.63839999999988</v>
      </c>
      <c r="AK102" s="14">
        <f t="shared" si="89"/>
        <v>38.041408878951295</v>
      </c>
      <c r="AL102" s="22">
        <f t="shared" si="58"/>
        <v>323.39233379750664</v>
      </c>
      <c r="AM102" s="62">
        <f t="shared" si="59"/>
        <v>616.72566713083995</v>
      </c>
      <c r="AN102" s="62">
        <f ca="1">AVERAGE(OFFSET($AM$3,0,0,'Données projet'!$E$10+1,1))-AVERAGE(OFFSET($H$3,0,0,'Données projet'!$E$10+1,1))</f>
        <v>125.63383094569207</v>
      </c>
      <c r="AO102" s="62">
        <f t="shared" si="90"/>
        <v>96.45379916885264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5.3411631670728554E-11</v>
      </c>
      <c r="AX102" s="23">
        <f t="shared" si="60"/>
        <v>5.3411631670728554E-11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57.200000000000088</v>
      </c>
      <c r="D103" s="12">
        <f t="shared" si="86"/>
        <v>16.458384190657235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568.59103585770572</v>
      </c>
      <c r="H103" s="70">
        <f t="shared" si="56"/>
        <v>421.62168579872815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159.10412966130923</v>
      </c>
      <c r="T103" s="62">
        <f t="shared" si="88"/>
        <v>270.96470664259016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181.99999999999983</v>
      </c>
      <c r="AJ103" s="14">
        <f>AI103*VLOOKUP('Données projet'!$B$10,Paramètres!$A$1:$I$89,3,0)*VLOOKUP('Données projet'!$B$10,Paramètres!$A$1:$I$89,5,0)</f>
        <v>147.63839999999988</v>
      </c>
      <c r="AK103" s="14">
        <f t="shared" si="89"/>
        <v>38.041408878951295</v>
      </c>
      <c r="AL103" s="22">
        <f t="shared" si="58"/>
        <v>323.39233379750664</v>
      </c>
      <c r="AM103" s="62">
        <f t="shared" si="59"/>
        <v>616.72566713083995</v>
      </c>
      <c r="AN103" s="62">
        <f ca="1">AVERAGE(OFFSET($AM$3,0,0,'Données projet'!$E$10+1,1))-AVERAGE(OFFSET($H$3,0,0,'Données projet'!$E$10+1,1))</f>
        <v>125.63383094569207</v>
      </c>
      <c r="AO103" s="62">
        <f t="shared" si="90"/>
        <v>96.45379916885264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3.7767726948610327E-11</v>
      </c>
      <c r="AX103" s="23">
        <f t="shared" si="60"/>
        <v>3.7767726948610327E-11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57.772000000000091</v>
      </c>
      <c r="D104" s="12">
        <f t="shared" si="86"/>
        <v>16.603726148579746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574.12841237500231</v>
      </c>
      <c r="H104" s="70">
        <f t="shared" si="56"/>
        <v>422.87105637544323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159.10412966130923</v>
      </c>
      <c r="T104" s="62">
        <f t="shared" si="88"/>
        <v>270.96470664259016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181.99999999999983</v>
      </c>
      <c r="AJ104" s="14">
        <f>AI104*VLOOKUP('Données projet'!$B$10,Paramètres!$A$1:$I$89,3,0)*VLOOKUP('Données projet'!$B$10,Paramètres!$A$1:$I$89,5,0)</f>
        <v>147.63839999999988</v>
      </c>
      <c r="AK104" s="14">
        <f t="shared" si="89"/>
        <v>38.041408878951295</v>
      </c>
      <c r="AL104" s="22">
        <f t="shared" si="58"/>
        <v>323.39233379750664</v>
      </c>
      <c r="AM104" s="62">
        <f t="shared" si="59"/>
        <v>616.72566713083995</v>
      </c>
      <c r="AN104" s="62">
        <f ca="1">AVERAGE(OFFSET($AM$3,0,0,'Données projet'!$E$10+1,1))-AVERAGE(OFFSET($H$3,0,0,'Données projet'!$E$10+1,1))</f>
        <v>125.63383094569207</v>
      </c>
      <c r="AO104" s="62">
        <f t="shared" si="90"/>
        <v>96.45379916885264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2.6705815835364277E-11</v>
      </c>
      <c r="AX104" s="23">
        <f t="shared" si="60"/>
        <v>2.6705815835364277E-11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58.344000000000094</v>
      </c>
      <c r="D105" s="12">
        <f t="shared" si="86"/>
        <v>16.748900697085023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579.66449660907813</v>
      </c>
      <c r="H105" s="70">
        <f t="shared" si="56"/>
        <v>424.12013538075655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159.10412966130923</v>
      </c>
      <c r="T105" s="62">
        <f t="shared" si="88"/>
        <v>270.96470664259016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181.99999999999983</v>
      </c>
      <c r="AJ105" s="14">
        <f>AI105*VLOOKUP('Données projet'!$B$10,Paramètres!$A$1:$I$89,3,0)*VLOOKUP('Données projet'!$B$10,Paramètres!$A$1:$I$89,5,0)</f>
        <v>147.63839999999988</v>
      </c>
      <c r="AK105" s="14">
        <f t="shared" si="89"/>
        <v>38.041408878951295</v>
      </c>
      <c r="AL105" s="22">
        <f t="shared" si="58"/>
        <v>323.39233379750664</v>
      </c>
      <c r="AM105" s="62">
        <f t="shared" si="59"/>
        <v>616.72566713083995</v>
      </c>
      <c r="AN105" s="62">
        <f ca="1">AVERAGE(OFFSET($AM$3,0,0,'Données projet'!$E$10+1,1))-AVERAGE(OFFSET($H$3,0,0,'Données projet'!$E$10+1,1))</f>
        <v>125.63383094569207</v>
      </c>
      <c r="AO105" s="62">
        <f t="shared" si="90"/>
        <v>96.45379916885264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1.8883863474305164E-11</v>
      </c>
      <c r="AX105" s="23">
        <f t="shared" si="60"/>
        <v>1.8883863474305164E-11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58.916000000000096</v>
      </c>
      <c r="D106" s="12">
        <f t="shared" si="86"/>
        <v>16.89390966749939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585.19930269648728</v>
      </c>
      <c r="H106" s="70">
        <f t="shared" si="56"/>
        <v>425.36892600422823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159.10412966130923</v>
      </c>
      <c r="T106" s="62">
        <f t="shared" si="88"/>
        <v>270.96470664259016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181.99999999999983</v>
      </c>
      <c r="AJ106" s="14">
        <f>AI106*VLOOKUP('Données projet'!$B$10,Paramètres!$A$1:$I$89,3,0)*VLOOKUP('Données projet'!$B$10,Paramètres!$A$1:$I$89,5,0)</f>
        <v>147.63839999999988</v>
      </c>
      <c r="AK106" s="14">
        <f t="shared" si="89"/>
        <v>38.041408878951295</v>
      </c>
      <c r="AL106" s="22">
        <f t="shared" si="58"/>
        <v>323.39233379750664</v>
      </c>
      <c r="AM106" s="62">
        <f t="shared" si="59"/>
        <v>616.72566713083995</v>
      </c>
      <c r="AN106" s="62">
        <f ca="1">AVERAGE(OFFSET($AM$3,0,0,'Données projet'!$E$10+1,1))-AVERAGE(OFFSET($H$3,0,0,'Données projet'!$E$10+1,1))</f>
        <v>125.63383094569207</v>
      </c>
      <c r="AO106" s="62">
        <f t="shared" si="90"/>
        <v>96.45379916885264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1.3352907917682139E-11</v>
      </c>
      <c r="AX106" s="23">
        <f t="shared" si="60"/>
        <v>1.3352907917682139E-11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59.488000000000099</v>
      </c>
      <c r="D107" s="12">
        <f t="shared" si="86"/>
        <v>17.038754853539331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590.73284448346237</v>
      </c>
      <c r="H107" s="70">
        <f t="shared" si="56"/>
        <v>426.61743136991447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159.10412966130923</v>
      </c>
      <c r="T107" s="62">
        <f t="shared" si="88"/>
        <v>270.96470664259016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181.99999999999983</v>
      </c>
      <c r="AJ107" s="14">
        <f>AI107*VLOOKUP('Données projet'!$B$10,Paramètres!$A$1:$I$89,3,0)*VLOOKUP('Données projet'!$B$10,Paramètres!$A$1:$I$89,5,0)</f>
        <v>147.63839999999988</v>
      </c>
      <c r="AK107" s="14">
        <f t="shared" si="89"/>
        <v>38.041408878951295</v>
      </c>
      <c r="AL107" s="22">
        <f t="shared" si="58"/>
        <v>323.39233379750664</v>
      </c>
      <c r="AM107" s="62">
        <f t="shared" si="59"/>
        <v>616.72566713083995</v>
      </c>
      <c r="AN107" s="62">
        <f ca="1">AVERAGE(OFFSET($AM$3,0,0,'Données projet'!$E$10+1,1))-AVERAGE(OFFSET($H$3,0,0,'Données projet'!$E$10+1,1))</f>
        <v>125.63383094569207</v>
      </c>
      <c r="AO107" s="62">
        <f t="shared" si="90"/>
        <v>96.45379916885264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9.4419317371525819E-12</v>
      </c>
      <c r="AX107" s="23">
        <f t="shared" si="60"/>
        <v>9.4419317371525819E-12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60.060000000000102</v>
      </c>
      <c r="D108" s="12">
        <f t="shared" si="86"/>
        <v>17.183438012438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596.26513553461007</v>
      </c>
      <c r="H108" s="70">
        <f t="shared" si="56"/>
        <v>427.86565453832969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159.10412966130923</v>
      </c>
      <c r="T108" s="62">
        <f t="shared" si="88"/>
        <v>270.96470664259016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181.99999999999983</v>
      </c>
      <c r="AJ108" s="14">
        <f>AI108*VLOOKUP('Données projet'!$B$10,Paramètres!$A$1:$I$89,3,0)*VLOOKUP('Données projet'!$B$10,Paramètres!$A$1:$I$89,5,0)</f>
        <v>147.63839999999988</v>
      </c>
      <c r="AK108" s="14">
        <f t="shared" si="89"/>
        <v>38.041408878951295</v>
      </c>
      <c r="AL108" s="22">
        <f t="shared" si="58"/>
        <v>323.39233379750664</v>
      </c>
      <c r="AM108" s="62">
        <f t="shared" si="59"/>
        <v>616.72566713083995</v>
      </c>
      <c r="AN108" s="62">
        <f ca="1">AVERAGE(OFFSET($AM$3,0,0,'Données projet'!$E$10+1,1))-AVERAGE(OFFSET($H$3,0,0,'Données projet'!$E$10+1,1))</f>
        <v>125.63383094569207</v>
      </c>
      <c r="AO108" s="62">
        <f t="shared" si="90"/>
        <v>96.45379916885264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6.6764539588410693E-12</v>
      </c>
      <c r="AX108" s="23">
        <f t="shared" si="60"/>
        <v>6.6764539588410693E-12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60.632000000000104</v>
      </c>
      <c r="D109" s="12">
        <f t="shared" si="86"/>
        <v>17.327960866027414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601.79618914126502</v>
      </c>
      <c r="H109" s="70">
        <f t="shared" si="56"/>
        <v>429.11359850833122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159.10412966130923</v>
      </c>
      <c r="T109" s="62">
        <f t="shared" si="88"/>
        <v>270.96470664259016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181.99999999999983</v>
      </c>
      <c r="AJ109" s="14">
        <f>AI109*VLOOKUP('Données projet'!$B$10,Paramètres!$A$1:$I$89,3,0)*VLOOKUP('Données projet'!$B$10,Paramètres!$A$1:$I$89,5,0)</f>
        <v>147.63839999999988</v>
      </c>
      <c r="AK109" s="14">
        <f t="shared" si="89"/>
        <v>38.041408878951295</v>
      </c>
      <c r="AL109" s="22">
        <f t="shared" si="58"/>
        <v>323.39233379750664</v>
      </c>
      <c r="AM109" s="62">
        <f t="shared" si="59"/>
        <v>616.72566713083995</v>
      </c>
      <c r="AN109" s="62">
        <f ca="1">AVERAGE(OFFSET($AM$3,0,0,'Données projet'!$E$10+1,1))-AVERAGE(OFFSET($H$3,0,0,'Données projet'!$E$10+1,1))</f>
        <v>125.63383094569207</v>
      </c>
      <c r="AO109" s="62">
        <f t="shared" si="90"/>
        <v>96.45379916885264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4.7209658685762909E-12</v>
      </c>
      <c r="AX109" s="23">
        <f t="shared" si="60"/>
        <v>4.7209658685762909E-12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61.204000000000107</v>
      </c>
      <c r="D110" s="12">
        <f t="shared" si="86"/>
        <v>17.472325101778811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607.3260183295215</v>
      </c>
      <c r="H110" s="70">
        <f t="shared" si="56"/>
        <v>430.36126621893163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159.10412966130923</v>
      </c>
      <c r="T110" s="62">
        <f t="shared" si="88"/>
        <v>270.96470664259016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181.99999999999983</v>
      </c>
      <c r="AJ110" s="14">
        <f>AI110*VLOOKUP('Données projet'!$B$10,Paramètres!$A$1:$I$89,3,0)*VLOOKUP('Données projet'!$B$10,Paramètres!$A$1:$I$89,5,0)</f>
        <v>147.63839999999988</v>
      </c>
      <c r="AK110" s="14">
        <f t="shared" si="89"/>
        <v>38.041408878951295</v>
      </c>
      <c r="AL110" s="22">
        <f t="shared" si="58"/>
        <v>323.39233379750664</v>
      </c>
      <c r="AM110" s="62">
        <f t="shared" si="59"/>
        <v>616.72566713083995</v>
      </c>
      <c r="AN110" s="62">
        <f ca="1">AVERAGE(OFFSET($AM$3,0,0,'Données projet'!$E$10+1,1))-AVERAGE(OFFSET($H$3,0,0,'Données projet'!$E$10+1,1))</f>
        <v>125.63383094569207</v>
      </c>
      <c r="AO110" s="62">
        <f t="shared" si="90"/>
        <v>96.45379916885264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3.3382269794205347E-12</v>
      </c>
      <c r="AX110" s="23">
        <f t="shared" si="60"/>
        <v>3.3382269794205347E-12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61.77600000000011</v>
      </c>
      <c r="D111" s="12">
        <f t="shared" si="86"/>
        <v>17.616532373802901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612.85463586795311</v>
      </c>
      <c r="H111" s="70">
        <f t="shared" si="56"/>
        <v>431.6086605510402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159.10412966130923</v>
      </c>
      <c r="T111" s="62">
        <f t="shared" si="88"/>
        <v>270.96470664259016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181.99999999999983</v>
      </c>
      <c r="AJ111" s="14">
        <f>AI111*VLOOKUP('Données projet'!$B$10,Paramètres!$A$1:$I$89,3,0)*VLOOKUP('Données projet'!$B$10,Paramètres!$A$1:$I$89,5,0)</f>
        <v>147.63839999999988</v>
      </c>
      <c r="AK111" s="14">
        <f t="shared" si="89"/>
        <v>38.041408878951295</v>
      </c>
      <c r="AL111" s="22">
        <f t="shared" si="58"/>
        <v>323.39233379750664</v>
      </c>
      <c r="AM111" s="62">
        <f t="shared" si="59"/>
        <v>616.72566713083995</v>
      </c>
      <c r="AN111" s="62">
        <f ca="1">AVERAGE(OFFSET($AM$3,0,0,'Données projet'!$E$10+1,1))-AVERAGE(OFFSET($H$3,0,0,'Données projet'!$E$10+1,1))</f>
        <v>125.63383094569207</v>
      </c>
      <c r="AO111" s="62">
        <f t="shared" si="90"/>
        <v>96.45379916885264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2.3604829342881455E-12</v>
      </c>
      <c r="AX111" s="23">
        <f t="shared" si="60"/>
        <v>2.3604829342881455E-12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62.348000000000113</v>
      </c>
      <c r="D112" s="12">
        <f t="shared" si="86"/>
        <v>17.760584303812003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618.38205427504079</v>
      </c>
      <c r="H112" s="70">
        <f t="shared" si="56"/>
        <v>432.8557843291394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159.10412966130923</v>
      </c>
      <c r="T112" s="62">
        <f t="shared" si="88"/>
        <v>270.96470664259016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181.99999999999983</v>
      </c>
      <c r="AJ112" s="14">
        <f>AI112*VLOOKUP('Données projet'!$B$10,Paramètres!$A$1:$I$89,3,0)*VLOOKUP('Données projet'!$B$10,Paramètres!$A$1:$I$89,5,0)</f>
        <v>147.63839999999988</v>
      </c>
      <c r="AK112" s="14">
        <f t="shared" si="89"/>
        <v>38.041408878951295</v>
      </c>
      <c r="AL112" s="22">
        <f t="shared" si="58"/>
        <v>323.39233379750664</v>
      </c>
      <c r="AM112" s="62">
        <f t="shared" si="59"/>
        <v>616.72566713083995</v>
      </c>
      <c r="AN112" s="62">
        <f ca="1">AVERAGE(OFFSET($AM$3,0,0,'Données projet'!$E$10+1,1))-AVERAGE(OFFSET($H$3,0,0,'Données projet'!$E$10+1,1))</f>
        <v>125.63383094569207</v>
      </c>
      <c r="AO112" s="62">
        <f t="shared" si="90"/>
        <v>96.45379916885264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1.6691134897102673E-12</v>
      </c>
      <c r="AX112" s="23">
        <f t="shared" si="60"/>
        <v>1.6691134897102673E-12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62.920000000000115</v>
      </c>
      <c r="D113" s="12">
        <f t="shared" si="86"/>
        <v>17.904482482045992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623.90828582632093</v>
      </c>
      <c r="H113" s="70">
        <f t="shared" si="56"/>
        <v>434.10264032289695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159.10412966130923</v>
      </c>
      <c r="T113" s="62">
        <f t="shared" si="88"/>
        <v>270.96470664259016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181.99999999999983</v>
      </c>
      <c r="AJ113" s="14">
        <f>AI113*VLOOKUP('Données projet'!$B$10,Paramètres!$A$1:$I$89,3,0)*VLOOKUP('Données projet'!$B$10,Paramètres!$A$1:$I$89,5,0)</f>
        <v>147.63839999999988</v>
      </c>
      <c r="AK113" s="14">
        <f t="shared" si="89"/>
        <v>38.041408878951295</v>
      </c>
      <c r="AL113" s="22">
        <f t="shared" si="58"/>
        <v>323.39233379750664</v>
      </c>
      <c r="AM113" s="62">
        <f t="shared" si="59"/>
        <v>616.72566713083995</v>
      </c>
      <c r="AN113" s="62">
        <f ca="1">AVERAGE(OFFSET($AM$3,0,0,'Données projet'!$E$10+1,1))-AVERAGE(OFFSET($H$3,0,0,'Données projet'!$E$10+1,1))</f>
        <v>125.63383094569207</v>
      </c>
      <c r="AO113" s="62">
        <f t="shared" si="90"/>
        <v>96.45379916885264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1.1802414671440727E-12</v>
      </c>
      <c r="AX113" s="23">
        <f t="shared" si="60"/>
        <v>1.1802414671440727E-12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63.492000000000118</v>
      </c>
      <c r="D114" s="12">
        <f t="shared" si="86"/>
        <v>18.048228468163401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629.43334256126229</v>
      </c>
      <c r="H114" s="70">
        <f t="shared" si="56"/>
        <v>435.34923124871807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159.10412966130923</v>
      </c>
      <c r="T114" s="62">
        <f t="shared" si="88"/>
        <v>270.96470664259016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181.99999999999983</v>
      </c>
      <c r="AJ114" s="14">
        <f>AI114*VLOOKUP('Données projet'!$B$10,Paramètres!$A$1:$I$89,3,0)*VLOOKUP('Données projet'!$B$10,Paramètres!$A$1:$I$89,5,0)</f>
        <v>147.63839999999988</v>
      </c>
      <c r="AK114" s="14">
        <f t="shared" si="89"/>
        <v>38.041408878951295</v>
      </c>
      <c r="AL114" s="22">
        <f t="shared" si="58"/>
        <v>323.39233379750664</v>
      </c>
      <c r="AM114" s="62">
        <f t="shared" si="59"/>
        <v>616.72566713083995</v>
      </c>
      <c r="AN114" s="62">
        <f ca="1">AVERAGE(OFFSET($AM$3,0,0,'Données projet'!$E$10+1,1))-AVERAGE(OFFSET($H$3,0,0,'Données projet'!$E$10+1,1))</f>
        <v>125.63383094569207</v>
      </c>
      <c r="AO114" s="62">
        <f t="shared" si="90"/>
        <v>96.45379916885264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8.3455674485513366E-13</v>
      </c>
      <c r="AX114" s="23">
        <f t="shared" si="60"/>
        <v>8.3455674485513366E-13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64.064000000000121</v>
      </c>
      <c r="D115" s="12">
        <f t="shared" si="86"/>
        <v>18.191823792099701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634.95723628989333</v>
      </c>
      <c r="H115" s="70">
        <f t="shared" si="56"/>
        <v>436.59555977124046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159.10412966130923</v>
      </c>
      <c r="T115" s="62">
        <f t="shared" si="88"/>
        <v>270.96470664259016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181.99999999999983</v>
      </c>
      <c r="AJ115" s="14">
        <f>AI115*VLOOKUP('Données projet'!$B$10,Paramètres!$A$1:$I$89,3,0)*VLOOKUP('Données projet'!$B$10,Paramètres!$A$1:$I$89,5,0)</f>
        <v>147.63839999999988</v>
      </c>
      <c r="AK115" s="14">
        <f t="shared" si="89"/>
        <v>38.041408878951295</v>
      </c>
      <c r="AL115" s="22">
        <f t="shared" si="58"/>
        <v>323.39233379750664</v>
      </c>
      <c r="AM115" s="62">
        <f t="shared" si="59"/>
        <v>616.72566713083995</v>
      </c>
      <c r="AN115" s="62">
        <f ca="1">AVERAGE(OFFSET($AM$3,0,0,'Données projet'!$E$10+1,1))-AVERAGE(OFFSET($H$3,0,0,'Données projet'!$E$10+1,1))</f>
        <v>125.63383094569207</v>
      </c>
      <c r="AO115" s="62">
        <f t="shared" si="90"/>
        <v>96.45379916885264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5.9012073357203637E-13</v>
      </c>
      <c r="AX115" s="23">
        <f t="shared" si="60"/>
        <v>5.9012073357203637E-13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64.636000000000124</v>
      </c>
      <c r="D116" s="12">
        <f t="shared" si="86"/>
        <v>18.335269954893938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640.47997859918235</v>
      </c>
      <c r="H116" s="70">
        <f t="shared" si="56"/>
        <v>437.84162850477378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159.10412966130923</v>
      </c>
      <c r="T116" s="62">
        <f t="shared" si="88"/>
        <v>270.96470664259016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181.99999999999983</v>
      </c>
      <c r="AJ116" s="14">
        <f>AI116*VLOOKUP('Données projet'!$B$10,Paramètres!$A$1:$I$89,3,0)*VLOOKUP('Données projet'!$B$10,Paramètres!$A$1:$I$89,5,0)</f>
        <v>147.63839999999988</v>
      </c>
      <c r="AK116" s="14">
        <f t="shared" si="89"/>
        <v>38.041408878951295</v>
      </c>
      <c r="AL116" s="22">
        <f t="shared" si="58"/>
        <v>323.39233379750664</v>
      </c>
      <c r="AM116" s="62">
        <f t="shared" si="59"/>
        <v>616.72566713083995</v>
      </c>
      <c r="AN116" s="62">
        <f ca="1">AVERAGE(OFFSET($AM$3,0,0,'Données projet'!$E$10+1,1))-AVERAGE(OFFSET($H$3,0,0,'Données projet'!$E$10+1,1))</f>
        <v>125.63383094569207</v>
      </c>
      <c r="AO116" s="62">
        <f t="shared" si="90"/>
        <v>96.45379916885264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4.1727837242756683E-13</v>
      </c>
      <c r="AX116" s="23">
        <f t="shared" si="60"/>
        <v>4.1727837242756683E-13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65.208000000000126</v>
      </c>
      <c r="D117" s="12">
        <f t="shared" si="86"/>
        <v>18.478568429485229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646.00158085918531</v>
      </c>
      <c r="H117" s="70">
        <f t="shared" si="56"/>
        <v>439.08744001468699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159.10412966130923</v>
      </c>
      <c r="T117" s="62">
        <f t="shared" si="88"/>
        <v>270.96470664259016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181.99999999999983</v>
      </c>
      <c r="AJ117" s="14">
        <f>AI117*VLOOKUP('Données projet'!$B$10,Paramètres!$A$1:$I$89,3,0)*VLOOKUP('Données projet'!$B$10,Paramètres!$A$1:$I$89,5,0)</f>
        <v>147.63839999999988</v>
      </c>
      <c r="AK117" s="14">
        <f t="shared" si="89"/>
        <v>38.041408878951295</v>
      </c>
      <c r="AL117" s="22">
        <f t="shared" si="58"/>
        <v>323.39233379750664</v>
      </c>
      <c r="AM117" s="62">
        <f t="shared" si="59"/>
        <v>616.72566713083995</v>
      </c>
      <c r="AN117" s="62">
        <f ca="1">AVERAGE(OFFSET($AM$3,0,0,'Données projet'!$E$10+1,1))-AVERAGE(OFFSET($H$3,0,0,'Données projet'!$E$10+1,1))</f>
        <v>125.63383094569207</v>
      </c>
      <c r="AO117" s="62">
        <f t="shared" si="90"/>
        <v>96.45379916885264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2.9506036678601818E-13</v>
      </c>
      <c r="AX117" s="23">
        <f t="shared" si="60"/>
        <v>2.9506036678601818E-13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65.780000000000129</v>
      </c>
      <c r="D118" s="12">
        <f t="shared" si="86"/>
        <v>18.621720661480669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651.52205422897453</v>
      </c>
      <c r="H118" s="70">
        <f t="shared" si="56"/>
        <v>440.3329968187457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159.10412966130923</v>
      </c>
      <c r="T118" s="62">
        <f t="shared" si="88"/>
        <v>270.96470664259016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181.99999999999983</v>
      </c>
      <c r="AJ118" s="14">
        <f>AI118*VLOOKUP('Données projet'!$B$10,Paramètres!$A$1:$I$89,3,0)*VLOOKUP('Données projet'!$B$10,Paramètres!$A$1:$I$89,5,0)</f>
        <v>147.63839999999988</v>
      </c>
      <c r="AK118" s="14">
        <f t="shared" si="89"/>
        <v>38.041408878951295</v>
      </c>
      <c r="AL118" s="22">
        <f t="shared" si="58"/>
        <v>323.39233379750664</v>
      </c>
      <c r="AM118" s="62">
        <f t="shared" si="59"/>
        <v>616.72566713083995</v>
      </c>
      <c r="AN118" s="62">
        <f ca="1">AVERAGE(OFFSET($AM$3,0,0,'Données projet'!$E$10+1,1))-AVERAGE(OFFSET($H$3,0,0,'Données projet'!$E$10+1,1))</f>
        <v>125.63383094569207</v>
      </c>
      <c r="AO118" s="62">
        <f t="shared" si="90"/>
        <v>96.45379916885264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2.0863918621378342E-13</v>
      </c>
      <c r="AX118" s="23">
        <f t="shared" si="60"/>
        <v>2.0863918621378342E-13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66.352000000000132</v>
      </c>
      <c r="D119" s="12">
        <f t="shared" si="86"/>
        <v>18.76472806989559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657.04140966235298</v>
      </c>
      <c r="H119" s="70">
        <f t="shared" si="56"/>
        <v>441.57830138840166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159.10412966130923</v>
      </c>
      <c r="T119" s="62">
        <f t="shared" si="88"/>
        <v>270.96470664259016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181.99999999999983</v>
      </c>
      <c r="AJ119" s="14">
        <f>AI119*VLOOKUP('Données projet'!$B$10,Paramètres!$A$1:$I$89,3,0)*VLOOKUP('Données projet'!$B$10,Paramètres!$A$1:$I$89,5,0)</f>
        <v>147.63839999999988</v>
      </c>
      <c r="AK119" s="14">
        <f t="shared" si="89"/>
        <v>38.041408878951295</v>
      </c>
      <c r="AL119" s="22">
        <f t="shared" si="58"/>
        <v>323.39233379750664</v>
      </c>
      <c r="AM119" s="62">
        <f t="shared" si="59"/>
        <v>616.72566713083995</v>
      </c>
      <c r="AN119" s="62">
        <f ca="1">AVERAGE(OFFSET($AM$3,0,0,'Données projet'!$E$10+1,1))-AVERAGE(OFFSET($H$3,0,0,'Données projet'!$E$10+1,1))</f>
        <v>125.63383094569207</v>
      </c>
      <c r="AO119" s="62">
        <f t="shared" si="90"/>
        <v>96.45379916885264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1.4753018339300909E-13</v>
      </c>
      <c r="AX119" s="23">
        <f t="shared" si="60"/>
        <v>1.4753018339300909E-13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66.924000000000134</v>
      </c>
      <c r="D120" s="12">
        <f t="shared" si="86"/>
        <v>18.907592047867702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662.55965791336587</v>
      </c>
      <c r="H120" s="70">
        <f t="shared" si="56"/>
        <v>442.82335615003649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159.10412966130923</v>
      </c>
      <c r="T120" s="62">
        <f t="shared" si="88"/>
        <v>270.96470664259016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181.99999999999983</v>
      </c>
      <c r="AJ120" s="14">
        <f>AI120*VLOOKUP('Données projet'!$B$10,Paramètres!$A$1:$I$89,3,0)*VLOOKUP('Données projet'!$B$10,Paramètres!$A$1:$I$89,5,0)</f>
        <v>147.63839999999988</v>
      </c>
      <c r="AK120" s="14">
        <f t="shared" si="89"/>
        <v>38.041408878951295</v>
      </c>
      <c r="AL120" s="22">
        <f t="shared" si="58"/>
        <v>323.39233379750664</v>
      </c>
      <c r="AM120" s="62">
        <f t="shared" si="59"/>
        <v>616.72566713083995</v>
      </c>
      <c r="AN120" s="62">
        <f ca="1">AVERAGE(OFFSET($AM$3,0,0,'Données projet'!$E$10+1,1))-AVERAGE(OFFSET($H$3,0,0,'Données projet'!$E$10+1,1))</f>
        <v>125.63383094569207</v>
      </c>
      <c r="AO120" s="62">
        <f t="shared" si="90"/>
        <v>96.45379916885264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1.0431959310689171E-13</v>
      </c>
      <c r="AX120" s="23">
        <f t="shared" si="60"/>
        <v>1.0431959310689171E-13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67.496000000000137</v>
      </c>
      <c r="D121" s="12">
        <f t="shared" si="86"/>
        <v>19.050313963345982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668.07680954161913</v>
      </c>
      <c r="H121" s="70">
        <f t="shared" si="56"/>
        <v>444.0681634861611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159.10412966130923</v>
      </c>
      <c r="T121" s="62">
        <f t="shared" si="88"/>
        <v>270.96470664259016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181.99999999999983</v>
      </c>
      <c r="AJ121" s="14">
        <f>AI121*VLOOKUP('Données projet'!$B$10,Paramètres!$A$1:$I$89,3,0)*VLOOKUP('Données projet'!$B$10,Paramètres!$A$1:$I$89,5,0)</f>
        <v>147.63839999999988</v>
      </c>
      <c r="AK121" s="14">
        <f t="shared" si="89"/>
        <v>38.041408878951295</v>
      </c>
      <c r="AL121" s="22">
        <f t="shared" si="58"/>
        <v>323.39233379750664</v>
      </c>
      <c r="AM121" s="62">
        <f t="shared" si="59"/>
        <v>616.72566713083995</v>
      </c>
      <c r="AN121" s="62">
        <f ca="1">AVERAGE(OFFSET($AM$3,0,0,'Données projet'!$E$10+1,1))-AVERAGE(OFFSET($H$3,0,0,'Données projet'!$E$10+1,1))</f>
        <v>125.63383094569207</v>
      </c>
      <c r="AO121" s="62">
        <f t="shared" si="90"/>
        <v>96.45379916885264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7.3765091696504546E-14</v>
      </c>
      <c r="AX121" s="23">
        <f t="shared" si="60"/>
        <v>7.3765091696504546E-14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68.06800000000014</v>
      </c>
      <c r="D122" s="12">
        <f t="shared" si="86"/>
        <v>19.192895159755672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673.59287491741338</v>
      </c>
      <c r="H122" s="70">
        <f t="shared" si="56"/>
        <v>445.31272573657469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159.10412966130923</v>
      </c>
      <c r="T122" s="62">
        <f t="shared" si="88"/>
        <v>270.96470664259016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181.99999999999983</v>
      </c>
      <c r="AJ122" s="14">
        <f>AI122*VLOOKUP('Données projet'!$B$10,Paramètres!$A$1:$I$89,3,0)*VLOOKUP('Données projet'!$B$10,Paramètres!$A$1:$I$89,5,0)</f>
        <v>147.63839999999988</v>
      </c>
      <c r="AK122" s="14">
        <f t="shared" si="89"/>
        <v>38.041408878951295</v>
      </c>
      <c r="AL122" s="22">
        <f t="shared" si="58"/>
        <v>323.39233379750664</v>
      </c>
      <c r="AM122" s="62">
        <f t="shared" si="59"/>
        <v>616.72566713083995</v>
      </c>
      <c r="AN122" s="62">
        <f ca="1">AVERAGE(OFFSET($AM$3,0,0,'Données projet'!$E$10+1,1))-AVERAGE(OFFSET($H$3,0,0,'Données projet'!$E$10+1,1))</f>
        <v>125.63383094569207</v>
      </c>
      <c r="AO122" s="62">
        <f t="shared" si="90"/>
        <v>96.45379916885264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5.2159796553445854E-14</v>
      </c>
      <c r="AX122" s="23">
        <f t="shared" si="60"/>
        <v>5.2159796553445854E-14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68.640000000000143</v>
      </c>
      <c r="D123" s="12">
        <f t="shared" si="86"/>
        <v>19.335336956640234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679.10786422669764</v>
      </c>
      <c r="H123" s="70">
        <f t="shared" si="56"/>
        <v>446.55704519948199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159.10412966130923</v>
      </c>
      <c r="T123" s="62">
        <f t="shared" si="88"/>
        <v>270.96470664259016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181.99999999999983</v>
      </c>
      <c r="AJ123" s="14">
        <f>AI123*VLOOKUP('Données projet'!$B$10,Paramètres!$A$1:$I$89,3,0)*VLOOKUP('Données projet'!$B$10,Paramètres!$A$1:$I$89,5,0)</f>
        <v>147.63839999999988</v>
      </c>
      <c r="AK123" s="14">
        <f t="shared" si="89"/>
        <v>38.041408878951295</v>
      </c>
      <c r="AL123" s="22">
        <f t="shared" si="58"/>
        <v>323.39233379750664</v>
      </c>
      <c r="AM123" s="62">
        <f t="shared" si="59"/>
        <v>616.72566713083995</v>
      </c>
      <c r="AN123" s="62">
        <f ca="1">AVERAGE(OFFSET($AM$3,0,0,'Données projet'!$E$10+1,1))-AVERAGE(OFFSET($H$3,0,0,'Données projet'!$E$10+1,1))</f>
        <v>125.63383094569207</v>
      </c>
      <c r="AO123" s="62">
        <f t="shared" si="90"/>
        <v>96.45379916885264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3.6882545848252273E-14</v>
      </c>
      <c r="AX123" s="23">
        <f t="shared" si="60"/>
        <v>3.6882545848252273E-14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69.212000000000145</v>
      </c>
      <c r="D124" s="12">
        <f t="shared" si="86"/>
        <v>19.477640650281256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684.62178747585642</v>
      </c>
      <c r="H124" s="70">
        <f t="shared" si="56"/>
        <v>447.80112413257342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159.10412966130923</v>
      </c>
      <c r="T124" s="62">
        <f t="shared" si="88"/>
        <v>270.96470664259016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181.99999999999983</v>
      </c>
      <c r="AJ124" s="14">
        <f>AI124*VLOOKUP('Données projet'!$B$10,Paramètres!$A$1:$I$89,3,0)*VLOOKUP('Données projet'!$B$10,Paramètres!$A$1:$I$89,5,0)</f>
        <v>147.63839999999988</v>
      </c>
      <c r="AK124" s="14">
        <f t="shared" si="89"/>
        <v>38.041408878951295</v>
      </c>
      <c r="AL124" s="22">
        <f t="shared" si="58"/>
        <v>323.39233379750664</v>
      </c>
      <c r="AM124" s="62">
        <f t="shared" si="59"/>
        <v>616.72566713083995</v>
      </c>
      <c r="AN124" s="62">
        <f ca="1">AVERAGE(OFFSET($AM$3,0,0,'Données projet'!$E$10+1,1))-AVERAGE(OFFSET($H$3,0,0,'Données projet'!$E$10+1,1))</f>
        <v>125.63383094569207</v>
      </c>
      <c r="AO124" s="62">
        <f t="shared" si="90"/>
        <v>96.45379916885264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2.6079898276722927E-14</v>
      </c>
      <c r="AX124" s="23">
        <f t="shared" si="60"/>
        <v>2.6079898276722927E-14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69.784000000000148</v>
      </c>
      <c r="D125" s="12">
        <f t="shared" si="86"/>
        <v>19.619807514297289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690.13465449633111</v>
      </c>
      <c r="H125" s="70">
        <f t="shared" si="56"/>
        <v>449.04496475406802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159.10412966130923</v>
      </c>
      <c r="T125" s="62">
        <f t="shared" si="88"/>
        <v>270.96470664259016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181.99999999999983</v>
      </c>
      <c r="AJ125" s="14">
        <f>AI125*VLOOKUP('Données projet'!$B$10,Paramètres!$A$1:$I$89,3,0)*VLOOKUP('Données projet'!$B$10,Paramètres!$A$1:$I$89,5,0)</f>
        <v>147.63839999999988</v>
      </c>
      <c r="AK125" s="14">
        <f t="shared" si="89"/>
        <v>38.041408878951295</v>
      </c>
      <c r="AL125" s="22">
        <f t="shared" si="58"/>
        <v>323.39233379750664</v>
      </c>
      <c r="AM125" s="62">
        <f t="shared" si="59"/>
        <v>616.72566713083995</v>
      </c>
      <c r="AN125" s="62">
        <f ca="1">AVERAGE(OFFSET($AM$3,0,0,'Données projet'!$E$10+1,1))-AVERAGE(OFFSET($H$3,0,0,'Données projet'!$E$10+1,1))</f>
        <v>125.63383094569207</v>
      </c>
      <c r="AO125" s="62">
        <f t="shared" si="90"/>
        <v>96.45379916885264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1.8441272924126136E-14</v>
      </c>
      <c r="AX125" s="23">
        <f t="shared" si="60"/>
        <v>1.8441272924126136E-14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70.356000000000151</v>
      </c>
      <c r="D126" s="12">
        <f t="shared" si="86"/>
        <v>19.761838800222598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695.64647494908797</v>
      </c>
      <c r="H126" s="70">
        <f t="shared" si="56"/>
        <v>450.28856924372127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159.10412966130923</v>
      </c>
      <c r="T126" s="62">
        <f t="shared" si="88"/>
        <v>270.96470664259016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181.99999999999983</v>
      </c>
      <c r="AJ126" s="14">
        <f>AI126*VLOOKUP('Données projet'!$B$10,Paramètres!$A$1:$I$89,3,0)*VLOOKUP('Données projet'!$B$10,Paramètres!$A$1:$I$89,5,0)</f>
        <v>147.63839999999988</v>
      </c>
      <c r="AK126" s="14">
        <f t="shared" si="89"/>
        <v>38.041408878951295</v>
      </c>
      <c r="AL126" s="22">
        <f t="shared" si="58"/>
        <v>323.39233379750664</v>
      </c>
      <c r="AM126" s="62">
        <f t="shared" si="59"/>
        <v>616.72566713083995</v>
      </c>
      <c r="AN126" s="62">
        <f ca="1">AVERAGE(OFFSET($AM$3,0,0,'Données projet'!$E$10+1,1))-AVERAGE(OFFSET($H$3,0,0,'Données projet'!$E$10+1,1))</f>
        <v>125.63383094569207</v>
      </c>
      <c r="AO126" s="62">
        <f t="shared" si="90"/>
        <v>96.45379916885264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1.3039949138361463E-14</v>
      </c>
      <c r="AX126" s="23">
        <f t="shared" si="60"/>
        <v>1.3039949138361463E-14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70.928000000000154</v>
      </c>
      <c r="D127" s="12">
        <f t="shared" si="86"/>
        <v>19.903735738066327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701.1572583289344</v>
      </c>
      <c r="H127" s="70">
        <f t="shared" si="56"/>
        <v>451.53193974379911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159.10412966130923</v>
      </c>
      <c r="T127" s="62">
        <f t="shared" si="88"/>
        <v>270.96470664259016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181.99999999999983</v>
      </c>
      <c r="AJ127" s="14">
        <f>AI127*VLOOKUP('Données projet'!$B$10,Paramètres!$A$1:$I$89,3,0)*VLOOKUP('Données projet'!$B$10,Paramètres!$A$1:$I$89,5,0)</f>
        <v>147.63839999999988</v>
      </c>
      <c r="AK127" s="14">
        <f t="shared" si="89"/>
        <v>38.041408878951295</v>
      </c>
      <c r="AL127" s="22">
        <f t="shared" si="58"/>
        <v>323.39233379750664</v>
      </c>
      <c r="AM127" s="62">
        <f t="shared" si="59"/>
        <v>616.72566713083995</v>
      </c>
      <c r="AN127" s="62">
        <f ca="1">AVERAGE(OFFSET($AM$3,0,0,'Données projet'!$E$10+1,1))-AVERAGE(OFFSET($H$3,0,0,'Données projet'!$E$10+1,1))</f>
        <v>125.63383094569207</v>
      </c>
      <c r="AO127" s="62">
        <f t="shared" si="90"/>
        <v>96.45379916885264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9.2206364620630682E-15</v>
      </c>
      <c r="AX127" s="23">
        <f t="shared" si="60"/>
        <v>9.2206364620630682E-15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71.500000000000156</v>
      </c>
      <c r="D128" s="12">
        <f t="shared" si="86"/>
        <v>20.045499536853402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706.66701396869405</v>
      </c>
      <c r="H128" s="70">
        <f t="shared" si="56"/>
        <v>452.7750783600199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159.10412966130923</v>
      </c>
      <c r="T128" s="62">
        <f t="shared" si="88"/>
        <v>270.96470664259016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181.99999999999983</v>
      </c>
      <c r="AJ128" s="14">
        <f>AI128*VLOOKUP('Données projet'!$B$10,Paramètres!$A$1:$I$89,3,0)*VLOOKUP('Données projet'!$B$10,Paramètres!$A$1:$I$89,5,0)</f>
        <v>147.63839999999988</v>
      </c>
      <c r="AK128" s="14">
        <f t="shared" si="89"/>
        <v>38.041408878951295</v>
      </c>
      <c r="AL128" s="22">
        <f t="shared" si="58"/>
        <v>323.39233379750664</v>
      </c>
      <c r="AM128" s="62">
        <f t="shared" si="59"/>
        <v>616.72566713083995</v>
      </c>
      <c r="AN128" s="62">
        <f ca="1">AVERAGE(OFFSET($AM$3,0,0,'Données projet'!$E$10+1,1))-AVERAGE(OFFSET($H$3,0,0,'Données projet'!$E$10+1,1))</f>
        <v>125.63383094569207</v>
      </c>
      <c r="AO128" s="62">
        <f t="shared" si="90"/>
        <v>96.45379916885264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6.5199745691807317E-15</v>
      </c>
      <c r="AX128" s="23">
        <f t="shared" si="60"/>
        <v>6.5199745691807317E-15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72.072000000000159</v>
      </c>
      <c r="D129" s="12">
        <f t="shared" si="86"/>
        <v>20.187131385147307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712.17575104324362</v>
      </c>
      <c r="H129" s="70">
        <f t="shared" si="56"/>
        <v>454.01798716246515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159.10412966130923</v>
      </c>
      <c r="T129" s="62">
        <f t="shared" si="88"/>
        <v>270.96470664259016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181.99999999999983</v>
      </c>
      <c r="AJ129" s="14">
        <f>AI129*VLOOKUP('Données projet'!$B$10,Paramètres!$A$1:$I$89,3,0)*VLOOKUP('Données projet'!$B$10,Paramètres!$A$1:$I$89,5,0)</f>
        <v>147.63839999999988</v>
      </c>
      <c r="AK129" s="14">
        <f t="shared" si="89"/>
        <v>38.041408878951295</v>
      </c>
      <c r="AL129" s="22">
        <f t="shared" si="58"/>
        <v>323.39233379750664</v>
      </c>
      <c r="AM129" s="62">
        <f t="shared" si="59"/>
        <v>616.72566713083995</v>
      </c>
      <c r="AN129" s="62">
        <f ca="1">AVERAGE(OFFSET($AM$3,0,0,'Données projet'!$E$10+1,1))-AVERAGE(OFFSET($H$3,0,0,'Données projet'!$E$10+1,1))</f>
        <v>125.63383094569207</v>
      </c>
      <c r="AO129" s="62">
        <f t="shared" si="90"/>
        <v>96.45379916885264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4.6103182310315341E-15</v>
      </c>
      <c r="AX129" s="23">
        <f t="shared" si="60"/>
        <v>4.6103182310315341E-15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72.644000000000162</v>
      </c>
      <c r="D130" s="12">
        <f t="shared" si="86"/>
        <v>20.328632451556075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717.68347857341666</v>
      </c>
      <c r="H130" s="70">
        <f t="shared" si="56"/>
        <v>455.26066818646041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159.10412966130923</v>
      </c>
      <c r="T130" s="62">
        <f t="shared" si="88"/>
        <v>270.96470664259016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181.99999999999983</v>
      </c>
      <c r="AJ130" s="14">
        <f>AI130*VLOOKUP('Données projet'!$B$10,Paramètres!$A$1:$I$89,3,0)*VLOOKUP('Données projet'!$B$10,Paramètres!$A$1:$I$89,5,0)</f>
        <v>147.63839999999988</v>
      </c>
      <c r="AK130" s="14">
        <f t="shared" si="89"/>
        <v>38.041408878951295</v>
      </c>
      <c r="AL130" s="22">
        <f t="shared" si="58"/>
        <v>323.39233379750664</v>
      </c>
      <c r="AM130" s="62">
        <f t="shared" si="59"/>
        <v>616.72566713083995</v>
      </c>
      <c r="AN130" s="62">
        <f ca="1">AVERAGE(OFFSET($AM$3,0,0,'Données projet'!$E$10+1,1))-AVERAGE(OFFSET($H$3,0,0,'Données projet'!$E$10+1,1))</f>
        <v>125.63383094569207</v>
      </c>
      <c r="AO130" s="62">
        <f t="shared" si="90"/>
        <v>96.45379916885264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3.2599872845903659E-15</v>
      </c>
      <c r="AX130" s="23">
        <f t="shared" si="60"/>
        <v>3.2599872845903659E-15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73.216000000000165</v>
      </c>
      <c r="D131" s="12">
        <f t="shared" si="86"/>
        <v>20.47000388522174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723.19020542978308</v>
      </c>
      <c r="H131" s="70">
        <f t="shared" si="56"/>
        <v>456.50312343342813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159.10412966130923</v>
      </c>
      <c r="T131" s="62">
        <f t="shared" si="88"/>
        <v>270.96470664259016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181.99999999999983</v>
      </c>
      <c r="AJ131" s="14">
        <f>AI131*VLOOKUP('Données projet'!$B$10,Paramètres!$A$1:$I$89,3,0)*VLOOKUP('Données projet'!$B$10,Paramètres!$A$1:$I$89,5,0)</f>
        <v>147.63839999999988</v>
      </c>
      <c r="AK131" s="14">
        <f t="shared" si="89"/>
        <v>38.041408878951295</v>
      </c>
      <c r="AL131" s="22">
        <f t="shared" si="58"/>
        <v>323.39233379750664</v>
      </c>
      <c r="AM131" s="62">
        <f t="shared" si="59"/>
        <v>616.72566713083995</v>
      </c>
      <c r="AN131" s="62">
        <f ca="1">AVERAGE(OFFSET($AM$3,0,0,'Données projet'!$E$10+1,1))-AVERAGE(OFFSET($H$3,0,0,'Données projet'!$E$10+1,1))</f>
        <v>125.63383094569207</v>
      </c>
      <c r="AO131" s="62">
        <f t="shared" si="90"/>
        <v>96.45379916885264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2.3051591155157671E-15</v>
      </c>
      <c r="AX131" s="23">
        <f t="shared" si="60"/>
        <v>2.3051591155157671E-15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73.788000000000167</v>
      </c>
      <c r="D132" s="12">
        <f t="shared" si="86"/>
        <v>20.611246816293985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728.69594033630574</v>
      </c>
      <c r="H132" s="70">
        <f t="shared" ref="H132:H195" si="110">(B132+E132+F132)*44/12+(C132+D132)*0.475*44/12</f>
        <v>457.74535487171227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159.10412966130923</v>
      </c>
      <c r="T132" s="62">
        <f t="shared" si="88"/>
        <v>270.96470664259016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181.99999999999983</v>
      </c>
      <c r="AJ132" s="14">
        <f>AI132*VLOOKUP('Données projet'!$B$10,Paramètres!$A$1:$I$89,3,0)*VLOOKUP('Données projet'!$B$10,Paramètres!$A$1:$I$89,5,0)</f>
        <v>147.63839999999988</v>
      </c>
      <c r="AK132" s="14">
        <f t="shared" si="89"/>
        <v>38.041408878951295</v>
      </c>
      <c r="AL132" s="22">
        <f t="shared" ref="AL132:AL153" si="112">(AJ132+AK132)*0.475*44/12</f>
        <v>323.39233379750664</v>
      </c>
      <c r="AM132" s="62">
        <f t="shared" ref="AM132:AM195" si="113">AL132+(AD132+AE132)*44/12</f>
        <v>616.72566713083995</v>
      </c>
      <c r="AN132" s="62">
        <f ca="1">AVERAGE(OFFSET($AM$3,0,0,'Données projet'!$E$10+1,1))-AVERAGE(OFFSET($H$3,0,0,'Données projet'!$E$10+1,1))</f>
        <v>125.63383094569207</v>
      </c>
      <c r="AO132" s="62">
        <f t="shared" si="90"/>
        <v>96.45379916885264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1.6299936422951829E-15</v>
      </c>
      <c r="AX132" s="23">
        <f t="shared" ref="AX132:AX153" si="114">SUM(AU132:AW132)</f>
        <v>1.6299936422951829E-15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74.36000000000017</v>
      </c>
      <c r="D133" s="12">
        <f t="shared" ref="D133:D196" si="140">IFERROR(EXP(-1.0587+0.8836*LN(C133)+0.284),0)</f>
        <v>20.752362356388893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734.2006918738806</v>
      </c>
      <c r="H133" s="70">
        <f t="shared" si="110"/>
        <v>458.98736443737761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159.10412966130923</v>
      </c>
      <c r="T133" s="62">
        <f t="shared" ref="T133:T196" si="142">$T$3</f>
        <v>270.96470664259016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181.99999999999983</v>
      </c>
      <c r="AJ133" s="14">
        <f>AI133*VLOOKUP('Données projet'!$B$10,Paramètres!$A$1:$I$89,3,0)*VLOOKUP('Données projet'!$B$10,Paramètres!$A$1:$I$89,5,0)</f>
        <v>147.63839999999988</v>
      </c>
      <c r="AK133" s="14">
        <f t="shared" ref="AK133:AK153" si="143">EXP(-1.0587+0.8836*LN(AJ133)+0.284)</f>
        <v>38.041408878951295</v>
      </c>
      <c r="AL133" s="22">
        <f t="shared" si="112"/>
        <v>323.39233379750664</v>
      </c>
      <c r="AM133" s="62">
        <f t="shared" si="113"/>
        <v>616.72566713083995</v>
      </c>
      <c r="AN133" s="62">
        <f ca="1">AVERAGE(OFFSET($AM$3,0,0,'Données projet'!$E$10+1,1))-AVERAGE(OFFSET($H$3,0,0,'Données projet'!$E$10+1,1))</f>
        <v>125.63383094569207</v>
      </c>
      <c r="AO133" s="62">
        <f t="shared" ref="AO133:AO196" si="144">$AO$3</f>
        <v>96.45379916885264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1.1525795577578835E-15</v>
      </c>
      <c r="AX133" s="23">
        <f t="shared" si="114"/>
        <v>1.1525795577578835E-15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74.932000000000173</v>
      </c>
      <c r="D134" s="12">
        <f t="shared" si="140"/>
        <v>20.893351599032989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739.70446848376469</v>
      </c>
      <c r="H134" s="70">
        <f t="shared" si="110"/>
        <v>460.22915403498268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159.10412966130923</v>
      </c>
      <c r="T134" s="62">
        <f t="shared" si="142"/>
        <v>270.96470664259016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181.99999999999983</v>
      </c>
      <c r="AJ134" s="14">
        <f>AI134*VLOOKUP('Données projet'!$B$10,Paramètres!$A$1:$I$89,3,0)*VLOOKUP('Données projet'!$B$10,Paramètres!$A$1:$I$89,5,0)</f>
        <v>147.63839999999988</v>
      </c>
      <c r="AK134" s="14">
        <f t="shared" si="143"/>
        <v>38.041408878951295</v>
      </c>
      <c r="AL134" s="22">
        <f t="shared" si="112"/>
        <v>323.39233379750664</v>
      </c>
      <c r="AM134" s="62">
        <f t="shared" si="113"/>
        <v>616.72566713083995</v>
      </c>
      <c r="AN134" s="62">
        <f ca="1">AVERAGE(OFFSET($AM$3,0,0,'Données projet'!$E$10+1,1))-AVERAGE(OFFSET($H$3,0,0,'Données projet'!$E$10+1,1))</f>
        <v>125.63383094569207</v>
      </c>
      <c r="AO134" s="62">
        <f t="shared" si="144"/>
        <v>96.45379916885264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8.1499682114759147E-16</v>
      </c>
      <c r="AX134" s="23">
        <f t="shared" si="114"/>
        <v>8.1499682114759147E-16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75.504000000000175</v>
      </c>
      <c r="D135" s="12">
        <f t="shared" si="140"/>
        <v>21.034215620093455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745.20727847089836</v>
      </c>
      <c r="H135" s="70">
        <f t="shared" si="110"/>
        <v>461.4707255383297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159.10412966130923</v>
      </c>
      <c r="T135" s="62">
        <f t="shared" si="142"/>
        <v>270.96470664259016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181.99999999999983</v>
      </c>
      <c r="AJ135" s="14">
        <f>AI135*VLOOKUP('Données projet'!$B$10,Paramètres!$A$1:$I$89,3,0)*VLOOKUP('Données projet'!$B$10,Paramètres!$A$1:$I$89,5,0)</f>
        <v>147.63839999999988</v>
      </c>
      <c r="AK135" s="14">
        <f t="shared" si="143"/>
        <v>38.041408878951295</v>
      </c>
      <c r="AL135" s="22">
        <f t="shared" si="112"/>
        <v>323.39233379750664</v>
      </c>
      <c r="AM135" s="62">
        <f t="shared" si="113"/>
        <v>616.72566713083995</v>
      </c>
      <c r="AN135" s="62">
        <f ca="1">AVERAGE(OFFSET($AM$3,0,0,'Données projet'!$E$10+1,1))-AVERAGE(OFFSET($H$3,0,0,'Données projet'!$E$10+1,1))</f>
        <v>125.63383094569207</v>
      </c>
      <c r="AO135" s="62">
        <f t="shared" si="144"/>
        <v>96.45379916885264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5.7628977887894176E-16</v>
      </c>
      <c r="AX135" s="23">
        <f t="shared" si="114"/>
        <v>5.7628977887894176E-16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76.076000000000178</v>
      </c>
      <c r="D136" s="12">
        <f t="shared" si="140"/>
        <v>21.174955478194793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750.70913000711914</v>
      </c>
      <c r="H136" s="70">
        <f t="shared" si="110"/>
        <v>462.71208079118958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159.10412966130923</v>
      </c>
      <c r="T136" s="62">
        <f t="shared" si="142"/>
        <v>270.96470664259016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181.99999999999983</v>
      </c>
      <c r="AJ136" s="14">
        <f>AI136*VLOOKUP('Données projet'!$B$10,Paramètres!$A$1:$I$89,3,0)*VLOOKUP('Données projet'!$B$10,Paramètres!$A$1:$I$89,5,0)</f>
        <v>147.63839999999988</v>
      </c>
      <c r="AK136" s="14">
        <f t="shared" si="143"/>
        <v>38.041408878951295</v>
      </c>
      <c r="AL136" s="22">
        <f t="shared" si="112"/>
        <v>323.39233379750664</v>
      </c>
      <c r="AM136" s="62">
        <f t="shared" si="113"/>
        <v>616.72566713083995</v>
      </c>
      <c r="AN136" s="62">
        <f ca="1">AVERAGE(OFFSET($AM$3,0,0,'Données projet'!$E$10+1,1))-AVERAGE(OFFSET($H$3,0,0,'Données projet'!$E$10+1,1))</f>
        <v>125.63383094569207</v>
      </c>
      <c r="AO136" s="62">
        <f t="shared" si="144"/>
        <v>96.45379916885264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4.0749841057379573E-16</v>
      </c>
      <c r="AX136" s="23">
        <f t="shared" si="114"/>
        <v>4.0749841057379573E-16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76.648000000000181</v>
      </c>
      <c r="D137" s="12">
        <f t="shared" si="140"/>
        <v>21.315572215122796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756.21003113428276</v>
      </c>
      <c r="H137" s="70">
        <f t="shared" si="110"/>
        <v>463.95322160800583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159.10412966130923</v>
      </c>
      <c r="T137" s="62">
        <f t="shared" si="142"/>
        <v>270.96470664259016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181.99999999999983</v>
      </c>
      <c r="AJ137" s="14">
        <f>AI137*VLOOKUP('Données projet'!$B$10,Paramètres!$A$1:$I$89,3,0)*VLOOKUP('Données projet'!$B$10,Paramètres!$A$1:$I$89,5,0)</f>
        <v>147.63839999999988</v>
      </c>
      <c r="AK137" s="14">
        <f t="shared" si="143"/>
        <v>38.041408878951295</v>
      </c>
      <c r="AL137" s="22">
        <f t="shared" si="112"/>
        <v>323.39233379750664</v>
      </c>
      <c r="AM137" s="62">
        <f t="shared" si="113"/>
        <v>616.72566713083995</v>
      </c>
      <c r="AN137" s="62">
        <f ca="1">AVERAGE(OFFSET($AM$3,0,0,'Données projet'!$E$10+1,1))-AVERAGE(OFFSET($H$3,0,0,'Données projet'!$E$10+1,1))</f>
        <v>125.63383094569207</v>
      </c>
      <c r="AO137" s="62">
        <f t="shared" si="144"/>
        <v>96.45379916885264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2.8814488943947088E-16</v>
      </c>
      <c r="AX137" s="23">
        <f t="shared" si="114"/>
        <v>2.8814488943947088E-16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77.220000000000184</v>
      </c>
      <c r="D138" s="12">
        <f t="shared" si="140"/>
        <v>21.456066856215912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761.70998976728208</v>
      </c>
      <c r="H138" s="70">
        <f t="shared" si="110"/>
        <v>465.19414977457632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159.10412966130923</v>
      </c>
      <c r="T138" s="62">
        <f t="shared" si="142"/>
        <v>270.96470664259016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181.99999999999983</v>
      </c>
      <c r="AJ138" s="14">
        <f>AI138*VLOOKUP('Données projet'!$B$10,Paramètres!$A$1:$I$89,3,0)*VLOOKUP('Données projet'!$B$10,Paramètres!$A$1:$I$89,5,0)</f>
        <v>147.63839999999988</v>
      </c>
      <c r="AK138" s="14">
        <f t="shared" si="143"/>
        <v>38.041408878951295</v>
      </c>
      <c r="AL138" s="22">
        <f t="shared" si="112"/>
        <v>323.39233379750664</v>
      </c>
      <c r="AM138" s="62">
        <f t="shared" si="113"/>
        <v>616.72566713083995</v>
      </c>
      <c r="AN138" s="62">
        <f ca="1">AVERAGE(OFFSET($AM$3,0,0,'Données projet'!$E$10+1,1))-AVERAGE(OFFSET($H$3,0,0,'Données projet'!$E$10+1,1))</f>
        <v>125.63383094569207</v>
      </c>
      <c r="AO138" s="62">
        <f t="shared" si="144"/>
        <v>96.45379916885264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2.0374920528689787E-16</v>
      </c>
      <c r="AX138" s="23">
        <f t="shared" si="114"/>
        <v>2.0374920528689787E-16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77.792000000000186</v>
      </c>
      <c r="D139" s="12">
        <f t="shared" si="140"/>
        <v>21.596440410744858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767.20901369697924</v>
      </c>
      <c r="H139" s="70">
        <f t="shared" si="110"/>
        <v>466.4348670487143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159.10412966130923</v>
      </c>
      <c r="T139" s="62">
        <f t="shared" si="142"/>
        <v>270.96470664259016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181.99999999999983</v>
      </c>
      <c r="AJ139" s="14">
        <f>AI139*VLOOKUP('Données projet'!$B$10,Paramètres!$A$1:$I$89,3,0)*VLOOKUP('Données projet'!$B$10,Paramètres!$A$1:$I$89,5,0)</f>
        <v>147.63839999999988</v>
      </c>
      <c r="AK139" s="14">
        <f t="shared" si="143"/>
        <v>38.041408878951295</v>
      </c>
      <c r="AL139" s="22">
        <f t="shared" si="112"/>
        <v>323.39233379750664</v>
      </c>
      <c r="AM139" s="62">
        <f t="shared" si="113"/>
        <v>616.72566713083995</v>
      </c>
      <c r="AN139" s="62">
        <f ca="1">AVERAGE(OFFSET($AM$3,0,0,'Données projet'!$E$10+1,1))-AVERAGE(OFFSET($H$3,0,0,'Données projet'!$E$10+1,1))</f>
        <v>125.63383094569207</v>
      </c>
      <c r="AO139" s="62">
        <f t="shared" si="144"/>
        <v>96.45379916885264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1.4407244471973544E-16</v>
      </c>
      <c r="AX139" s="23">
        <f t="shared" si="114"/>
        <v>1.4407244471973544E-16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78.364000000000189</v>
      </c>
      <c r="D140" s="12">
        <f t="shared" si="140"/>
        <v>21.736693872280579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772.7071105930446</v>
      </c>
      <c r="H140" s="70">
        <f t="shared" si="110"/>
        <v>467.67537516088896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159.10412966130923</v>
      </c>
      <c r="T140" s="62">
        <f t="shared" si="142"/>
        <v>270.96470664259016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181.99999999999983</v>
      </c>
      <c r="AJ140" s="14">
        <f>AI140*VLOOKUP('Données projet'!$B$10,Paramètres!$A$1:$I$89,3,0)*VLOOKUP('Données projet'!$B$10,Paramètres!$A$1:$I$89,5,0)</f>
        <v>147.63839999999988</v>
      </c>
      <c r="AK140" s="14">
        <f t="shared" si="143"/>
        <v>38.041408878951295</v>
      </c>
      <c r="AL140" s="22">
        <f t="shared" si="112"/>
        <v>323.39233379750664</v>
      </c>
      <c r="AM140" s="62">
        <f t="shared" si="113"/>
        <v>616.72566713083995</v>
      </c>
      <c r="AN140" s="62">
        <f ca="1">AVERAGE(OFFSET($AM$3,0,0,'Données projet'!$E$10+1,1))-AVERAGE(OFFSET($H$3,0,0,'Données projet'!$E$10+1,1))</f>
        <v>125.63383094569207</v>
      </c>
      <c r="AO140" s="62">
        <f t="shared" si="144"/>
        <v>96.45379916885264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1.0187460264344893E-16</v>
      </c>
      <c r="AX140" s="23">
        <f t="shared" si="114"/>
        <v>1.0187460264344893E-16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78.936000000000192</v>
      </c>
      <c r="D141" s="12">
        <f t="shared" si="140"/>
        <v>21.876828219051301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778.20428800671334</v>
      </c>
      <c r="H141" s="70">
        <f t="shared" si="110"/>
        <v>468.91567581484799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159.10412966130923</v>
      </c>
      <c r="T141" s="62">
        <f t="shared" si="142"/>
        <v>270.96470664259016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181.99999999999983</v>
      </c>
      <c r="AJ141" s="14">
        <f>AI141*VLOOKUP('Données projet'!$B$10,Paramètres!$A$1:$I$89,3,0)*VLOOKUP('Données projet'!$B$10,Paramètres!$A$1:$I$89,5,0)</f>
        <v>147.63839999999988</v>
      </c>
      <c r="AK141" s="14">
        <f t="shared" si="143"/>
        <v>38.041408878951295</v>
      </c>
      <c r="AL141" s="22">
        <f t="shared" si="112"/>
        <v>323.39233379750664</v>
      </c>
      <c r="AM141" s="62">
        <f t="shared" si="113"/>
        <v>616.72566713083995</v>
      </c>
      <c r="AN141" s="62">
        <f ca="1">AVERAGE(OFFSET($AM$3,0,0,'Données projet'!$E$10+1,1))-AVERAGE(OFFSET($H$3,0,0,'Données projet'!$E$10+1,1))</f>
        <v>125.63383094569207</v>
      </c>
      <c r="AO141" s="62">
        <f t="shared" si="144"/>
        <v>96.45379916885264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7.203622235986772E-17</v>
      </c>
      <c r="AX141" s="23">
        <f t="shared" si="114"/>
        <v>7.203622235986772E-17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79.508000000000195</v>
      </c>
      <c r="D142" s="12">
        <f t="shared" si="140"/>
        <v>22.016844414288837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783.70055337345923</v>
      </c>
      <c r="H142" s="70">
        <f t="shared" si="110"/>
        <v>470.15577068822006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159.10412966130923</v>
      </c>
      <c r="T142" s="62">
        <f t="shared" si="142"/>
        <v>270.96470664259016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181.99999999999983</v>
      </c>
      <c r="AJ142" s="14">
        <f>AI142*VLOOKUP('Données projet'!$B$10,Paramètres!$A$1:$I$89,3,0)*VLOOKUP('Données projet'!$B$10,Paramètres!$A$1:$I$89,5,0)</f>
        <v>147.63839999999988</v>
      </c>
      <c r="AK142" s="14">
        <f t="shared" si="143"/>
        <v>38.041408878951295</v>
      </c>
      <c r="AL142" s="22">
        <f t="shared" si="112"/>
        <v>323.39233379750664</v>
      </c>
      <c r="AM142" s="62">
        <f t="shared" si="113"/>
        <v>616.72566713083995</v>
      </c>
      <c r="AN142" s="62">
        <f ca="1">AVERAGE(OFFSET($AM$3,0,0,'Données projet'!$E$10+1,1))-AVERAGE(OFFSET($H$3,0,0,'Données projet'!$E$10+1,1))</f>
        <v>125.63383094569207</v>
      </c>
      <c r="AO142" s="62">
        <f t="shared" si="144"/>
        <v>96.45379916885264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5.0937301321724467E-17</v>
      </c>
      <c r="AX142" s="23">
        <f t="shared" si="114"/>
        <v>5.0937301321724467E-17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80.080000000000197</v>
      </c>
      <c r="D143" s="12">
        <f t="shared" si="140"/>
        <v>22.156743406564694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789.19591401558876</v>
      </c>
      <c r="H143" s="70">
        <f t="shared" si="110"/>
        <v>471.39566143310049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159.10412966130923</v>
      </c>
      <c r="T143" s="62">
        <f t="shared" si="142"/>
        <v>270.96470664259016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181.99999999999983</v>
      </c>
      <c r="AJ143" s="14">
        <f>AI143*VLOOKUP('Données projet'!$B$10,Paramètres!$A$1:$I$89,3,0)*VLOOKUP('Données projet'!$B$10,Paramètres!$A$1:$I$89,5,0)</f>
        <v>147.63839999999988</v>
      </c>
      <c r="AK143" s="14">
        <f t="shared" si="143"/>
        <v>38.041408878951295</v>
      </c>
      <c r="AL143" s="22">
        <f t="shared" si="112"/>
        <v>323.39233379750664</v>
      </c>
      <c r="AM143" s="62">
        <f t="shared" si="113"/>
        <v>616.72566713083995</v>
      </c>
      <c r="AN143" s="62">
        <f ca="1">AVERAGE(OFFSET($AM$3,0,0,'Données projet'!$E$10+1,1))-AVERAGE(OFFSET($H$3,0,0,'Données projet'!$E$10+1,1))</f>
        <v>125.63383094569207</v>
      </c>
      <c r="AO143" s="62">
        <f t="shared" si="144"/>
        <v>96.45379916885264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3.601811117993386E-17</v>
      </c>
      <c r="AX143" s="23">
        <f t="shared" si="114"/>
        <v>3.601811117993386E-17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80.6520000000002</v>
      </c>
      <c r="D144" s="12">
        <f t="shared" si="140"/>
        <v>22.296526130116295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794.69037714475905</v>
      </c>
      <c r="H144" s="70">
        <f t="shared" si="110"/>
        <v>472.63534967661951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159.10412966130923</v>
      </c>
      <c r="T144" s="62">
        <f t="shared" si="142"/>
        <v>270.96470664259016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181.99999999999983</v>
      </c>
      <c r="AJ144" s="14">
        <f>AI144*VLOOKUP('Données projet'!$B$10,Paramètres!$A$1:$I$89,3,0)*VLOOKUP('Données projet'!$B$10,Paramètres!$A$1:$I$89,5,0)</f>
        <v>147.63839999999988</v>
      </c>
      <c r="AK144" s="14">
        <f t="shared" si="143"/>
        <v>38.041408878951295</v>
      </c>
      <c r="AL144" s="22">
        <f t="shared" si="112"/>
        <v>323.39233379750664</v>
      </c>
      <c r="AM144" s="62">
        <f t="shared" si="113"/>
        <v>616.72566713083995</v>
      </c>
      <c r="AN144" s="62">
        <f ca="1">AVERAGE(OFFSET($AM$3,0,0,'Données projet'!$E$10+1,1))-AVERAGE(OFFSET($H$3,0,0,'Données projet'!$E$10+1,1))</f>
        <v>125.63383094569207</v>
      </c>
      <c r="AO144" s="62">
        <f t="shared" si="144"/>
        <v>96.45379916885264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2.5468650660862233E-17</v>
      </c>
      <c r="AX144" s="23">
        <f t="shared" si="114"/>
        <v>2.5468650660862233E-17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81.224000000000203</v>
      </c>
      <c r="D145" s="12">
        <f t="shared" si="140"/>
        <v>22.436193505163647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800.18394986442274</v>
      </c>
      <c r="H145" s="70">
        <f t="shared" si="110"/>
        <v>473.8748370214937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159.10412966130923</v>
      </c>
      <c r="T145" s="62">
        <f t="shared" si="142"/>
        <v>270.96470664259016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181.99999999999983</v>
      </c>
      <c r="AJ145" s="14">
        <f>AI145*VLOOKUP('Données projet'!$B$10,Paramètres!$A$1:$I$89,3,0)*VLOOKUP('Données projet'!$B$10,Paramètres!$A$1:$I$89,5,0)</f>
        <v>147.63839999999988</v>
      </c>
      <c r="AK145" s="14">
        <f t="shared" si="143"/>
        <v>38.041408878951295</v>
      </c>
      <c r="AL145" s="22">
        <f t="shared" si="112"/>
        <v>323.39233379750664</v>
      </c>
      <c r="AM145" s="62">
        <f t="shared" si="113"/>
        <v>616.72566713083995</v>
      </c>
      <c r="AN145" s="62">
        <f ca="1">AVERAGE(OFFSET($AM$3,0,0,'Données projet'!$E$10+1,1))-AVERAGE(OFFSET($H$3,0,0,'Données projet'!$E$10+1,1))</f>
        <v>125.63383094569207</v>
      </c>
      <c r="AO145" s="62">
        <f t="shared" si="144"/>
        <v>96.45379916885264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1.800905558996693E-17</v>
      </c>
      <c r="AX145" s="23">
        <f t="shared" si="114"/>
        <v>1.800905558996693E-17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81.796000000000205</v>
      </c>
      <c r="D146" s="12">
        <f t="shared" si="140"/>
        <v>22.575746438216896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805.67663917220216</v>
      </c>
      <c r="H146" s="70">
        <f t="shared" si="110"/>
        <v>475.11412504656141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159.10412966130923</v>
      </c>
      <c r="T146" s="62">
        <f t="shared" si="142"/>
        <v>270.96470664259016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181.99999999999983</v>
      </c>
      <c r="AJ146" s="14">
        <f>AI146*VLOOKUP('Données projet'!$B$10,Paramètres!$A$1:$I$89,3,0)*VLOOKUP('Données projet'!$B$10,Paramètres!$A$1:$I$89,5,0)</f>
        <v>147.63839999999988</v>
      </c>
      <c r="AK146" s="14">
        <f t="shared" si="143"/>
        <v>38.041408878951295</v>
      </c>
      <c r="AL146" s="22">
        <f t="shared" si="112"/>
        <v>323.39233379750664</v>
      </c>
      <c r="AM146" s="62">
        <f t="shared" si="113"/>
        <v>616.72566713083995</v>
      </c>
      <c r="AN146" s="62">
        <f ca="1">AVERAGE(OFFSET($AM$3,0,0,'Données projet'!$E$10+1,1))-AVERAGE(OFFSET($H$3,0,0,'Données projet'!$E$10+1,1))</f>
        <v>125.63383094569207</v>
      </c>
      <c r="AO146" s="62">
        <f t="shared" si="144"/>
        <v>96.45379916885264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1.2734325330431117E-17</v>
      </c>
      <c r="AX146" s="23">
        <f t="shared" si="114"/>
        <v>1.2734325330431117E-17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82.368000000000208</v>
      </c>
      <c r="D147" s="12">
        <f t="shared" si="140"/>
        <v>22.715185822374984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811.16845196219447</v>
      </c>
      <c r="H147" s="70">
        <f t="shared" si="110"/>
        <v>476.3532153073034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159.10412966130923</v>
      </c>
      <c r="T147" s="62">
        <f t="shared" si="142"/>
        <v>270.96470664259016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181.99999999999983</v>
      </c>
      <c r="AJ147" s="14">
        <f>AI147*VLOOKUP('Données projet'!$B$10,Paramètres!$A$1:$I$89,3,0)*VLOOKUP('Données projet'!$B$10,Paramètres!$A$1:$I$89,5,0)</f>
        <v>147.63839999999988</v>
      </c>
      <c r="AK147" s="14">
        <f t="shared" si="143"/>
        <v>38.041408878951295</v>
      </c>
      <c r="AL147" s="22">
        <f t="shared" si="112"/>
        <v>323.39233379750664</v>
      </c>
      <c r="AM147" s="62">
        <f t="shared" si="113"/>
        <v>616.72566713083995</v>
      </c>
      <c r="AN147" s="62">
        <f ca="1">AVERAGE(OFFSET($AM$3,0,0,'Données projet'!$E$10+1,1))-AVERAGE(OFFSET($H$3,0,0,'Données projet'!$E$10+1,1))</f>
        <v>125.63383094569207</v>
      </c>
      <c r="AO147" s="62">
        <f t="shared" si="144"/>
        <v>96.45379916885264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9.0045277949834651E-18</v>
      </c>
      <c r="AX147" s="23">
        <f t="shared" si="114"/>
        <v>9.0045277949834651E-18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82.940000000000211</v>
      </c>
      <c r="D148" s="12">
        <f t="shared" si="140"/>
        <v>22.854512537615715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816.65939502721085</v>
      </c>
      <c r="H148" s="70">
        <f t="shared" si="110"/>
        <v>477.59210933634773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159.10412966130923</v>
      </c>
      <c r="T148" s="62">
        <f t="shared" si="142"/>
        <v>270.96470664259016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181.99999999999983</v>
      </c>
      <c r="AJ148" s="14">
        <f>AI148*VLOOKUP('Données projet'!$B$10,Paramètres!$A$1:$I$89,3,0)*VLOOKUP('Données projet'!$B$10,Paramètres!$A$1:$I$89,5,0)</f>
        <v>147.63839999999988</v>
      </c>
      <c r="AK148" s="14">
        <f t="shared" si="143"/>
        <v>38.041408878951295</v>
      </c>
      <c r="AL148" s="22">
        <f t="shared" si="112"/>
        <v>323.39233379750664</v>
      </c>
      <c r="AM148" s="62">
        <f t="shared" si="113"/>
        <v>616.72566713083995</v>
      </c>
      <c r="AN148" s="62">
        <f ca="1">AVERAGE(OFFSET($AM$3,0,0,'Données projet'!$E$10+1,1))-AVERAGE(OFFSET($H$3,0,0,'Données projet'!$E$10+1,1))</f>
        <v>125.63383094569207</v>
      </c>
      <c r="AO148" s="62">
        <f t="shared" si="144"/>
        <v>96.45379916885264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6.3671626652155583E-18</v>
      </c>
      <c r="AX148" s="23">
        <f t="shared" si="114"/>
        <v>6.3671626652155583E-18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83.512000000000214</v>
      </c>
      <c r="D149" s="12">
        <f t="shared" si="140"/>
        <v>22.993727451077778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822.14947506095302</v>
      </c>
      <c r="H149" s="70">
        <f t="shared" si="110"/>
        <v>478.83080864396084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159.10412966130923</v>
      </c>
      <c r="T149" s="62">
        <f t="shared" si="142"/>
        <v>270.96470664259016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181.99999999999983</v>
      </c>
      <c r="AJ149" s="14">
        <f>AI149*VLOOKUP('Données projet'!$B$10,Paramètres!$A$1:$I$89,3,0)*VLOOKUP('Données projet'!$B$10,Paramètres!$A$1:$I$89,5,0)</f>
        <v>147.63839999999988</v>
      </c>
      <c r="AK149" s="14">
        <f t="shared" si="143"/>
        <v>38.041408878951295</v>
      </c>
      <c r="AL149" s="22">
        <f t="shared" si="112"/>
        <v>323.39233379750664</v>
      </c>
      <c r="AM149" s="62">
        <f t="shared" si="113"/>
        <v>616.72566713083995</v>
      </c>
      <c r="AN149" s="62">
        <f ca="1">AVERAGE(OFFSET($AM$3,0,0,'Données projet'!$E$10+1,1))-AVERAGE(OFFSET($H$3,0,0,'Données projet'!$E$10+1,1))</f>
        <v>125.63383094569207</v>
      </c>
      <c r="AO149" s="62">
        <f t="shared" si="144"/>
        <v>96.45379916885264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4.5022638974917325E-18</v>
      </c>
      <c r="AX149" s="23">
        <f t="shared" si="114"/>
        <v>4.5022638974917325E-18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84.084000000000216</v>
      </c>
      <c r="D150" s="12">
        <f t="shared" si="140"/>
        <v>23.132831417334586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827.6386986601284</v>
      </c>
      <c r="H150" s="70">
        <f t="shared" si="110"/>
        <v>480.06931471852477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159.10412966130923</v>
      </c>
      <c r="T150" s="62">
        <f t="shared" si="142"/>
        <v>270.96470664259016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181.99999999999983</v>
      </c>
      <c r="AJ150" s="14">
        <f>AI150*VLOOKUP('Données projet'!$B$10,Paramètres!$A$1:$I$89,3,0)*VLOOKUP('Données projet'!$B$10,Paramètres!$A$1:$I$89,5,0)</f>
        <v>147.63839999999988</v>
      </c>
      <c r="AK150" s="14">
        <f t="shared" si="143"/>
        <v>38.041408878951295</v>
      </c>
      <c r="AL150" s="22">
        <f t="shared" si="112"/>
        <v>323.39233379750664</v>
      </c>
      <c r="AM150" s="62">
        <f t="shared" si="113"/>
        <v>616.72566713083995</v>
      </c>
      <c r="AN150" s="62">
        <f ca="1">AVERAGE(OFFSET($AM$3,0,0,'Données projet'!$E$10+1,1))-AVERAGE(OFFSET($H$3,0,0,'Données projet'!$E$10+1,1))</f>
        <v>125.63383094569207</v>
      </c>
      <c r="AO150" s="62">
        <f t="shared" si="144"/>
        <v>96.45379916885264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3.1835813326077792E-18</v>
      </c>
      <c r="AX150" s="23">
        <f t="shared" si="114"/>
        <v>3.1835813326077792E-18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84.656000000000219</v>
      </c>
      <c r="D151" s="12">
        <f t="shared" si="140"/>
        <v>23.271825278660629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833.12707232650484</v>
      </c>
      <c r="H151" s="70">
        <f t="shared" si="110"/>
        <v>481.30762902700098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159.10412966130923</v>
      </c>
      <c r="T151" s="62">
        <f t="shared" si="142"/>
        <v>270.96470664259016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181.99999999999983</v>
      </c>
      <c r="AJ151" s="14">
        <f>AI151*VLOOKUP('Données projet'!$B$10,Paramètres!$A$1:$I$89,3,0)*VLOOKUP('Données projet'!$B$10,Paramètres!$A$1:$I$89,5,0)</f>
        <v>147.63839999999988</v>
      </c>
      <c r="AK151" s="14">
        <f t="shared" si="143"/>
        <v>38.041408878951295</v>
      </c>
      <c r="AL151" s="22">
        <f t="shared" si="112"/>
        <v>323.39233379750664</v>
      </c>
      <c r="AM151" s="62">
        <f t="shared" si="113"/>
        <v>616.72566713083995</v>
      </c>
      <c r="AN151" s="62">
        <f ca="1">AVERAGE(OFFSET($AM$3,0,0,'Données projet'!$E$10+1,1))-AVERAGE(OFFSET($H$3,0,0,'Données projet'!$E$10+1,1))</f>
        <v>125.63383094569207</v>
      </c>
      <c r="AO151" s="62">
        <f t="shared" si="144"/>
        <v>96.45379916885264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2.2511319487458663E-18</v>
      </c>
      <c r="AX151" s="23">
        <f t="shared" si="114"/>
        <v>2.2511319487458663E-18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85.228000000000222</v>
      </c>
      <c r="D152" s="12">
        <f t="shared" si="140"/>
        <v>23.410709865290357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838.61460246890977</v>
      </c>
      <c r="H152" s="70">
        <f t="shared" si="110"/>
        <v>482.54575301538108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159.10412966130923</v>
      </c>
      <c r="T152" s="62">
        <f t="shared" si="142"/>
        <v>270.96470664259016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181.99999999999983</v>
      </c>
      <c r="AJ152" s="14">
        <f>AI152*VLOOKUP('Données projet'!$B$10,Paramètres!$A$1:$I$89,3,0)*VLOOKUP('Données projet'!$B$10,Paramètres!$A$1:$I$89,5,0)</f>
        <v>147.63839999999988</v>
      </c>
      <c r="AK152" s="14">
        <f t="shared" si="143"/>
        <v>38.041408878951295</v>
      </c>
      <c r="AL152" s="22">
        <f t="shared" si="112"/>
        <v>323.39233379750664</v>
      </c>
      <c r="AM152" s="62">
        <f t="shared" si="113"/>
        <v>616.72566713083995</v>
      </c>
      <c r="AN152" s="62">
        <f ca="1">AVERAGE(OFFSET($AM$3,0,0,'Données projet'!$E$10+1,1))-AVERAGE(OFFSET($H$3,0,0,'Données projet'!$E$10+1,1))</f>
        <v>125.63383094569207</v>
      </c>
      <c r="AO152" s="62">
        <f t="shared" si="144"/>
        <v>96.45379916885264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1.5917906663038896E-18</v>
      </c>
      <c r="AX152" s="23">
        <f t="shared" si="114"/>
        <v>1.5917906663038896E-18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85.800000000000225</v>
      </c>
      <c r="D153" s="12">
        <f t="shared" si="140"/>
        <v>23.549485995669819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844.10129540517244</v>
      </c>
      <c r="H153" s="70">
        <f t="shared" si="110"/>
        <v>483.78368810912531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159.10412966130923</v>
      </c>
      <c r="T153" s="62">
        <f t="shared" si="142"/>
        <v>270.96470664259016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181.99999999999983</v>
      </c>
      <c r="AJ153" s="14">
        <f>AI153*VLOOKUP('Données projet'!$B$10,Paramètres!$A$1:$I$89,3,0)*VLOOKUP('Données projet'!$B$10,Paramètres!$A$1:$I$89,5,0)</f>
        <v>147.63839999999988</v>
      </c>
      <c r="AK153" s="14">
        <f t="shared" si="143"/>
        <v>38.041408878951295</v>
      </c>
      <c r="AL153" s="22">
        <f t="shared" si="112"/>
        <v>323.39233379750664</v>
      </c>
      <c r="AM153" s="62">
        <f t="shared" si="113"/>
        <v>616.72566713083995</v>
      </c>
      <c r="AN153" s="62">
        <f ca="1">AVERAGE(OFFSET($AM$3,0,0,'Données projet'!$E$10+1,1))-AVERAGE(OFFSET($H$3,0,0,'Données projet'!$E$10+1,1))</f>
        <v>125.63383094569207</v>
      </c>
      <c r="AO153" s="62">
        <f t="shared" si="144"/>
        <v>96.45379916885264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1.1255659743729331E-18</v>
      </c>
      <c r="AX153" s="23">
        <f t="shared" si="114"/>
        <v>1.1255659743729331E-18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86.372000000000227</v>
      </c>
      <c r="D154" s="12">
        <f t="shared" si="140"/>
        <v>23.688154476701651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849.58715736401462</v>
      </c>
      <c r="H154" s="70">
        <f t="shared" si="110"/>
        <v>485.02143571358909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159.10412966130923</v>
      </c>
      <c r="T154" s="62">
        <f t="shared" si="142"/>
        <v>270.96470664259016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181.99999999999983</v>
      </c>
      <c r="AJ154" s="14">
        <f>AI154*VLOOKUP('Données projet'!$B$10,Paramètres!$A$1:$I$89,3,0)*VLOOKUP('Données projet'!$B$10,Paramètres!$A$1:$I$89,5,0)</f>
        <v>147.63839999999988</v>
      </c>
      <c r="AK154" s="14">
        <f t="shared" ref="AK154:AK203" si="164">EXP(-1.0587+0.8836*LN(AJ154)+0.284)</f>
        <v>38.041408878951295</v>
      </c>
      <c r="AL154" s="22">
        <f t="shared" ref="AL154:AL203" si="165">(AJ154+AK154)*0.475*44/12</f>
        <v>323.39233379750664</v>
      </c>
      <c r="AM154" s="62">
        <f t="shared" si="113"/>
        <v>616.72566713083995</v>
      </c>
      <c r="AN154" s="62">
        <f ca="1">AVERAGE(OFFSET($AM$3,0,0,'Données projet'!$E$10+1,1))-AVERAGE(OFFSET($H$3,0,0,'Données projet'!$E$10+1,1))</f>
        <v>125.63383094569207</v>
      </c>
      <c r="AO154" s="62">
        <f t="shared" si="144"/>
        <v>96.45379916885264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7.9589533315194479E-19</v>
      </c>
      <c r="AX154" s="23">
        <f t="shared" ref="AX154:AX203" si="166">SUM(AU154:AW154)</f>
        <v>7.9589533315194479E-19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86.94400000000023</v>
      </c>
      <c r="D155" s="12">
        <f t="shared" si="140"/>
        <v>23.826716103983081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855.07219448688875</v>
      </c>
      <c r="H155" s="70">
        <f t="shared" si="110"/>
        <v>486.25899721443761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159.10412966130923</v>
      </c>
      <c r="T155" s="62">
        <f t="shared" si="142"/>
        <v>270.96470664259016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181.99999999999983</v>
      </c>
      <c r="AJ155" s="14">
        <f>AI155*VLOOKUP('Données projet'!$B$10,Paramètres!$A$1:$I$89,3,0)*VLOOKUP('Données projet'!$B$10,Paramètres!$A$1:$I$89,5,0)</f>
        <v>147.63839999999988</v>
      </c>
      <c r="AK155" s="14">
        <f t="shared" si="164"/>
        <v>38.041408878951295</v>
      </c>
      <c r="AL155" s="22">
        <f t="shared" si="165"/>
        <v>323.39233379750664</v>
      </c>
      <c r="AM155" s="62">
        <f t="shared" si="113"/>
        <v>616.72566713083995</v>
      </c>
      <c r="AN155" s="62">
        <f ca="1">AVERAGE(OFFSET($AM$3,0,0,'Données projet'!$E$10+1,1))-AVERAGE(OFFSET($H$3,0,0,'Données projet'!$E$10+1,1))</f>
        <v>125.63383094569207</v>
      </c>
      <c r="AO155" s="62">
        <f t="shared" si="144"/>
        <v>96.45379916885264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5.6278298718646657E-19</v>
      </c>
      <c r="AX155" s="23">
        <f t="shared" si="166"/>
        <v>5.6278298718646657E-19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87.516000000000233</v>
      </c>
      <c r="D156" s="12">
        <f t="shared" si="140"/>
        <v>23.965171662037708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860.55641282976649</v>
      </c>
      <c r="H156" s="70">
        <f t="shared" si="110"/>
        <v>487.49637397804941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159.10412966130923</v>
      </c>
      <c r="T156" s="62">
        <f t="shared" si="142"/>
        <v>270.96470664259016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181.99999999999983</v>
      </c>
      <c r="AJ156" s="14">
        <f>AI156*VLOOKUP('Données projet'!$B$10,Paramètres!$A$1:$I$89,3,0)*VLOOKUP('Données projet'!$B$10,Paramètres!$A$1:$I$89,5,0)</f>
        <v>147.63839999999988</v>
      </c>
      <c r="AK156" s="14">
        <f t="shared" si="164"/>
        <v>38.041408878951295</v>
      </c>
      <c r="AL156" s="22">
        <f t="shared" si="165"/>
        <v>323.39233379750664</v>
      </c>
      <c r="AM156" s="62">
        <f t="shared" si="113"/>
        <v>616.72566713083995</v>
      </c>
      <c r="AN156" s="62">
        <f ca="1">AVERAGE(OFFSET($AM$3,0,0,'Données projet'!$E$10+1,1))-AVERAGE(OFFSET($H$3,0,0,'Données projet'!$E$10+1,1))</f>
        <v>125.63383094569207</v>
      </c>
      <c r="AO156" s="62">
        <f t="shared" si="144"/>
        <v>96.45379916885264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3.979476665759724E-19</v>
      </c>
      <c r="AX156" s="23">
        <f t="shared" si="166"/>
        <v>3.979476665759724E-19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88.088000000000235</v>
      </c>
      <c r="D157" s="12">
        <f t="shared" si="140"/>
        <v>24.103521924540978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866.03981836487947</v>
      </c>
      <c r="H157" s="70">
        <f t="shared" si="110"/>
        <v>488.73356735190924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159.10412966130923</v>
      </c>
      <c r="T157" s="62">
        <f t="shared" si="142"/>
        <v>270.96470664259016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181.99999999999983</v>
      </c>
      <c r="AJ157" s="14">
        <f>AI157*VLOOKUP('Données projet'!$B$10,Paramètres!$A$1:$I$89,3,0)*VLOOKUP('Données projet'!$B$10,Paramètres!$A$1:$I$89,5,0)</f>
        <v>147.63839999999988</v>
      </c>
      <c r="AK157" s="14">
        <f t="shared" si="164"/>
        <v>38.041408878951295</v>
      </c>
      <c r="AL157" s="22">
        <f t="shared" si="165"/>
        <v>323.39233379750664</v>
      </c>
      <c r="AM157" s="62">
        <f t="shared" si="113"/>
        <v>616.72566713083995</v>
      </c>
      <c r="AN157" s="62">
        <f ca="1">AVERAGE(OFFSET($AM$3,0,0,'Données projet'!$E$10+1,1))-AVERAGE(OFFSET($H$3,0,0,'Données projet'!$E$10+1,1))</f>
        <v>125.63383094569207</v>
      </c>
      <c r="AO157" s="62">
        <f t="shared" si="144"/>
        <v>96.45379916885264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2.8139149359323328E-19</v>
      </c>
      <c r="AX157" s="23">
        <f t="shared" si="166"/>
        <v>2.8139149359323328E-19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88.660000000000238</v>
      </c>
      <c r="D158" s="12">
        <f t="shared" si="140"/>
        <v>24.241767654539636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871.52241698241312</v>
      </c>
      <c r="H158" s="70">
        <f t="shared" si="110"/>
        <v>489.97057866499023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159.10412966130923</v>
      </c>
      <c r="T158" s="62">
        <f t="shared" si="142"/>
        <v>270.96470664259016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181.99999999999983</v>
      </c>
      <c r="AJ158" s="14">
        <f>AI158*VLOOKUP('Données projet'!$B$10,Paramètres!$A$1:$I$89,3,0)*VLOOKUP('Données projet'!$B$10,Paramètres!$A$1:$I$89,5,0)</f>
        <v>147.63839999999988</v>
      </c>
      <c r="AK158" s="14">
        <f t="shared" si="164"/>
        <v>38.041408878951295</v>
      </c>
      <c r="AL158" s="22">
        <f t="shared" si="165"/>
        <v>323.39233379750664</v>
      </c>
      <c r="AM158" s="62">
        <f t="shared" si="113"/>
        <v>616.72566713083995</v>
      </c>
      <c r="AN158" s="62">
        <f ca="1">AVERAGE(OFFSET($AM$3,0,0,'Données projet'!$E$10+1,1))-AVERAGE(OFFSET($H$3,0,0,'Données projet'!$E$10+1,1))</f>
        <v>125.63383094569207</v>
      </c>
      <c r="AO158" s="62">
        <f t="shared" si="144"/>
        <v>96.45379916885264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1.989738332879862E-19</v>
      </c>
      <c r="AX158" s="23">
        <f t="shared" si="166"/>
        <v>1.989738332879862E-19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89.232000000000241</v>
      </c>
      <c r="D159" s="12">
        <f t="shared" si="140"/>
        <v>24.379909604665286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877.00421449215503</v>
      </c>
      <c r="H159" s="70">
        <f t="shared" si="110"/>
        <v>491.20740922812575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159.10412966130923</v>
      </c>
      <c r="T159" s="62">
        <f t="shared" si="142"/>
        <v>270.96470664259016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181.99999999999983</v>
      </c>
      <c r="AJ159" s="14">
        <f>AI159*VLOOKUP('Données projet'!$B$10,Paramètres!$A$1:$I$89,3,0)*VLOOKUP('Données projet'!$B$10,Paramètres!$A$1:$I$89,5,0)</f>
        <v>147.63839999999988</v>
      </c>
      <c r="AK159" s="14">
        <f t="shared" si="164"/>
        <v>38.041408878951295</v>
      </c>
      <c r="AL159" s="22">
        <f t="shared" si="165"/>
        <v>323.39233379750664</v>
      </c>
      <c r="AM159" s="62">
        <f t="shared" si="113"/>
        <v>616.72566713083995</v>
      </c>
      <c r="AN159" s="62">
        <f ca="1">AVERAGE(OFFSET($AM$3,0,0,'Données projet'!$E$10+1,1))-AVERAGE(OFFSET($H$3,0,0,'Données projet'!$E$10+1,1))</f>
        <v>125.63383094569207</v>
      </c>
      <c r="AO159" s="62">
        <f t="shared" si="144"/>
        <v>96.45379916885264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1.4069574679661664E-19</v>
      </c>
      <c r="AX159" s="23">
        <f t="shared" si="166"/>
        <v>1.4069574679661664E-19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89.804000000000244</v>
      </c>
      <c r="D160" s="12">
        <f t="shared" si="140"/>
        <v>24.517948517342464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882.48521662510166</v>
      </c>
      <c r="H160" s="70">
        <f t="shared" si="110"/>
        <v>492.44406033437184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159.10412966130923</v>
      </c>
      <c r="T160" s="62">
        <f t="shared" si="142"/>
        <v>270.96470664259016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181.99999999999983</v>
      </c>
      <c r="AJ160" s="14">
        <f>AI160*VLOOKUP('Données projet'!$B$10,Paramètres!$A$1:$I$89,3,0)*VLOOKUP('Données projet'!$B$10,Paramètres!$A$1:$I$89,5,0)</f>
        <v>147.63839999999988</v>
      </c>
      <c r="AK160" s="14">
        <f t="shared" si="164"/>
        <v>38.041408878951295</v>
      </c>
      <c r="AL160" s="22">
        <f t="shared" si="165"/>
        <v>323.39233379750664</v>
      </c>
      <c r="AM160" s="62">
        <f t="shared" si="113"/>
        <v>616.72566713083995</v>
      </c>
      <c r="AN160" s="62">
        <f ca="1">AVERAGE(OFFSET($AM$3,0,0,'Données projet'!$E$10+1,1))-AVERAGE(OFFSET($H$3,0,0,'Données projet'!$E$10+1,1))</f>
        <v>125.63383094569207</v>
      </c>
      <c r="AO160" s="62">
        <f t="shared" si="144"/>
        <v>96.45379916885264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9.9486916643993099E-20</v>
      </c>
      <c r="AX160" s="23">
        <f t="shared" si="166"/>
        <v>9.9486916643993099E-20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90.376000000000246</v>
      </c>
      <c r="D161" s="12">
        <f t="shared" si="140"/>
        <v>24.655885124991173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887.96542903502143</v>
      </c>
      <c r="H161" s="70">
        <f t="shared" si="110"/>
        <v>493.68053325936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159.10412966130923</v>
      </c>
      <c r="T161" s="62">
        <f t="shared" si="142"/>
        <v>270.96470664259016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181.99999999999983</v>
      </c>
      <c r="AJ161" s="14">
        <f>AI161*VLOOKUP('Données projet'!$B$10,Paramètres!$A$1:$I$89,3,0)*VLOOKUP('Données projet'!$B$10,Paramètres!$A$1:$I$89,5,0)</f>
        <v>147.63839999999988</v>
      </c>
      <c r="AK161" s="14">
        <f t="shared" si="164"/>
        <v>38.041408878951295</v>
      </c>
      <c r="AL161" s="22">
        <f t="shared" si="165"/>
        <v>323.39233379750664</v>
      </c>
      <c r="AM161" s="62">
        <f t="shared" si="113"/>
        <v>616.72566713083995</v>
      </c>
      <c r="AN161" s="62">
        <f ca="1">AVERAGE(OFFSET($AM$3,0,0,'Données projet'!$E$10+1,1))-AVERAGE(OFFSET($H$3,0,0,'Données projet'!$E$10+1,1))</f>
        <v>125.63383094569207</v>
      </c>
      <c r="AO161" s="62">
        <f t="shared" si="144"/>
        <v>96.45379916885264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7.0347873398308321E-20</v>
      </c>
      <c r="AX161" s="23">
        <f t="shared" si="166"/>
        <v>7.0347873398308321E-20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90.948000000000249</v>
      </c>
      <c r="D162" s="12">
        <f t="shared" si="140"/>
        <v>24.793720150224051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893.44485729997712</v>
      </c>
      <c r="H162" s="70">
        <f t="shared" si="110"/>
        <v>494.9168292616406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159.10412966130923</v>
      </c>
      <c r="T162" s="62">
        <f t="shared" si="142"/>
        <v>270.96470664259016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181.99999999999983</v>
      </c>
      <c r="AJ162" s="14">
        <f>AI162*VLOOKUP('Données projet'!$B$10,Paramètres!$A$1:$I$89,3,0)*VLOOKUP('Données projet'!$B$10,Paramètres!$A$1:$I$89,5,0)</f>
        <v>147.63839999999988</v>
      </c>
      <c r="AK162" s="14">
        <f t="shared" si="164"/>
        <v>38.041408878951295</v>
      </c>
      <c r="AL162" s="22">
        <f t="shared" si="165"/>
        <v>323.39233379750664</v>
      </c>
      <c r="AM162" s="62">
        <f t="shared" si="113"/>
        <v>616.72566713083995</v>
      </c>
      <c r="AN162" s="62">
        <f ca="1">AVERAGE(OFFSET($AM$3,0,0,'Données projet'!$E$10+1,1))-AVERAGE(OFFSET($H$3,0,0,'Données projet'!$E$10+1,1))</f>
        <v>125.63383094569207</v>
      </c>
      <c r="AO162" s="62">
        <f t="shared" si="144"/>
        <v>96.45379916885264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4.974345832199655E-20</v>
      </c>
      <c r="AX162" s="23">
        <f t="shared" si="166"/>
        <v>4.974345832199655E-20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91.520000000000252</v>
      </c>
      <c r="D163" s="12">
        <f t="shared" si="140"/>
        <v>24.931454306038624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898.92350692380887</v>
      </c>
      <c r="H163" s="70">
        <f t="shared" si="110"/>
        <v>496.15294958301769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159.10412966130923</v>
      </c>
      <c r="T163" s="62">
        <f t="shared" si="142"/>
        <v>270.96470664259016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181.99999999999983</v>
      </c>
      <c r="AJ163" s="14">
        <f>AI163*VLOOKUP('Données projet'!$B$10,Paramètres!$A$1:$I$89,3,0)*VLOOKUP('Données projet'!$B$10,Paramètres!$A$1:$I$89,5,0)</f>
        <v>147.63839999999988</v>
      </c>
      <c r="AK163" s="14">
        <f t="shared" si="164"/>
        <v>38.041408878951295</v>
      </c>
      <c r="AL163" s="22">
        <f t="shared" si="165"/>
        <v>323.39233379750664</v>
      </c>
      <c r="AM163" s="62">
        <f t="shared" si="113"/>
        <v>616.72566713083995</v>
      </c>
      <c r="AN163" s="62">
        <f ca="1">AVERAGE(OFFSET($AM$3,0,0,'Données projet'!$E$10+1,1))-AVERAGE(OFFSET($H$3,0,0,'Données projet'!$E$10+1,1))</f>
        <v>125.63383094569207</v>
      </c>
      <c r="AO163" s="62">
        <f t="shared" si="144"/>
        <v>96.45379916885264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3.517393669915416E-20</v>
      </c>
      <c r="AX163" s="23">
        <f t="shared" si="166"/>
        <v>3.517393669915416E-20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92.092000000000255</v>
      </c>
      <c r="D164" s="12">
        <f t="shared" si="140"/>
        <v>25.069088296004519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904.4013833375808</v>
      </c>
      <c r="H164" s="70">
        <f t="shared" si="110"/>
        <v>497.38889544887496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159.10412966130923</v>
      </c>
      <c r="T164" s="62">
        <f t="shared" si="142"/>
        <v>270.96470664259016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181.99999999999983</v>
      </c>
      <c r="AJ164" s="14">
        <f>AI164*VLOOKUP('Données projet'!$B$10,Paramètres!$A$1:$I$89,3,0)*VLOOKUP('Données projet'!$B$10,Paramètres!$A$1:$I$89,5,0)</f>
        <v>147.63839999999988</v>
      </c>
      <c r="AK164" s="14">
        <f t="shared" si="164"/>
        <v>38.041408878951295</v>
      </c>
      <c r="AL164" s="22">
        <f t="shared" si="165"/>
        <v>323.39233379750664</v>
      </c>
      <c r="AM164" s="62">
        <f t="shared" si="113"/>
        <v>616.72566713083995</v>
      </c>
      <c r="AN164" s="62">
        <f ca="1">AVERAGE(OFFSET($AM$3,0,0,'Données projet'!$E$10+1,1))-AVERAGE(OFFSET($H$3,0,0,'Données projet'!$E$10+1,1))</f>
        <v>125.63383094569207</v>
      </c>
      <c r="AO164" s="62">
        <f t="shared" si="144"/>
        <v>96.45379916885264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2.4871729160998275E-20</v>
      </c>
      <c r="AX164" s="23">
        <f t="shared" si="166"/>
        <v>2.4871729160998275E-20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92.664000000000257</v>
      </c>
      <c r="D165" s="12">
        <f t="shared" si="140"/>
        <v>25.206622814445836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909.87849190098734</v>
      </c>
      <c r="H165" s="70">
        <f t="shared" si="110"/>
        <v>498.62466806849358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159.10412966130923</v>
      </c>
      <c r="T165" s="62">
        <f t="shared" si="142"/>
        <v>270.96470664259016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181.99999999999983</v>
      </c>
      <c r="AJ165" s="14">
        <f>AI165*VLOOKUP('Données projet'!$B$10,Paramètres!$A$1:$I$89,3,0)*VLOOKUP('Données projet'!$B$10,Paramètres!$A$1:$I$89,5,0)</f>
        <v>147.63839999999988</v>
      </c>
      <c r="AK165" s="14">
        <f t="shared" si="164"/>
        <v>38.041408878951295</v>
      </c>
      <c r="AL165" s="22">
        <f t="shared" si="165"/>
        <v>323.39233379750664</v>
      </c>
      <c r="AM165" s="62">
        <f t="shared" si="113"/>
        <v>616.72566713083995</v>
      </c>
      <c r="AN165" s="62">
        <f ca="1">AVERAGE(OFFSET($AM$3,0,0,'Données projet'!$E$10+1,1))-AVERAGE(OFFSET($H$3,0,0,'Données projet'!$E$10+1,1))</f>
        <v>125.63383094569207</v>
      </c>
      <c r="AO165" s="62">
        <f t="shared" si="144"/>
        <v>96.45379916885264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1.758696834957708E-20</v>
      </c>
      <c r="AX165" s="23">
        <f t="shared" si="166"/>
        <v>1.758696834957708E-20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93.23600000000026</v>
      </c>
      <c r="D166" s="12">
        <f t="shared" si="140"/>
        <v>25.34405854661895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915.35483790372734</v>
      </c>
      <c r="H166" s="70">
        <f t="shared" si="110"/>
        <v>499.86026863536176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159.10412966130923</v>
      </c>
      <c r="T166" s="62">
        <f t="shared" si="142"/>
        <v>270.96470664259016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181.99999999999983</v>
      </c>
      <c r="AJ166" s="14">
        <f>AI166*VLOOKUP('Données projet'!$B$10,Paramètres!$A$1:$I$89,3,0)*VLOOKUP('Données projet'!$B$10,Paramètres!$A$1:$I$89,5,0)</f>
        <v>147.63839999999988</v>
      </c>
      <c r="AK166" s="14">
        <f t="shared" si="164"/>
        <v>38.041408878951295</v>
      </c>
      <c r="AL166" s="22">
        <f t="shared" si="165"/>
        <v>323.39233379750664</v>
      </c>
      <c r="AM166" s="62">
        <f t="shared" si="113"/>
        <v>616.72566713083995</v>
      </c>
      <c r="AN166" s="62">
        <f ca="1">AVERAGE(OFFSET($AM$3,0,0,'Données projet'!$E$10+1,1))-AVERAGE(OFFSET($H$3,0,0,'Données projet'!$E$10+1,1))</f>
        <v>125.63383094569207</v>
      </c>
      <c r="AO166" s="62">
        <f t="shared" si="144"/>
        <v>96.45379916885264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1.2435864580499137E-20</v>
      </c>
      <c r="AX166" s="23">
        <f t="shared" si="166"/>
        <v>1.2435864580499137E-20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93.808000000000263</v>
      </c>
      <c r="D167" s="12">
        <f t="shared" si="140"/>
        <v>25.481396168885922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920.83042656684074</v>
      </c>
      <c r="H167" s="70">
        <f t="shared" si="110"/>
        <v>501.09569832747673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159.10412966130923</v>
      </c>
      <c r="T167" s="62">
        <f t="shared" si="142"/>
        <v>270.96470664259016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181.99999999999983</v>
      </c>
      <c r="AJ167" s="14">
        <f>AI167*VLOOKUP('Données projet'!$B$10,Paramètres!$A$1:$I$89,3,0)*VLOOKUP('Données projet'!$B$10,Paramètres!$A$1:$I$89,5,0)</f>
        <v>147.63839999999988</v>
      </c>
      <c r="AK167" s="14">
        <f t="shared" si="164"/>
        <v>38.041408878951295</v>
      </c>
      <c r="AL167" s="22">
        <f t="shared" si="165"/>
        <v>323.39233379750664</v>
      </c>
      <c r="AM167" s="62">
        <f t="shared" si="113"/>
        <v>616.72566713083995</v>
      </c>
      <c r="AN167" s="62">
        <f ca="1">AVERAGE(OFFSET($AM$3,0,0,'Données projet'!$E$10+1,1))-AVERAGE(OFFSET($H$3,0,0,'Données projet'!$E$10+1,1))</f>
        <v>125.63383094569207</v>
      </c>
      <c r="AO167" s="62">
        <f t="shared" si="144"/>
        <v>96.45379916885264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8.7934841747885401E-21</v>
      </c>
      <c r="AX167" s="23">
        <f t="shared" si="166"/>
        <v>8.7934841747885401E-21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94.380000000000265</v>
      </c>
      <c r="D168" s="12">
        <f t="shared" si="140"/>
        <v>25.618636348883278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926.30526304401337</v>
      </c>
      <c r="H168" s="70">
        <f t="shared" si="110"/>
        <v>502.33095830763881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159.10412966130923</v>
      </c>
      <c r="T168" s="62">
        <f t="shared" si="142"/>
        <v>270.96470664259016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181.99999999999983</v>
      </c>
      <c r="AJ168" s="14">
        <f>AI168*VLOOKUP('Données projet'!$B$10,Paramètres!$A$1:$I$89,3,0)*VLOOKUP('Données projet'!$B$10,Paramètres!$A$1:$I$89,5,0)</f>
        <v>147.63839999999988</v>
      </c>
      <c r="AK168" s="14">
        <f t="shared" si="164"/>
        <v>38.041408878951295</v>
      </c>
      <c r="AL168" s="22">
        <f t="shared" si="165"/>
        <v>323.39233379750664</v>
      </c>
      <c r="AM168" s="62">
        <f t="shared" si="113"/>
        <v>616.72566713083995</v>
      </c>
      <c r="AN168" s="62">
        <f ca="1">AVERAGE(OFFSET($AM$3,0,0,'Données projet'!$E$10+1,1))-AVERAGE(OFFSET($H$3,0,0,'Données projet'!$E$10+1,1))</f>
        <v>125.63383094569207</v>
      </c>
      <c r="AO168" s="62">
        <f t="shared" si="144"/>
        <v>96.45379916885264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6.2179322902495687E-21</v>
      </c>
      <c r="AX168" s="23">
        <f t="shared" si="166"/>
        <v>6.2179322902495687E-21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94.952000000000268</v>
      </c>
      <c r="D169" s="12">
        <f t="shared" si="140"/>
        <v>25.755779745686979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931.779352422849</v>
      </c>
      <c r="H169" s="70">
        <f t="shared" si="110"/>
        <v>503.56604972373862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159.10412966130923</v>
      </c>
      <c r="T169" s="62">
        <f t="shared" si="142"/>
        <v>270.96470664259016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181.99999999999983</v>
      </c>
      <c r="AJ169" s="14">
        <f>AI169*VLOOKUP('Données projet'!$B$10,Paramètres!$A$1:$I$89,3,0)*VLOOKUP('Données projet'!$B$10,Paramètres!$A$1:$I$89,5,0)</f>
        <v>147.63839999999988</v>
      </c>
      <c r="AK169" s="14">
        <f t="shared" si="164"/>
        <v>38.041408878951295</v>
      </c>
      <c r="AL169" s="22">
        <f t="shared" si="165"/>
        <v>323.39233379750664</v>
      </c>
      <c r="AM169" s="62">
        <f t="shared" si="113"/>
        <v>616.72566713083995</v>
      </c>
      <c r="AN169" s="62">
        <f ca="1">AVERAGE(OFFSET($AM$3,0,0,'Données projet'!$E$10+1,1))-AVERAGE(OFFSET($H$3,0,0,'Données projet'!$E$10+1,1))</f>
        <v>125.63383094569207</v>
      </c>
      <c r="AO169" s="62">
        <f t="shared" si="144"/>
        <v>96.45379916885264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4.39674208739427E-21</v>
      </c>
      <c r="AX169" s="23">
        <f t="shared" si="166"/>
        <v>4.39674208739427E-21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95.524000000000271</v>
      </c>
      <c r="D170" s="12">
        <f t="shared" si="140"/>
        <v>25.892827009972834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937.25269972610806</v>
      </c>
      <c r="H170" s="70">
        <f t="shared" si="110"/>
        <v>504.8009737090365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159.10412966130923</v>
      </c>
      <c r="T170" s="62">
        <f t="shared" si="142"/>
        <v>270.96470664259016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181.99999999999983</v>
      </c>
      <c r="AJ170" s="14">
        <f>AI170*VLOOKUP('Données projet'!$B$10,Paramètres!$A$1:$I$89,3,0)*VLOOKUP('Données projet'!$B$10,Paramètres!$A$1:$I$89,5,0)</f>
        <v>147.63839999999988</v>
      </c>
      <c r="AK170" s="14">
        <f t="shared" si="164"/>
        <v>38.041408878951295</v>
      </c>
      <c r="AL170" s="22">
        <f t="shared" si="165"/>
        <v>323.39233379750664</v>
      </c>
      <c r="AM170" s="62">
        <f t="shared" si="113"/>
        <v>616.72566713083995</v>
      </c>
      <c r="AN170" s="62">
        <f ca="1">AVERAGE(OFFSET($AM$3,0,0,'Données projet'!$E$10+1,1))-AVERAGE(OFFSET($H$3,0,0,'Données projet'!$E$10+1,1))</f>
        <v>125.63383094569207</v>
      </c>
      <c r="AO170" s="62">
        <f t="shared" si="144"/>
        <v>96.45379916885264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3.1089661451247843E-21</v>
      </c>
      <c r="AX170" s="23">
        <f t="shared" si="166"/>
        <v>3.1089661451247843E-21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96.096000000000274</v>
      </c>
      <c r="D171" s="12">
        <f t="shared" si="140"/>
        <v>26.02977878417342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942.72530991291978</v>
      </c>
      <c r="H171" s="70">
        <f t="shared" si="110"/>
        <v>506.03573138243581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159.10412966130923</v>
      </c>
      <c r="T171" s="62">
        <f t="shared" si="142"/>
        <v>270.96470664259016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181.99999999999983</v>
      </c>
      <c r="AJ171" s="14">
        <f>AI171*VLOOKUP('Données projet'!$B$10,Paramètres!$A$1:$I$89,3,0)*VLOOKUP('Données projet'!$B$10,Paramètres!$A$1:$I$89,5,0)</f>
        <v>147.63839999999988</v>
      </c>
      <c r="AK171" s="14">
        <f t="shared" si="164"/>
        <v>38.041408878951295</v>
      </c>
      <c r="AL171" s="22">
        <f t="shared" si="165"/>
        <v>323.39233379750664</v>
      </c>
      <c r="AM171" s="62">
        <f t="shared" si="113"/>
        <v>616.72566713083995</v>
      </c>
      <c r="AN171" s="62">
        <f ca="1">AVERAGE(OFFSET($AM$3,0,0,'Données projet'!$E$10+1,1))-AVERAGE(OFFSET($H$3,0,0,'Données projet'!$E$10+1,1))</f>
        <v>125.63383094569207</v>
      </c>
      <c r="AO171" s="62">
        <f t="shared" si="144"/>
        <v>96.45379916885264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2.198371043697135E-21</v>
      </c>
      <c r="AX171" s="23">
        <f t="shared" si="166"/>
        <v>2.198371043697135E-21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96.668000000000276</v>
      </c>
      <c r="D172" s="12">
        <f t="shared" si="140"/>
        <v>26.16663570263081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948.19718787995942</v>
      </c>
      <c r="H172" s="70">
        <f t="shared" si="110"/>
        <v>507.27032384874911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159.10412966130923</v>
      </c>
      <c r="T172" s="62">
        <f t="shared" si="142"/>
        <v>270.96470664259016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181.99999999999983</v>
      </c>
      <c r="AJ172" s="14">
        <f>AI172*VLOOKUP('Données projet'!$B$10,Paramètres!$A$1:$I$89,3,0)*VLOOKUP('Données projet'!$B$10,Paramètres!$A$1:$I$89,5,0)</f>
        <v>147.63839999999988</v>
      </c>
      <c r="AK172" s="14">
        <f t="shared" si="164"/>
        <v>38.041408878951295</v>
      </c>
      <c r="AL172" s="22">
        <f t="shared" si="165"/>
        <v>323.39233379750664</v>
      </c>
      <c r="AM172" s="62">
        <f t="shared" si="113"/>
        <v>616.72566713083995</v>
      </c>
      <c r="AN172" s="62">
        <f ca="1">AVERAGE(OFFSET($AM$3,0,0,'Données projet'!$E$10+1,1))-AVERAGE(OFFSET($H$3,0,0,'Données projet'!$E$10+1,1))</f>
        <v>125.63383094569207</v>
      </c>
      <c r="AO172" s="62">
        <f t="shared" si="144"/>
        <v>96.45379916885264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1.5544830725623922E-21</v>
      </c>
      <c r="AX172" s="23">
        <f t="shared" si="166"/>
        <v>1.5544830725623922E-21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97.240000000000279</v>
      </c>
      <c r="D173" s="12">
        <f t="shared" si="140"/>
        <v>26.303398391745809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953.66833846260135</v>
      </c>
      <c r="H173" s="70">
        <f t="shared" si="110"/>
        <v>508.5047521989577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159.10412966130923</v>
      </c>
      <c r="T173" s="62">
        <f t="shared" si="142"/>
        <v>270.96470664259016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181.99999999999983</v>
      </c>
      <c r="AJ173" s="14">
        <f>AI173*VLOOKUP('Données projet'!$B$10,Paramètres!$A$1:$I$89,3,0)*VLOOKUP('Données projet'!$B$10,Paramètres!$A$1:$I$89,5,0)</f>
        <v>147.63839999999988</v>
      </c>
      <c r="AK173" s="14">
        <f t="shared" si="164"/>
        <v>38.041408878951295</v>
      </c>
      <c r="AL173" s="22">
        <f t="shared" si="165"/>
        <v>323.39233379750664</v>
      </c>
      <c r="AM173" s="62">
        <f t="shared" si="113"/>
        <v>616.72566713083995</v>
      </c>
      <c r="AN173" s="62">
        <f ca="1">AVERAGE(OFFSET($AM$3,0,0,'Données projet'!$E$10+1,1))-AVERAGE(OFFSET($H$3,0,0,'Données projet'!$E$10+1,1))</f>
        <v>125.63383094569207</v>
      </c>
      <c r="AO173" s="62">
        <f t="shared" si="144"/>
        <v>96.45379916885264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1.0991855218485675E-21</v>
      </c>
      <c r="AX173" s="23">
        <f t="shared" si="166"/>
        <v>1.0991855218485675E-21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97.812000000000282</v>
      </c>
      <c r="D174" s="12">
        <f t="shared" si="140"/>
        <v>26.440067470123353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959.13876643604226</v>
      </c>
      <c r="H174" s="70">
        <f t="shared" si="110"/>
        <v>509.73901751046532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159.10412966130923</v>
      </c>
      <c r="T174" s="62">
        <f t="shared" si="142"/>
        <v>270.96470664259016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181.99999999999983</v>
      </c>
      <c r="AJ174" s="14">
        <f>AI174*VLOOKUP('Données projet'!$B$10,Paramètres!$A$1:$I$89,3,0)*VLOOKUP('Données projet'!$B$10,Paramètres!$A$1:$I$89,5,0)</f>
        <v>147.63839999999988</v>
      </c>
      <c r="AK174" s="14">
        <f t="shared" si="164"/>
        <v>38.041408878951295</v>
      </c>
      <c r="AL174" s="22">
        <f t="shared" si="165"/>
        <v>323.39233379750664</v>
      </c>
      <c r="AM174" s="62">
        <f t="shared" si="113"/>
        <v>616.72566713083995</v>
      </c>
      <c r="AN174" s="62">
        <f ca="1">AVERAGE(OFFSET($AM$3,0,0,'Données projet'!$E$10+1,1))-AVERAGE(OFFSET($H$3,0,0,'Données projet'!$E$10+1,1))</f>
        <v>125.63383094569207</v>
      </c>
      <c r="AO174" s="62">
        <f t="shared" si="144"/>
        <v>96.45379916885264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7.7724153628119609E-22</v>
      </c>
      <c r="AX174" s="23">
        <f t="shared" si="166"/>
        <v>7.7724153628119609E-22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98.384000000000285</v>
      </c>
      <c r="D175" s="12">
        <f t="shared" si="140"/>
        <v>26.576643548714685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964.60847651639631</v>
      </c>
      <c r="H175" s="70">
        <f t="shared" si="110"/>
        <v>510.97312084734517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159.10412966130923</v>
      </c>
      <c r="T175" s="62">
        <f t="shared" si="142"/>
        <v>270.96470664259016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181.99999999999983</v>
      </c>
      <c r="AJ175" s="14">
        <f>AI175*VLOOKUP('Données projet'!$B$10,Paramètres!$A$1:$I$89,3,0)*VLOOKUP('Données projet'!$B$10,Paramètres!$A$1:$I$89,5,0)</f>
        <v>147.63839999999988</v>
      </c>
      <c r="AK175" s="14">
        <f t="shared" si="164"/>
        <v>38.041408878951295</v>
      </c>
      <c r="AL175" s="22">
        <f t="shared" si="165"/>
        <v>323.39233379750664</v>
      </c>
      <c r="AM175" s="62">
        <f t="shared" si="113"/>
        <v>616.72566713083995</v>
      </c>
      <c r="AN175" s="62">
        <f ca="1">AVERAGE(OFFSET($AM$3,0,0,'Données projet'!$E$10+1,1))-AVERAGE(OFFSET($H$3,0,0,'Données projet'!$E$10+1,1))</f>
        <v>125.63383094569207</v>
      </c>
      <c r="AO175" s="62">
        <f t="shared" si="144"/>
        <v>96.45379916885264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5.4959276092428376E-22</v>
      </c>
      <c r="AX175" s="23">
        <f t="shared" si="166"/>
        <v>5.4959276092428376E-22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98.956000000000287</v>
      </c>
      <c r="D176" s="12">
        <f t="shared" si="140"/>
        <v>26.713127230955948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970.07747336176737</v>
      </c>
      <c r="H176" s="70">
        <f t="shared" si="110"/>
        <v>512.20706326058212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159.10412966130923</v>
      </c>
      <c r="T176" s="62">
        <f t="shared" si="142"/>
        <v>270.96470664259016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181.99999999999983</v>
      </c>
      <c r="AJ176" s="14">
        <f>AI176*VLOOKUP('Données projet'!$B$10,Paramètres!$A$1:$I$89,3,0)*VLOOKUP('Données projet'!$B$10,Paramètres!$A$1:$I$89,5,0)</f>
        <v>147.63839999999988</v>
      </c>
      <c r="AK176" s="14">
        <f t="shared" si="164"/>
        <v>38.041408878951295</v>
      </c>
      <c r="AL176" s="22">
        <f t="shared" si="165"/>
        <v>323.39233379750664</v>
      </c>
      <c r="AM176" s="62">
        <f t="shared" si="113"/>
        <v>616.72566713083995</v>
      </c>
      <c r="AN176" s="62">
        <f ca="1">AVERAGE(OFFSET($AM$3,0,0,'Données projet'!$E$10+1,1))-AVERAGE(OFFSET($H$3,0,0,'Données projet'!$E$10+1,1))</f>
        <v>125.63383094569207</v>
      </c>
      <c r="AO176" s="62">
        <f t="shared" si="144"/>
        <v>96.45379916885264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3.8862076814059804E-22</v>
      </c>
      <c r="AX176" s="23">
        <f t="shared" si="166"/>
        <v>3.8862076814059804E-22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99.52800000000029</v>
      </c>
      <c r="D177" s="12">
        <f t="shared" si="140"/>
        <v>26.849519112903394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975.54576157329166</v>
      </c>
      <c r="H177" s="70">
        <f t="shared" si="110"/>
        <v>513.44084578830723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159.10412966130923</v>
      </c>
      <c r="T177" s="62">
        <f t="shared" si="142"/>
        <v>270.96470664259016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181.99999999999983</v>
      </c>
      <c r="AJ177" s="14">
        <f>AI177*VLOOKUP('Données projet'!$B$10,Paramètres!$A$1:$I$89,3,0)*VLOOKUP('Données projet'!$B$10,Paramètres!$A$1:$I$89,5,0)</f>
        <v>147.63839999999988</v>
      </c>
      <c r="AK177" s="14">
        <f t="shared" si="164"/>
        <v>38.041408878951295</v>
      </c>
      <c r="AL177" s="22">
        <f t="shared" si="165"/>
        <v>323.39233379750664</v>
      </c>
      <c r="AM177" s="62">
        <f t="shared" si="113"/>
        <v>616.72566713083995</v>
      </c>
      <c r="AN177" s="62">
        <f ca="1">AVERAGE(OFFSET($AM$3,0,0,'Données projet'!$E$10+1,1))-AVERAGE(OFFSET($H$3,0,0,'Données projet'!$E$10+1,1))</f>
        <v>125.63383094569207</v>
      </c>
      <c r="AO177" s="62">
        <f t="shared" si="144"/>
        <v>96.45379916885264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2.7479638046214188E-22</v>
      </c>
      <c r="AX177" s="23">
        <f t="shared" si="166"/>
        <v>2.7479638046214188E-22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100.10000000000029</v>
      </c>
      <c r="D178" s="12">
        <f t="shared" si="140"/>
        <v>26.985819783365756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981.01334569615904</v>
      </c>
      <c r="H178" s="70">
        <f t="shared" si="110"/>
        <v>514.6744694560291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159.10412966130923</v>
      </c>
      <c r="T178" s="62">
        <f t="shared" si="142"/>
        <v>270.96470664259016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181.99999999999983</v>
      </c>
      <c r="AJ178" s="14">
        <f>AI178*VLOOKUP('Données projet'!$B$10,Paramètres!$A$1:$I$89,3,0)*VLOOKUP('Données projet'!$B$10,Paramètres!$A$1:$I$89,5,0)</f>
        <v>147.63839999999988</v>
      </c>
      <c r="AK178" s="14">
        <f t="shared" si="164"/>
        <v>38.041408878951295</v>
      </c>
      <c r="AL178" s="22">
        <f t="shared" si="165"/>
        <v>323.39233379750664</v>
      </c>
      <c r="AM178" s="62">
        <f t="shared" si="113"/>
        <v>616.72566713083995</v>
      </c>
      <c r="AN178" s="62">
        <f ca="1">AVERAGE(OFFSET($AM$3,0,0,'Données projet'!$E$10+1,1))-AVERAGE(OFFSET($H$3,0,0,'Données projet'!$E$10+1,1))</f>
        <v>125.63383094569207</v>
      </c>
      <c r="AO178" s="62">
        <f t="shared" si="144"/>
        <v>96.45379916885264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1.9431038407029902E-22</v>
      </c>
      <c r="AX178" s="23">
        <f t="shared" si="166"/>
        <v>1.9431038407029902E-22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100.6720000000003</v>
      </c>
      <c r="D179" s="12">
        <f t="shared" si="140"/>
        <v>27.122029824032985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986.48023022060772</v>
      </c>
      <c r="H179" s="70">
        <f t="shared" si="110"/>
        <v>515.90793527685798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159.10412966130923</v>
      </c>
      <c r="T179" s="62">
        <f t="shared" si="142"/>
        <v>270.96470664259016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181.99999999999983</v>
      </c>
      <c r="AJ179" s="14">
        <f>AI179*VLOOKUP('Données projet'!$B$10,Paramètres!$A$1:$I$89,3,0)*VLOOKUP('Données projet'!$B$10,Paramètres!$A$1:$I$89,5,0)</f>
        <v>147.63839999999988</v>
      </c>
      <c r="AK179" s="14">
        <f t="shared" si="164"/>
        <v>38.041408878951295</v>
      </c>
      <c r="AL179" s="22">
        <f t="shared" si="165"/>
        <v>323.39233379750664</v>
      </c>
      <c r="AM179" s="62">
        <f t="shared" si="113"/>
        <v>616.72566713083995</v>
      </c>
      <c r="AN179" s="62">
        <f ca="1">AVERAGE(OFFSET($AM$3,0,0,'Données projet'!$E$10+1,1))-AVERAGE(OFFSET($H$3,0,0,'Données projet'!$E$10+1,1))</f>
        <v>125.63383094569207</v>
      </c>
      <c r="AO179" s="62">
        <f t="shared" si="144"/>
        <v>96.45379916885264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1.3739819023107094E-22</v>
      </c>
      <c r="AX179" s="23">
        <f t="shared" si="166"/>
        <v>1.3739819023107094E-22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101.2440000000003</v>
      </c>
      <c r="D180" s="12">
        <f t="shared" si="140"/>
        <v>27.258149809602568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991.94641958289924</v>
      </c>
      <c r="H180" s="70">
        <f t="shared" si="110"/>
        <v>517.14124425172497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159.10412966130923</v>
      </c>
      <c r="T180" s="62">
        <f t="shared" si="142"/>
        <v>270.96470664259016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181.99999999999983</v>
      </c>
      <c r="AJ180" s="14">
        <f>AI180*VLOOKUP('Données projet'!$B$10,Paramètres!$A$1:$I$89,3,0)*VLOOKUP('Données projet'!$B$10,Paramètres!$A$1:$I$89,5,0)</f>
        <v>147.63839999999988</v>
      </c>
      <c r="AK180" s="14">
        <f t="shared" si="164"/>
        <v>38.041408878951295</v>
      </c>
      <c r="AL180" s="22">
        <f t="shared" si="165"/>
        <v>323.39233379750664</v>
      </c>
      <c r="AM180" s="62">
        <f t="shared" si="113"/>
        <v>616.72566713083995</v>
      </c>
      <c r="AN180" s="62">
        <f ca="1">AVERAGE(OFFSET($AM$3,0,0,'Données projet'!$E$10+1,1))-AVERAGE(OFFSET($H$3,0,0,'Données projet'!$E$10+1,1))</f>
        <v>125.63383094569207</v>
      </c>
      <c r="AO180" s="62">
        <f t="shared" si="144"/>
        <v>96.45379916885264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9.7155192035149511E-23</v>
      </c>
      <c r="AX180" s="23">
        <f t="shared" si="166"/>
        <v>9.7155192035149511E-23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101.8160000000003</v>
      </c>
      <c r="D181" s="12">
        <f t="shared" si="140"/>
        <v>27.394180307902275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997.41191816626576</v>
      </c>
      <c r="H181" s="70">
        <f t="shared" si="110"/>
        <v>518.37439736959698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159.10412966130923</v>
      </c>
      <c r="T181" s="62">
        <f t="shared" si="142"/>
        <v>270.96470664259016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181.99999999999983</v>
      </c>
      <c r="AJ181" s="14">
        <f>AI181*VLOOKUP('Données projet'!$B$10,Paramètres!$A$1:$I$89,3,0)*VLOOKUP('Données projet'!$B$10,Paramètres!$A$1:$I$89,5,0)</f>
        <v>147.63839999999988</v>
      </c>
      <c r="AK181" s="14">
        <f t="shared" si="164"/>
        <v>38.041408878951295</v>
      </c>
      <c r="AL181" s="22">
        <f t="shared" si="165"/>
        <v>323.39233379750664</v>
      </c>
      <c r="AM181" s="62">
        <f t="shared" si="113"/>
        <v>616.72566713083995</v>
      </c>
      <c r="AN181" s="62">
        <f ca="1">AVERAGE(OFFSET($AM$3,0,0,'Données projet'!$E$10+1,1))-AVERAGE(OFFSET($H$3,0,0,'Données projet'!$E$10+1,1))</f>
        <v>125.63383094569207</v>
      </c>
      <c r="AO181" s="62">
        <f t="shared" si="144"/>
        <v>96.45379916885264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6.8699095115535469E-23</v>
      </c>
      <c r="AX181" s="23">
        <f t="shared" si="166"/>
        <v>6.8699095115535469E-23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102.3880000000003</v>
      </c>
      <c r="D182" s="12">
        <f t="shared" si="140"/>
        <v>27.530121880010768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1002.87673030184</v>
      </c>
      <c r="H182" s="70">
        <f t="shared" si="110"/>
        <v>519.60739560768593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159.10412966130923</v>
      </c>
      <c r="T182" s="62">
        <f t="shared" si="142"/>
        <v>270.96470664259016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181.99999999999983</v>
      </c>
      <c r="AJ182" s="14">
        <f>AI182*VLOOKUP('Données projet'!$B$10,Paramètres!$A$1:$I$89,3,0)*VLOOKUP('Données projet'!$B$10,Paramètres!$A$1:$I$89,5,0)</f>
        <v>147.63839999999988</v>
      </c>
      <c r="AK182" s="14">
        <f t="shared" si="164"/>
        <v>38.041408878951295</v>
      </c>
      <c r="AL182" s="22">
        <f t="shared" si="165"/>
        <v>323.39233379750664</v>
      </c>
      <c r="AM182" s="62">
        <f t="shared" si="113"/>
        <v>616.72566713083995</v>
      </c>
      <c r="AN182" s="62">
        <f ca="1">AVERAGE(OFFSET($AM$3,0,0,'Données projet'!$E$10+1,1))-AVERAGE(OFFSET($H$3,0,0,'Données projet'!$E$10+1,1))</f>
        <v>125.63383094569207</v>
      </c>
      <c r="AO182" s="62">
        <f t="shared" si="144"/>
        <v>96.45379916885264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4.8577596017574755E-23</v>
      </c>
      <c r="AX182" s="23">
        <f t="shared" si="166"/>
        <v>4.8577596017574755E-23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102.96000000000031</v>
      </c>
      <c r="D183" s="12">
        <f t="shared" si="140"/>
        <v>27.665975080374707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1008.3408602695614</v>
      </c>
      <c r="H183" s="70">
        <f t="shared" si="110"/>
        <v>520.84023993165306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159.10412966130923</v>
      </c>
      <c r="T183" s="62">
        <f t="shared" si="142"/>
        <v>270.96470664259016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181.99999999999983</v>
      </c>
      <c r="AJ183" s="14">
        <f>AI183*VLOOKUP('Données projet'!$B$10,Paramètres!$A$1:$I$89,3,0)*VLOOKUP('Données projet'!$B$10,Paramètres!$A$1:$I$89,5,0)</f>
        <v>147.63839999999988</v>
      </c>
      <c r="AK183" s="14">
        <f t="shared" si="164"/>
        <v>38.041408878951295</v>
      </c>
      <c r="AL183" s="22">
        <f t="shared" si="165"/>
        <v>323.39233379750664</v>
      </c>
      <c r="AM183" s="62">
        <f t="shared" si="113"/>
        <v>616.72566713083995</v>
      </c>
      <c r="AN183" s="62">
        <f ca="1">AVERAGE(OFFSET($AM$3,0,0,'Données projet'!$E$10+1,1))-AVERAGE(OFFSET($H$3,0,0,'Données projet'!$E$10+1,1))</f>
        <v>125.63383094569207</v>
      </c>
      <c r="AO183" s="62">
        <f t="shared" si="144"/>
        <v>96.45379916885264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3.4349547557767735E-23</v>
      </c>
      <c r="AX183" s="23">
        <f t="shared" si="166"/>
        <v>3.4349547557767735E-23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103.53200000000031</v>
      </c>
      <c r="D184" s="12">
        <f t="shared" si="140"/>
        <v>27.801740456923778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1013.8043122990631</v>
      </c>
      <c r="H184" s="70">
        <f t="shared" si="110"/>
        <v>522.07293129580944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159.10412966130923</v>
      </c>
      <c r="T184" s="62">
        <f t="shared" si="142"/>
        <v>270.96470664259016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181.99999999999983</v>
      </c>
      <c r="AJ184" s="14">
        <f>AI184*VLOOKUP('Données projet'!$B$10,Paramètres!$A$1:$I$89,3,0)*VLOOKUP('Données projet'!$B$10,Paramètres!$A$1:$I$89,5,0)</f>
        <v>147.63839999999988</v>
      </c>
      <c r="AK184" s="14">
        <f t="shared" si="164"/>
        <v>38.041408878951295</v>
      </c>
      <c r="AL184" s="22">
        <f t="shared" si="165"/>
        <v>323.39233379750664</v>
      </c>
      <c r="AM184" s="62">
        <f t="shared" si="113"/>
        <v>616.72566713083995</v>
      </c>
      <c r="AN184" s="62">
        <f ca="1">AVERAGE(OFFSET($AM$3,0,0,'Données projet'!$E$10+1,1))-AVERAGE(OFFSET($H$3,0,0,'Données projet'!$E$10+1,1))</f>
        <v>125.63383094569207</v>
      </c>
      <c r="AO184" s="62">
        <f t="shared" si="144"/>
        <v>96.45379916885264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2.4288798008787378E-23</v>
      </c>
      <c r="AX184" s="23">
        <f t="shared" si="166"/>
        <v>2.4288798008787378E-23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104.10400000000031</v>
      </c>
      <c r="D185" s="12">
        <f t="shared" si="140"/>
        <v>27.937418551182752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1019.267090570536</v>
      </c>
      <c r="H185" s="70">
        <f t="shared" si="110"/>
        <v>523.3054706433104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159.10412966130923</v>
      </c>
      <c r="T185" s="62">
        <f t="shared" si="142"/>
        <v>270.96470664259016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181.99999999999983</v>
      </c>
      <c r="AJ185" s="14">
        <f>AI185*VLOOKUP('Données projet'!$B$10,Paramètres!$A$1:$I$89,3,0)*VLOOKUP('Données projet'!$B$10,Paramètres!$A$1:$I$89,5,0)</f>
        <v>147.63839999999988</v>
      </c>
      <c r="AK185" s="14">
        <f t="shared" si="164"/>
        <v>38.041408878951295</v>
      </c>
      <c r="AL185" s="22">
        <f t="shared" si="165"/>
        <v>323.39233379750664</v>
      </c>
      <c r="AM185" s="62">
        <f t="shared" si="113"/>
        <v>616.72566713083995</v>
      </c>
      <c r="AN185" s="62">
        <f ca="1">AVERAGE(OFFSET($AM$3,0,0,'Données projet'!$E$10+1,1))-AVERAGE(OFFSET($H$3,0,0,'Données projet'!$E$10+1,1))</f>
        <v>125.63383094569207</v>
      </c>
      <c r="AO185" s="62">
        <f t="shared" si="144"/>
        <v>96.45379916885264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1.7174773778883867E-23</v>
      </c>
      <c r="AX185" s="23">
        <f t="shared" si="166"/>
        <v>1.7174773778883867E-23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104.67600000000031</v>
      </c>
      <c r="D186" s="12">
        <f t="shared" si="140"/>
        <v>28.073009898381205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1024.7291992155767</v>
      </c>
      <c r="H186" s="70">
        <f t="shared" si="110"/>
        <v>524.53785890634776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159.10412966130923</v>
      </c>
      <c r="T186" s="62">
        <f t="shared" si="142"/>
        <v>270.96470664259016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181.99999999999983</v>
      </c>
      <c r="AJ186" s="14">
        <f>AI186*VLOOKUP('Données projet'!$B$10,Paramètres!$A$1:$I$89,3,0)*VLOOKUP('Données projet'!$B$10,Paramètres!$A$1:$I$89,5,0)</f>
        <v>147.63839999999988</v>
      </c>
      <c r="AK186" s="14">
        <f t="shared" si="164"/>
        <v>38.041408878951295</v>
      </c>
      <c r="AL186" s="22">
        <f t="shared" si="165"/>
        <v>323.39233379750664</v>
      </c>
      <c r="AM186" s="62">
        <f t="shared" si="113"/>
        <v>616.72566713083995</v>
      </c>
      <c r="AN186" s="62">
        <f ca="1">AVERAGE(OFFSET($AM$3,0,0,'Données projet'!$E$10+1,1))-AVERAGE(OFFSET($H$3,0,0,'Données projet'!$E$10+1,1))</f>
        <v>125.63383094569207</v>
      </c>
      <c r="AO186" s="62">
        <f t="shared" si="144"/>
        <v>96.45379916885264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1.2144399004393689E-23</v>
      </c>
      <c r="AX186" s="23">
        <f t="shared" si="166"/>
        <v>1.2144399004393689E-23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105.24800000000032</v>
      </c>
      <c r="D187" s="12">
        <f t="shared" si="140"/>
        <v>28.208515027560601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1030.1906423180142</v>
      </c>
      <c r="H187" s="70">
        <f t="shared" si="110"/>
        <v>525.77009700633528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159.10412966130923</v>
      </c>
      <c r="T187" s="62">
        <f t="shared" si="142"/>
        <v>270.96470664259016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181.99999999999983</v>
      </c>
      <c r="AJ187" s="14">
        <f>AI187*VLOOKUP('Données projet'!$B$10,Paramètres!$A$1:$I$89,3,0)*VLOOKUP('Données projet'!$B$10,Paramètres!$A$1:$I$89,5,0)</f>
        <v>147.63839999999988</v>
      </c>
      <c r="AK187" s="14">
        <f t="shared" si="164"/>
        <v>38.041408878951295</v>
      </c>
      <c r="AL187" s="22">
        <f t="shared" si="165"/>
        <v>323.39233379750664</v>
      </c>
      <c r="AM187" s="62">
        <f t="shared" si="113"/>
        <v>616.72566713083995</v>
      </c>
      <c r="AN187" s="62">
        <f ca="1">AVERAGE(OFFSET($AM$3,0,0,'Données projet'!$E$10+1,1))-AVERAGE(OFFSET($H$3,0,0,'Données projet'!$E$10+1,1))</f>
        <v>125.63383094569207</v>
      </c>
      <c r="AO187" s="62">
        <f t="shared" si="144"/>
        <v>96.45379916885264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8.5873868894419337E-24</v>
      </c>
      <c r="AX187" s="23">
        <f t="shared" si="166"/>
        <v>8.5873868894419337E-24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105.82000000000032</v>
      </c>
      <c r="D188" s="12">
        <f t="shared" si="140"/>
        <v>28.343934461679151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1035.6514239147189</v>
      </c>
      <c r="H188" s="70">
        <f t="shared" si="110"/>
        <v>527.00218585409175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159.10412966130923</v>
      </c>
      <c r="T188" s="62">
        <f t="shared" si="142"/>
        <v>270.96470664259016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181.99999999999983</v>
      </c>
      <c r="AJ188" s="14">
        <f>AI188*VLOOKUP('Données projet'!$B$10,Paramètres!$A$1:$I$89,3,0)*VLOOKUP('Données projet'!$B$10,Paramètres!$A$1:$I$89,5,0)</f>
        <v>147.63839999999988</v>
      </c>
      <c r="AK188" s="14">
        <f t="shared" si="164"/>
        <v>38.041408878951295</v>
      </c>
      <c r="AL188" s="22">
        <f t="shared" si="165"/>
        <v>323.39233379750664</v>
      </c>
      <c r="AM188" s="62">
        <f t="shared" si="113"/>
        <v>616.72566713083995</v>
      </c>
      <c r="AN188" s="62">
        <f ca="1">AVERAGE(OFFSET($AM$3,0,0,'Données projet'!$E$10+1,1))-AVERAGE(OFFSET($H$3,0,0,'Données projet'!$E$10+1,1))</f>
        <v>125.63383094569207</v>
      </c>
      <c r="AO188" s="62">
        <f t="shared" si="144"/>
        <v>96.45379916885264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6.0721995021968444E-24</v>
      </c>
      <c r="AX188" s="23">
        <f t="shared" si="166"/>
        <v>6.0721995021968444E-24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106.39200000000032</v>
      </c>
      <c r="D189" s="12">
        <f t="shared" si="140"/>
        <v>28.479268717714149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1041.1115479963926</v>
      </c>
      <c r="H189" s="70">
        <f t="shared" si="110"/>
        <v>528.23412635001932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159.10412966130923</v>
      </c>
      <c r="T189" s="62">
        <f t="shared" si="142"/>
        <v>270.96470664259016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181.99999999999983</v>
      </c>
      <c r="AJ189" s="14">
        <f>AI189*VLOOKUP('Données projet'!$B$10,Paramètres!$A$1:$I$89,3,0)*VLOOKUP('Données projet'!$B$10,Paramètres!$A$1:$I$89,5,0)</f>
        <v>147.63839999999988</v>
      </c>
      <c r="AK189" s="14">
        <f t="shared" si="164"/>
        <v>38.041408878951295</v>
      </c>
      <c r="AL189" s="22">
        <f t="shared" si="165"/>
        <v>323.39233379750664</v>
      </c>
      <c r="AM189" s="62">
        <f t="shared" si="113"/>
        <v>616.72566713083995</v>
      </c>
      <c r="AN189" s="62">
        <f ca="1">AVERAGE(OFFSET($AM$3,0,0,'Données projet'!$E$10+1,1))-AVERAGE(OFFSET($H$3,0,0,'Données projet'!$E$10+1,1))</f>
        <v>125.63383094569207</v>
      </c>
      <c r="AO189" s="62">
        <f t="shared" si="144"/>
        <v>96.45379916885264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4.2936934447209668E-24</v>
      </c>
      <c r="AX189" s="23">
        <f t="shared" si="166"/>
        <v>4.2936934447209668E-24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106.96400000000033</v>
      </c>
      <c r="D190" s="12">
        <f t="shared" si="140"/>
        <v>28.614518306762331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1046.5710185083433</v>
      </c>
      <c r="H190" s="70">
        <f t="shared" si="110"/>
        <v>529.46591938427832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159.10412966130923</v>
      </c>
      <c r="T190" s="62">
        <f t="shared" si="142"/>
        <v>270.96470664259016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181.99999999999983</v>
      </c>
      <c r="AJ190" s="14">
        <f>AI190*VLOOKUP('Données projet'!$B$10,Paramètres!$A$1:$I$89,3,0)*VLOOKUP('Données projet'!$B$10,Paramètres!$A$1:$I$89,5,0)</f>
        <v>147.63839999999988</v>
      </c>
      <c r="AK190" s="14">
        <f t="shared" si="164"/>
        <v>38.041408878951295</v>
      </c>
      <c r="AL190" s="22">
        <f t="shared" si="165"/>
        <v>323.39233379750664</v>
      </c>
      <c r="AM190" s="62">
        <f t="shared" si="113"/>
        <v>616.72566713083995</v>
      </c>
      <c r="AN190" s="62">
        <f ca="1">AVERAGE(OFFSET($AM$3,0,0,'Données projet'!$E$10+1,1))-AVERAGE(OFFSET($H$3,0,0,'Données projet'!$E$10+1,1))</f>
        <v>125.63383094569207</v>
      </c>
      <c r="AO190" s="62">
        <f t="shared" si="144"/>
        <v>96.45379916885264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3.0360997510984222E-24</v>
      </c>
      <c r="AX190" s="23">
        <f t="shared" si="166"/>
        <v>3.0360997510984222E-24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107.53600000000033</v>
      </c>
      <c r="D191" s="12">
        <f t="shared" si="140"/>
        <v>28.749683734137641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1052.0298393512405</v>
      </c>
      <c r="H191" s="70">
        <f t="shared" si="110"/>
        <v>530.69756583695687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159.10412966130923</v>
      </c>
      <c r="T191" s="62">
        <f t="shared" si="142"/>
        <v>270.96470664259016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181.99999999999983</v>
      </c>
      <c r="AJ191" s="14">
        <f>AI191*VLOOKUP('Données projet'!$B$10,Paramètres!$A$1:$I$89,3,0)*VLOOKUP('Données projet'!$B$10,Paramètres!$A$1:$I$89,5,0)</f>
        <v>147.63839999999988</v>
      </c>
      <c r="AK191" s="14">
        <f t="shared" si="164"/>
        <v>38.041408878951295</v>
      </c>
      <c r="AL191" s="22">
        <f t="shared" si="165"/>
        <v>323.39233379750664</v>
      </c>
      <c r="AM191" s="62">
        <f t="shared" si="113"/>
        <v>616.72566713083995</v>
      </c>
      <c r="AN191" s="62">
        <f ca="1">AVERAGE(OFFSET($AM$3,0,0,'Données projet'!$E$10+1,1))-AVERAGE(OFFSET($H$3,0,0,'Données projet'!$E$10+1,1))</f>
        <v>125.63383094569207</v>
      </c>
      <c r="AO191" s="62">
        <f t="shared" si="144"/>
        <v>96.45379916885264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2.1468467223604834E-24</v>
      </c>
      <c r="AX191" s="23">
        <f t="shared" si="166"/>
        <v>2.1468467223604834E-24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108.10800000000033</v>
      </c>
      <c r="D192" s="12">
        <f t="shared" si="140"/>
        <v>28.884765499467239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1057.488014381855</v>
      </c>
      <c r="H192" s="70">
        <f t="shared" si="110"/>
        <v>531.92906657823937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159.10412966130923</v>
      </c>
      <c r="T192" s="62">
        <f t="shared" si="142"/>
        <v>270.96470664259016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181.99999999999983</v>
      </c>
      <c r="AJ192" s="14">
        <f>AI192*VLOOKUP('Données projet'!$B$10,Paramètres!$A$1:$I$89,3,0)*VLOOKUP('Données projet'!$B$10,Paramètres!$A$1:$I$89,5,0)</f>
        <v>147.63839999999988</v>
      </c>
      <c r="AK192" s="14">
        <f t="shared" si="164"/>
        <v>38.041408878951295</v>
      </c>
      <c r="AL192" s="22">
        <f t="shared" si="165"/>
        <v>323.39233379750664</v>
      </c>
      <c r="AM192" s="62">
        <f t="shared" si="113"/>
        <v>616.72566713083995</v>
      </c>
      <c r="AN192" s="62">
        <f ca="1">AVERAGE(OFFSET($AM$3,0,0,'Données projet'!$E$10+1,1))-AVERAGE(OFFSET($H$3,0,0,'Données projet'!$E$10+1,1))</f>
        <v>125.63383094569207</v>
      </c>
      <c r="AO192" s="62">
        <f t="shared" si="144"/>
        <v>96.45379916885264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1.5180498755492111E-24</v>
      </c>
      <c r="AX192" s="23">
        <f t="shared" si="166"/>
        <v>1.5180498755492111E-24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108.68000000000033</v>
      </c>
      <c r="D193" s="12">
        <f t="shared" si="140"/>
        <v>29.019764096785064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1062.9455474137819</v>
      </c>
      <c r="H193" s="70">
        <f t="shared" si="110"/>
        <v>533.16042246856784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159.10412966130923</v>
      </c>
      <c r="T193" s="62">
        <f t="shared" si="142"/>
        <v>270.96470664259016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181.99999999999983</v>
      </c>
      <c r="AJ193" s="14">
        <f>AI193*VLOOKUP('Données projet'!$B$10,Paramètres!$A$1:$I$89,3,0)*VLOOKUP('Données projet'!$B$10,Paramètres!$A$1:$I$89,5,0)</f>
        <v>147.63839999999988</v>
      </c>
      <c r="AK193" s="14">
        <f t="shared" si="164"/>
        <v>38.041408878951295</v>
      </c>
      <c r="AL193" s="22">
        <f t="shared" si="165"/>
        <v>323.39233379750664</v>
      </c>
      <c r="AM193" s="62">
        <f t="shared" si="113"/>
        <v>616.72566713083995</v>
      </c>
      <c r="AN193" s="62">
        <f ca="1">AVERAGE(OFFSET($AM$3,0,0,'Données projet'!$E$10+1,1))-AVERAGE(OFFSET($H$3,0,0,'Données projet'!$E$10+1,1))</f>
        <v>125.63383094569207</v>
      </c>
      <c r="AO193" s="62">
        <f t="shared" si="144"/>
        <v>96.45379916885264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1.0734233611802417E-24</v>
      </c>
      <c r="AX193" s="23">
        <f t="shared" si="166"/>
        <v>1.0734233611802417E-24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109.25200000000034</v>
      </c>
      <c r="D194" s="12">
        <f t="shared" si="140"/>
        <v>29.15468001462375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1068.402442218151</v>
      </c>
      <c r="H194" s="70">
        <f t="shared" si="110"/>
        <v>534.39163435880369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159.10412966130923</v>
      </c>
      <c r="T194" s="62">
        <f t="shared" si="142"/>
        <v>270.96470664259016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181.99999999999983</v>
      </c>
      <c r="AJ194" s="14">
        <f>AI194*VLOOKUP('Données projet'!$B$10,Paramètres!$A$1:$I$89,3,0)*VLOOKUP('Données projet'!$B$10,Paramètres!$A$1:$I$89,5,0)</f>
        <v>147.63839999999988</v>
      </c>
      <c r="AK194" s="14">
        <f t="shared" si="164"/>
        <v>38.041408878951295</v>
      </c>
      <c r="AL194" s="22">
        <f t="shared" si="165"/>
        <v>323.39233379750664</v>
      </c>
      <c r="AM194" s="62">
        <f t="shared" si="113"/>
        <v>616.72566713083995</v>
      </c>
      <c r="AN194" s="62">
        <f ca="1">AVERAGE(OFFSET($AM$3,0,0,'Données projet'!$E$10+1,1))-AVERAGE(OFFSET($H$3,0,0,'Données projet'!$E$10+1,1))</f>
        <v>125.63383094569207</v>
      </c>
      <c r="AO194" s="62">
        <f t="shared" si="144"/>
        <v>96.45379916885264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7.5902493777460555E-25</v>
      </c>
      <c r="AX194" s="23">
        <f t="shared" si="166"/>
        <v>7.5902493777460555E-25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109.82400000000034</v>
      </c>
      <c r="D195" s="12">
        <f t="shared" si="140"/>
        <v>29.289513736104212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1073.8587025243157</v>
      </c>
      <c r="H195" s="70">
        <f t="shared" si="110"/>
        <v>535.62270309038206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159.10412966130923</v>
      </c>
      <c r="T195" s="62">
        <f t="shared" si="142"/>
        <v>270.96470664259016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181.99999999999983</v>
      </c>
      <c r="AJ195" s="14">
        <f>AI195*VLOOKUP('Données projet'!$B$10,Paramètres!$A$1:$I$89,3,0)*VLOOKUP('Données projet'!$B$10,Paramètres!$A$1:$I$89,5,0)</f>
        <v>147.63839999999988</v>
      </c>
      <c r="AK195" s="14">
        <f t="shared" si="164"/>
        <v>38.041408878951295</v>
      </c>
      <c r="AL195" s="22">
        <f t="shared" si="165"/>
        <v>323.39233379750664</v>
      </c>
      <c r="AM195" s="62">
        <f t="shared" si="113"/>
        <v>616.72566713083995</v>
      </c>
      <c r="AN195" s="62">
        <f ca="1">AVERAGE(OFFSET($AM$3,0,0,'Données projet'!$E$10+1,1))-AVERAGE(OFFSET($H$3,0,0,'Données projet'!$E$10+1,1))</f>
        <v>125.63383094569207</v>
      </c>
      <c r="AO195" s="62">
        <f t="shared" si="144"/>
        <v>96.45379916885264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5.3671168059012086E-25</v>
      </c>
      <c r="AX195" s="23">
        <f t="shared" si="166"/>
        <v>5.3671168059012086E-25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110.39600000000034</v>
      </c>
      <c r="D196" s="12">
        <f t="shared" si="140"/>
        <v>29.424265739023529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1079.3143320205352</v>
      </c>
      <c r="H196" s="70">
        <f t="shared" ref="H196:H203" si="192">(B196+E196+F196)*44/12+(C196+D196)*0.475*44/12</f>
        <v>536.85362949546652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159.10412966130923</v>
      </c>
      <c r="T196" s="62">
        <f t="shared" si="142"/>
        <v>270.96470664259016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181.99999999999983</v>
      </c>
      <c r="AJ196" s="14">
        <f>AI196*VLOOKUP('Données projet'!$B$10,Paramètres!$A$1:$I$89,3,0)*VLOOKUP('Données projet'!$B$10,Paramètres!$A$1:$I$89,5,0)</f>
        <v>147.63839999999988</v>
      </c>
      <c r="AK196" s="14">
        <f t="shared" si="164"/>
        <v>38.041408878951295</v>
      </c>
      <c r="AL196" s="22">
        <f t="shared" si="165"/>
        <v>323.39233379750664</v>
      </c>
      <c r="AM196" s="62">
        <f t="shared" ref="AM196:AM203" si="193">AL196+(AD196+AE196)*44/12</f>
        <v>616.72566713083995</v>
      </c>
      <c r="AN196" s="62">
        <f ca="1">AVERAGE(OFFSET($AM$3,0,0,'Données projet'!$E$10+1,1))-AVERAGE(OFFSET($H$3,0,0,'Données projet'!$E$10+1,1))</f>
        <v>125.63383094569207</v>
      </c>
      <c r="AO196" s="62">
        <f t="shared" si="144"/>
        <v>96.45379916885264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3.7951246888730278E-25</v>
      </c>
      <c r="AX196" s="23">
        <f t="shared" si="166"/>
        <v>3.7951246888730278E-25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110.96800000000034</v>
      </c>
      <c r="D197" s="12">
        <f t="shared" ref="D197:D203" si="202">IFERROR(EXP(-1.0587+0.8836*LN(C197)+0.284),0)</f>
        <v>29.558936495940792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1084.7693343546332</v>
      </c>
      <c r="H197" s="70">
        <f t="shared" si="192"/>
        <v>538.08441439709748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159.10412966130923</v>
      </c>
      <c r="T197" s="62">
        <f t="shared" ref="T197:T203" si="204">$T$3</f>
        <v>270.96470664259016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181.99999999999983</v>
      </c>
      <c r="AJ197" s="14">
        <f>AI197*VLOOKUP('Données projet'!$B$10,Paramètres!$A$1:$I$89,3,0)*VLOOKUP('Données projet'!$B$10,Paramètres!$A$1:$I$89,5,0)</f>
        <v>147.63839999999988</v>
      </c>
      <c r="AK197" s="14">
        <f t="shared" si="164"/>
        <v>38.041408878951295</v>
      </c>
      <c r="AL197" s="22">
        <f t="shared" si="165"/>
        <v>323.39233379750664</v>
      </c>
      <c r="AM197" s="62">
        <f t="shared" si="193"/>
        <v>616.72566713083995</v>
      </c>
      <c r="AN197" s="62">
        <f ca="1">AVERAGE(OFFSET($AM$3,0,0,'Données projet'!$E$10+1,1))-AVERAGE(OFFSET($H$3,0,0,'Données projet'!$E$10+1,1))</f>
        <v>125.63383094569207</v>
      </c>
      <c r="AO197" s="62">
        <f t="shared" ref="AO197:AO203" si="205">$AO$3</f>
        <v>96.45379916885264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2.6835584029506043E-25</v>
      </c>
      <c r="AX197" s="23">
        <f t="shared" si="166"/>
        <v>2.6835584029506043E-25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111.54000000000035</v>
      </c>
      <c r="D198" s="12">
        <f t="shared" si="202"/>
        <v>29.693526474261354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1090.2237131346519</v>
      </c>
      <c r="H198" s="70">
        <f t="shared" si="192"/>
        <v>539.31505860933908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159.10412966130923</v>
      </c>
      <c r="T198" s="62">
        <f t="shared" si="204"/>
        <v>270.96470664259016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181.99999999999983</v>
      </c>
      <c r="AJ198" s="14">
        <f>AI198*VLOOKUP('Données projet'!$B$10,Paramètres!$A$1:$I$89,3,0)*VLOOKUP('Données projet'!$B$10,Paramètres!$A$1:$I$89,5,0)</f>
        <v>147.63839999999988</v>
      </c>
      <c r="AK198" s="14">
        <f t="shared" si="164"/>
        <v>38.041408878951295</v>
      </c>
      <c r="AL198" s="22">
        <f t="shared" si="165"/>
        <v>323.39233379750664</v>
      </c>
      <c r="AM198" s="62">
        <f t="shared" si="193"/>
        <v>616.72566713083995</v>
      </c>
      <c r="AN198" s="62">
        <f ca="1">AVERAGE(OFFSET($AM$3,0,0,'Données projet'!$E$10+1,1))-AVERAGE(OFFSET($H$3,0,0,'Données projet'!$E$10+1,1))</f>
        <v>125.63383094569207</v>
      </c>
      <c r="AO198" s="62">
        <f t="shared" si="205"/>
        <v>96.45379916885264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1.8975623444365139E-25</v>
      </c>
      <c r="AX198" s="23">
        <f t="shared" si="166"/>
        <v>1.8975623444365139E-25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112.11200000000035</v>
      </c>
      <c r="D199" s="12">
        <f t="shared" si="202"/>
        <v>29.828036136319131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1095.6774719294838</v>
      </c>
      <c r="H199" s="70">
        <f t="shared" si="192"/>
        <v>540.54556293742314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159.10412966130923</v>
      </c>
      <c r="T199" s="62">
        <f t="shared" si="204"/>
        <v>270.96470664259016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181.99999999999983</v>
      </c>
      <c r="AJ199" s="14">
        <f>AI199*VLOOKUP('Données projet'!$B$10,Paramètres!$A$1:$I$89,3,0)*VLOOKUP('Données projet'!$B$10,Paramètres!$A$1:$I$89,5,0)</f>
        <v>147.63839999999988</v>
      </c>
      <c r="AK199" s="14">
        <f t="shared" si="164"/>
        <v>38.041408878951295</v>
      </c>
      <c r="AL199" s="22">
        <f t="shared" si="165"/>
        <v>323.39233379750664</v>
      </c>
      <c r="AM199" s="62">
        <f t="shared" si="193"/>
        <v>616.72566713083995</v>
      </c>
      <c r="AN199" s="62">
        <f ca="1">AVERAGE(OFFSET($AM$3,0,0,'Données projet'!$E$10+1,1))-AVERAGE(OFFSET($H$3,0,0,'Données projet'!$E$10+1,1))</f>
        <v>125.63383094569207</v>
      </c>
      <c r="AO199" s="62">
        <f t="shared" si="205"/>
        <v>96.45379916885264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1.3417792014753021E-25</v>
      </c>
      <c r="AX199" s="23">
        <f t="shared" si="166"/>
        <v>1.3417792014753021E-25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112.68400000000035</v>
      </c>
      <c r="D200" s="12">
        <f t="shared" si="202"/>
        <v>29.962465939457136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1101.1306142694966</v>
      </c>
      <c r="H200" s="70">
        <f t="shared" si="192"/>
        <v>541.77592817788843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159.10412966130923</v>
      </c>
      <c r="T200" s="62">
        <f t="shared" si="204"/>
        <v>270.96470664259016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181.99999999999983</v>
      </c>
      <c r="AJ200" s="14">
        <f>AI200*VLOOKUP('Données projet'!$B$10,Paramètres!$A$1:$I$89,3,0)*VLOOKUP('Données projet'!$B$10,Paramètres!$A$1:$I$89,5,0)</f>
        <v>147.63839999999988</v>
      </c>
      <c r="AK200" s="14">
        <f t="shared" si="164"/>
        <v>38.041408878951295</v>
      </c>
      <c r="AL200" s="22">
        <f t="shared" si="165"/>
        <v>323.39233379750664</v>
      </c>
      <c r="AM200" s="62">
        <f t="shared" si="193"/>
        <v>616.72566713083995</v>
      </c>
      <c r="AN200" s="62">
        <f ca="1">AVERAGE(OFFSET($AM$3,0,0,'Données projet'!$E$10+1,1))-AVERAGE(OFFSET($H$3,0,0,'Données projet'!$E$10+1,1))</f>
        <v>125.63383094569207</v>
      </c>
      <c r="AO200" s="62">
        <f t="shared" si="205"/>
        <v>96.45379916885264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9.4878117221825694E-26</v>
      </c>
      <c r="AX200" s="23">
        <f t="shared" si="166"/>
        <v>9.4878117221825694E-26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113.25600000000036</v>
      </c>
      <c r="D201" s="12">
        <f t="shared" si="202"/>
        <v>30.096816336106492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1106.5831436471406</v>
      </c>
      <c r="H201" s="70">
        <f t="shared" si="192"/>
        <v>543.00615511871945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159.10412966130923</v>
      </c>
      <c r="T201" s="62">
        <f t="shared" si="204"/>
        <v>270.96470664259016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181.99999999999983</v>
      </c>
      <c r="AJ201" s="14">
        <f>AI201*VLOOKUP('Données projet'!$B$10,Paramètres!$A$1:$I$89,3,0)*VLOOKUP('Données projet'!$B$10,Paramètres!$A$1:$I$89,5,0)</f>
        <v>147.63839999999988</v>
      </c>
      <c r="AK201" s="14">
        <f t="shared" si="164"/>
        <v>38.041408878951295</v>
      </c>
      <c r="AL201" s="22">
        <f t="shared" si="165"/>
        <v>323.39233379750664</v>
      </c>
      <c r="AM201" s="62">
        <f t="shared" si="193"/>
        <v>616.72566713083995</v>
      </c>
      <c r="AN201" s="62">
        <f ca="1">AVERAGE(OFFSET($AM$3,0,0,'Données projet'!$E$10+1,1))-AVERAGE(OFFSET($H$3,0,0,'Données projet'!$E$10+1,1))</f>
        <v>125.63383094569207</v>
      </c>
      <c r="AO201" s="62">
        <f t="shared" si="205"/>
        <v>96.45379916885264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6.7088960073765107E-26</v>
      </c>
      <c r="AX201" s="23">
        <f t="shared" si="166"/>
        <v>6.7088960073765107E-26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113.82800000000036</v>
      </c>
      <c r="D202" s="12">
        <f t="shared" si="202"/>
        <v>30.231087773863734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1112.0350635175473</v>
      </c>
      <c r="H202" s="70">
        <f t="shared" si="192"/>
        <v>544.23624453947991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159.10412966130923</v>
      </c>
      <c r="T202" s="62">
        <f t="shared" si="204"/>
        <v>270.96470664259016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181.99999999999983</v>
      </c>
      <c r="AJ202" s="14">
        <f>AI202*VLOOKUP('Données projet'!$B$10,Paramètres!$A$1:$I$89,3,0)*VLOOKUP('Données projet'!$B$10,Paramètres!$A$1:$I$89,5,0)</f>
        <v>147.63839999999988</v>
      </c>
      <c r="AK202" s="14">
        <f t="shared" si="164"/>
        <v>38.041408878951295</v>
      </c>
      <c r="AL202" s="22">
        <f t="shared" si="165"/>
        <v>323.39233379750664</v>
      </c>
      <c r="AM202" s="62">
        <f t="shared" si="193"/>
        <v>616.72566713083995</v>
      </c>
      <c r="AN202" s="62">
        <f ca="1">AVERAGE(OFFSET($AM$3,0,0,'Données projet'!$E$10+1,1))-AVERAGE(OFFSET($H$3,0,0,'Données projet'!$E$10+1,1))</f>
        <v>125.63383094569207</v>
      </c>
      <c r="AO202" s="62">
        <f t="shared" si="205"/>
        <v>96.45379916885264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4.7439058610912847E-26</v>
      </c>
      <c r="AX202" s="23">
        <f t="shared" si="166"/>
        <v>4.7439058610912847E-26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114.40000000000036</v>
      </c>
      <c r="D203" s="12">
        <f t="shared" si="202"/>
        <v>30.365280695566366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1117.4863772991116</v>
      </c>
      <c r="H203" s="70">
        <f t="shared" si="192"/>
        <v>545.46619721144532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159.10412966130923</v>
      </c>
      <c r="T203" s="62">
        <f t="shared" si="204"/>
        <v>270.96470664259016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181.99999999999983</v>
      </c>
      <c r="AJ203" s="14">
        <f>AI203*VLOOKUP('Données projet'!$B$10,Paramètres!$A$1:$I$89,3,0)*VLOOKUP('Données projet'!$B$10,Paramètres!$A$1:$I$89,5,0)</f>
        <v>147.63839999999988</v>
      </c>
      <c r="AK203" s="14">
        <f t="shared" si="164"/>
        <v>38.041408878951295</v>
      </c>
      <c r="AL203" s="22">
        <f t="shared" si="165"/>
        <v>323.39233379750664</v>
      </c>
      <c r="AM203" s="62">
        <f t="shared" si="193"/>
        <v>616.72566713083995</v>
      </c>
      <c r="AN203" s="62">
        <f ca="1">AVERAGE(OFFSET($AM$3,0,0,'Données projet'!$E$10+1,1))-AVERAGE(OFFSET($H$3,0,0,'Données projet'!$E$10+1,1))</f>
        <v>125.63383094569207</v>
      </c>
      <c r="AO203" s="62">
        <f t="shared" si="205"/>
        <v>96.45379916885264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3.3544480036882553E-26</v>
      </c>
      <c r="AX203" s="23">
        <f t="shared" si="166"/>
        <v>3.3544480036882553E-26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1.2599210498948732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6"/>
      <c r="C4" s="316"/>
      <c r="D4" s="316"/>
      <c r="E4" s="316"/>
      <c r="F4" s="316"/>
      <c r="G4" s="31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41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23" sqref="L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4.2</v>
      </c>
      <c r="C6" s="156">
        <f ca="1">IF(OR('Données projet'!B9="",'Données projet'!C9="",'Données projet'!C9=0%),0,Calculateur!S3)</f>
        <v>159.10412966130923</v>
      </c>
      <c r="D6" s="156">
        <f>IF(OR('Données projet'!B9="",'Données projet'!C9="",'Données projet'!C9=0%),0,Calculateur!T3)</f>
        <v>270.96470664259016</v>
      </c>
      <c r="E6" s="156">
        <f ca="1">MIN(C6,D6)</f>
        <v>159.10412966130923</v>
      </c>
      <c r="F6" s="156">
        <f ca="1">E6*B6</f>
        <v>668.23734457749879</v>
      </c>
      <c r="G6" s="156">
        <f ca="1">F6*(100%-'Données projet'!$C$24)*(100%-'Données projet'!$C$25)*(100%-'Données projet'!$C$26)*(100%-'Données projet'!$C$27)</f>
        <v>511.20156860178656</v>
      </c>
      <c r="H6" s="157">
        <f>IF(OR('Données projet'!B9="",'Données projet'!C9="",'Données projet'!C9=0%),0,AVERAGE(Calculateur!$AC$3:$AC$33)*B6)</f>
        <v>34.385608640729139</v>
      </c>
      <c r="I6" s="158">
        <f>H6*(100%-'Données projet'!$C$24)*(100%-'Données projet'!$C$25)*(100%-'Données projet'!$C$26)*(100%-'Données projet'!$C$27)</f>
        <v>26.304990610157791</v>
      </c>
      <c r="J6" s="159">
        <f>IF(OR('Données projet'!B9="",'Données projet'!C9="",'Données projet'!C9=0%),0,SUM(Calculateur!$V$3:$V$33)*VLOOKUP('Données projet'!$B$9,Paramètres!$A$1:$I$89,9,0)*B6)</f>
        <v>270.10200000000003</v>
      </c>
      <c r="K6" s="160">
        <f>J6*(100%-'Données projet'!$C$24)*(100%-'Données projet'!$C$25)*(100%-'Données projet'!$C$26)*(100%-'Données projet'!$C$27)</f>
        <v>206.62803000000002</v>
      </c>
      <c r="L6" s="161">
        <f ca="1">G6+I6+K6</f>
        <v>744.13458921194433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Bouleau verruqueux</v>
      </c>
      <c r="B7" s="163">
        <f>'Données projet'!D10</f>
        <v>1.05</v>
      </c>
      <c r="C7" s="156">
        <f ca="1">IF(OR('Données projet'!B10="",'Données projet'!C10="",'Données projet'!C10=0%),0,Calculateur!AN3)</f>
        <v>125.63383094569207</v>
      </c>
      <c r="D7" s="156">
        <f>IF(OR('Données projet'!B10="",'Données projet'!C10="",'Données projet'!C10=0%),0,Calculateur!AO3)</f>
        <v>96.45379916885264</v>
      </c>
      <c r="E7" s="156">
        <f t="shared" ref="E7:E15" ca="1" si="0">MIN(C7,D7)</f>
        <v>96.45379916885264</v>
      </c>
      <c r="F7" s="156">
        <f t="shared" ref="F7:F15" ca="1" si="1">E7*B7</f>
        <v>101.27648912729528</v>
      </c>
      <c r="G7" s="156">
        <f ca="1">F7*(100%-'Données projet'!$C$24)*(100%-'Données projet'!$C$25)*(100%-'Données projet'!$C$26)*(100%-'Données projet'!$C$27)</f>
        <v>77.476514182380882</v>
      </c>
      <c r="H7" s="164">
        <f>IF(OR('Données projet'!B10="",'Données projet'!C10="",'Données projet'!C10=0%),0,AVERAGE(Calculateur!$AX$3:$AX$33)*B7)</f>
        <v>1.3985840328540511</v>
      </c>
      <c r="I7" s="158">
        <f>H7*(100%-'Données projet'!$C$24)*(100%-'Données projet'!$C$25)*(100%-'Données projet'!$C$26)*(100%-'Données projet'!$C$27)</f>
        <v>1.0699167851333491</v>
      </c>
      <c r="J7" s="159">
        <f>IF(OR('Données projet'!B10="",'Données projet'!C10="",'Données projet'!C10=0%),0,SUM(Calculateur!$AQ$3:$AQ$33)*VLOOKUP('Données projet'!$B$10,Paramètres!$A$1:$I$89,9,0)*B7)</f>
        <v>6.8250000000000002</v>
      </c>
      <c r="K7" s="160">
        <f>J7*(100%-'Données projet'!$C$24)*(100%-'Données projet'!$C$25)*(100%-'Données projet'!$C$26)*(100%-'Données projet'!$C$27)</f>
        <v>5.2211249999999998</v>
      </c>
      <c r="L7" s="161">
        <f t="shared" ref="L7:L15" ca="1" si="2">G7+I7+K7</f>
        <v>83.767555967514227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769.51383370479402</v>
      </c>
      <c r="G16" s="175">
        <f t="shared" ca="1" si="3"/>
        <v>588.67808278416749</v>
      </c>
      <c r="H16" s="176">
        <f t="shared" si="3"/>
        <v>35.784192673583192</v>
      </c>
      <c r="I16" s="176">
        <f t="shared" si="3"/>
        <v>27.374907395291139</v>
      </c>
      <c r="J16" s="177">
        <f t="shared" si="3"/>
        <v>276.92700000000002</v>
      </c>
      <c r="K16" s="177">
        <f t="shared" si="3"/>
        <v>211.84915500000002</v>
      </c>
      <c r="L16" s="178">
        <f t="shared" ca="1" si="3"/>
        <v>827.90214517945856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Bouleau verruqueux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I24" sqref="I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4362.1061680252969</v>
      </c>
      <c r="U10" s="190">
        <f>'Données projet'!D9</f>
        <v>4.2</v>
      </c>
      <c r="V10" s="189">
        <f>U10*T10</f>
        <v>18320.845905706246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Bouleau verruqueux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271.49693621349599</v>
      </c>
      <c r="U11" s="190">
        <f>'Données projet'!D10</f>
        <v>1.05</v>
      </c>
      <c r="V11" s="189">
        <f t="shared" ref="V11" si="0">U11*T11</f>
        <v>285.07178302417077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20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19.999999999999996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19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379.99999999999994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4449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1528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1100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>
        <v>15</v>
      </c>
      <c r="D23" s="194">
        <f>B23*C23</f>
        <v>225</v>
      </c>
      <c r="E23" s="206"/>
      <c r="F23" s="261"/>
      <c r="H23" s="203">
        <v>4</v>
      </c>
      <c r="I23" s="204">
        <v>1100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-20994.808034462334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>
        <v>25</v>
      </c>
      <c r="D24" s="194">
        <f t="shared" ref="D24:D42" si="2">B24*C24</f>
        <v>1000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827.21250507074592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>
        <v>35</v>
      </c>
      <c r="D25" s="194">
        <f t="shared" si="2"/>
        <v>1890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-21822.020539533081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>
        <v>45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>
        <v>50</v>
      </c>
      <c r="D27" s="194">
        <f t="shared" si="2"/>
        <v>16900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Bouleau verruqueux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9</v>
      </c>
      <c r="C55" s="204">
        <v>10</v>
      </c>
      <c r="D55" s="191">
        <f t="shared" ref="D55:D73" si="4">B55*C55</f>
        <v>90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8</v>
      </c>
      <c r="C56" s="204">
        <v>10</v>
      </c>
      <c r="D56" s="191">
        <f t="shared" si="4"/>
        <v>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9</v>
      </c>
      <c r="C57" s="204">
        <v>10</v>
      </c>
      <c r="D57" s="191">
        <f t="shared" si="4"/>
        <v>90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10</v>
      </c>
      <c r="C58" s="204">
        <v>10</v>
      </c>
      <c r="D58" s="191">
        <f t="shared" si="4"/>
        <v>100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10</v>
      </c>
      <c r="C59" s="204">
        <v>20</v>
      </c>
      <c r="D59" s="191">
        <f t="shared" si="4"/>
        <v>200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11</v>
      </c>
      <c r="C60" s="204">
        <v>20</v>
      </c>
      <c r="D60" s="191">
        <f t="shared" si="4"/>
        <v>220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11</v>
      </c>
      <c r="C61" s="204">
        <v>20</v>
      </c>
      <c r="D61" s="191">
        <f t="shared" si="4"/>
        <v>220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11</v>
      </c>
      <c r="C62" s="204">
        <v>20</v>
      </c>
      <c r="D62" s="191">
        <f t="shared" si="4"/>
        <v>220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11</v>
      </c>
      <c r="C63" s="204">
        <v>20</v>
      </c>
      <c r="D63" s="191">
        <f t="shared" si="4"/>
        <v>220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65</v>
      </c>
      <c r="B64" s="193">
        <f>'Données projet'!D72</f>
        <v>11</v>
      </c>
      <c r="C64" s="204">
        <v>30</v>
      </c>
      <c r="D64" s="191">
        <f t="shared" si="4"/>
        <v>330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70</v>
      </c>
      <c r="B65" s="193">
        <f>'Données projet'!D73</f>
        <v>11</v>
      </c>
      <c r="C65" s="204">
        <v>30</v>
      </c>
      <c r="D65" s="191">
        <f t="shared" si="4"/>
        <v>330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75</v>
      </c>
      <c r="B66" s="193">
        <f>'Données projet'!D74</f>
        <v>11</v>
      </c>
      <c r="C66" s="204">
        <v>40</v>
      </c>
      <c r="D66" s="191">
        <f t="shared" si="4"/>
        <v>440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80</v>
      </c>
      <c r="B67" s="193">
        <f>'Données projet'!D75</f>
        <v>11</v>
      </c>
      <c r="C67" s="204">
        <v>40</v>
      </c>
      <c r="D67" s="191">
        <f t="shared" si="4"/>
        <v>440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85</v>
      </c>
      <c r="B68" s="193">
        <f>'Données projet'!D76</f>
        <v>10</v>
      </c>
      <c r="C68" s="204">
        <v>50</v>
      </c>
      <c r="D68" s="191">
        <f t="shared" si="4"/>
        <v>500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90</v>
      </c>
      <c r="B69" s="193">
        <f>'Données projet'!D77</f>
        <v>10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2024-11-18T13:01:04Z</dcterms:modified>
</cp:coreProperties>
</file>