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Malause(82) -GF PALOMBIER-SWC E8\dossier déposé le 23_07_2024\"/>
    </mc:Choice>
  </mc:AlternateContent>
  <xr:revisionPtr revIDLastSave="0" documentId="13_ncr:1_{C024DD56-2E7C-426D-BAE9-541D1BA05802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66" i="2" a="1"/>
  <c r="AH166" i="2" s="1"/>
  <c r="AH151" i="2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<sst xmlns="http://schemas.openxmlformats.org/spreadsheetml/2006/main" count="1171" uniqueCount="324">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</sst>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1.914933911642591</c:v>
                </c:pt>
                <c:pt idx="2">
                  <c:v>2.684509641533495</c:v>
                </c:pt>
                <c:pt idx="3">
                  <c:v>3.7647154251558175</c:v>
                </c:pt>
                <c:pt idx="4">
                  <c:v>5.2814471785155099</c:v>
                </c:pt>
                <c:pt idx="5">
                  <c:v>7.4118198366989754</c:v>
                </c:pt>
                <c:pt idx="6">
                  <c:v>10.405078354450183</c:v>
                </c:pt>
                <c:pt idx="7">
                  <c:v>14.612073459311219</c:v>
                </c:pt>
                <c:pt idx="8">
                  <c:v>20.526820403658853</c:v>
                </c:pt>
                <c:pt idx="9">
                  <c:v>28.845108029018593</c:v>
                </c:pt>
                <c:pt idx="10">
                  <c:v>40.547172778804061</c:v>
                </c:pt>
                <c:pt idx="11">
                  <c:v>57.014345396039175</c:v>
                </c:pt>
                <c:pt idx="12">
                  <c:v>80.193667047686688</c:v>
                </c:pt>
                <c:pt idx="13">
                  <c:v>112.83025186400208</c:v>
                </c:pt>
                <c:pt idx="14">
                  <c:v>158.7953452395484</c:v>
                </c:pt>
                <c:pt idx="15">
                  <c:v>223.54958353230043</c:v>
                </c:pt>
                <c:pt idx="16">
                  <c:v>314.79730475594641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1.7242399107316395</c:v>
                </c:pt>
                <c:pt idx="2">
                  <c:v>2.2271349137690026</c:v>
                </c:pt>
                <c:pt idx="3">
                  <c:v>2.8773038812462981</c:v>
                </c:pt>
                <c:pt idx="4">
                  <c:v>3.7180419351180407</c:v>
                </c:pt>
                <c:pt idx="5">
                  <c:v>4.8054175776324035</c:v>
                </c:pt>
                <c:pt idx="6">
                  <c:v>6.2120537476455064</c:v>
                </c:pt>
                <c:pt idx="7">
                  <c:v>8.032031533389393</c:v>
                </c:pt>
                <c:pt idx="8">
                  <c:v>10.387250809551759</c:v>
                </c:pt>
                <c:pt idx="9">
                  <c:v>13.435681847394273</c:v>
                </c:pt>
                <c:pt idx="10">
                  <c:v>17.382071581362961</c:v>
                </c:pt>
                <c:pt idx="11">
                  <c:v>22.491836654897739</c:v>
                </c:pt>
                <c:pt idx="12">
                  <c:v>29.10909425115813</c:v>
                </c:pt>
                <c:pt idx="13">
                  <c:v>37.680066177865115</c:v>
                </c:pt>
                <c:pt idx="14">
                  <c:v>48.783461406291885</c:v>
                </c:pt>
                <c:pt idx="15">
                  <c:v>63.169922869620471</c:v>
                </c:pt>
                <c:pt idx="16">
                  <c:v>81.813249115567587</c:v>
                </c:pt>
                <c:pt idx="17">
                  <c:v>105.97691371642942</c:v>
                </c:pt>
                <c:pt idx="18">
                  <c:v>137.30046154536544</c:v>
                </c:pt>
                <c:pt idx="19">
                  <c:v>177.91173448698081</c:v>
                </c:pt>
                <c:pt idx="20">
                  <c:v>230.57266531597392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8" zoomScale="90" zoomScaleNormal="90" workbookViewId="0">
      <selection activeCell="H62" sqref="H6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123</v>
      </c>
      <c r="C9" s="35">
        <v>0.6</v>
      </c>
      <c r="D9" s="36">
        <f t="shared" ref="D9:D18" si="0">C9*$C$5</f>
        <v>2.1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127</v>
      </c>
      <c r="C10" s="35">
        <v>0.4</v>
      </c>
      <c r="D10" s="36">
        <f t="shared" si="0"/>
        <v>1.4000000000000001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Dorskamp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16</v>
      </c>
      <c r="B36" s="63">
        <v>274</v>
      </c>
      <c r="C36" s="63">
        <v>1</v>
      </c>
      <c r="D36" s="63">
        <v>274</v>
      </c>
      <c r="E36" s="54">
        <v>0.77</v>
      </c>
      <c r="F36" s="54">
        <v>0.21</v>
      </c>
      <c r="G36" s="54"/>
      <c r="H36" s="54"/>
      <c r="I36" s="52">
        <f>IFERROR(B36/A36,"")</f>
        <v>17.125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I-45/51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204</v>
      </c>
      <c r="C62" s="63">
        <v>1</v>
      </c>
      <c r="D62" s="63">
        <v>204</v>
      </c>
      <c r="E62" s="54">
        <v>0.77</v>
      </c>
      <c r="F62" s="54">
        <v>0.21</v>
      </c>
      <c r="G62" s="54"/>
      <c r="H62" s="54"/>
      <c r="I62" s="56">
        <f>IFERROR(B62/A62,"")</f>
        <v>10.199999999999999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127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Dorskamp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I-45/51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53.866164312744104</v>
      </c>
      <c r="T3" s="62">
        <f>IF('Données projet'!E9&gt;30,$R$33-$H$33,LOOKUP('Données projet'!$E$9,$A$3:$A$203,R3:R203)-LOOKUP('Données projet'!$E$9,$A$3:$A$203,$H$3:$H$203))</f>
        <v>295.39392510344464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35.658272963514037</v>
      </c>
      <c r="AO3" s="62">
        <f>IF('Données projet'!E10&gt;30,$AM$33-$H$33,LOOKUP('Données projet'!$E$10,$A$3:$A$203,AM3:AM203)-LOOKUP('Données projet'!$E$10,$A$3:$A$203,$H$3:$H$203))</f>
        <v>206.48332072961648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0.51168000000000002</v>
      </c>
      <c r="D4" s="12">
        <f>IFERROR(EXP(-1.0587+0.8836*LN(C4)+0.284),0)</f>
        <v>0.25493125753163876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5.9177009353319496</v>
      </c>
      <c r="H4" s="70">
        <f t="shared" ref="H4:H67" si="1">(B4+E4+F4)*44/12+(C4+D4)*0.475*44/12</f>
        <v>294.66851460686757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17.125</v>
      </c>
      <c r="N4" s="14">
        <f>IF('Données projet'!$A$36&gt;35,N3+M4-V3,IF(A4&lt;'Données projet'!$A$36,$K$205^A4,IF(A4='Données projet'!$A$36,'Données projet'!$B$36,N3+M4-V3)))</f>
        <v>1.4202323807635395</v>
      </c>
      <c r="O4" s="14">
        <f>N4*VLOOKUP('Données projet'!$B$9,Paramètres!$A$1:$I$89,3,0)*VLOOKUP('Données projet'!$B$9,Paramètres!$A$1:$I$89,5,0)</f>
        <v>0.74442900470101703</v>
      </c>
      <c r="P4" s="14">
        <f>EXP(-1.0587+0.8836*LN(O4)+0.284)</f>
        <v>0.35505458093109238</v>
      </c>
      <c r="Q4" s="22">
        <f t="shared" ref="Q4:Q34" si="2">(O4+P4)*0.475*44/12</f>
        <v>1.914933911642591</v>
      </c>
      <c r="R4" s="62">
        <f t="shared" si="0"/>
        <v>295.24826724497592</v>
      </c>
      <c r="S4" s="62">
        <f ca="1">AVERAGE(OFFSET($R$3,0,0,'Données projet'!$E$9+1,1))-AVERAGE(OFFSET($H$3,0,0,'Données projet'!$E$9+1,1))</f>
        <v>53.866164312744104</v>
      </c>
      <c r="T4" s="62">
        <f>$T$3</f>
        <v>295.39392510344464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10.199999999999999</v>
      </c>
      <c r="AI4" s="14">
        <f>IF('Données projet'!$A$62&gt;35,AI3+AH4-AQ3,IF(A4&lt;'Données projet'!$A$62,$AF$205^A4,IF(A4='Données projet'!$A$62,'Données projet'!$B$62,AI3+AH4-AQ3)))</f>
        <v>1.3046124189540045</v>
      </c>
      <c r="AJ4" s="14">
        <f>AI4*VLOOKUP('Données projet'!$B$10,Paramètres!$A$1:$I$89,3,0)*VLOOKUP('Données projet'!$B$10,Paramètres!$A$1:$I$89,5,0)</f>
        <v>0.667544082530385</v>
      </c>
      <c r="AK4" s="14">
        <f>EXP(-1.0587+0.8836*LN(AJ4)+0.284)</f>
        <v>0.32245012458825978</v>
      </c>
      <c r="AL4" s="22">
        <f t="shared" ref="AL4:AL67" si="4">(AJ4+AK4)*0.475*44/12</f>
        <v>1.7242399107316395</v>
      </c>
      <c r="AM4" s="62">
        <f t="shared" ref="AM4:AM67" si="5">AL4+(AD4+AE4)*44/12</f>
        <v>295.05757324406494</v>
      </c>
      <c r="AN4" s="62">
        <f ca="1">AVERAGE(OFFSET($AM$3,0,0,'Données projet'!$E$10+1,1))-AVERAGE(OFFSET($H$3,0,0,'Données projet'!$E$10+1,1))</f>
        <v>35.658272963514037</v>
      </c>
      <c r="AO4" s="62">
        <f>$AO$3</f>
        <v>206.48332072961648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1.02336</v>
      </c>
      <c r="D5" s="12">
        <f t="shared" ref="D5:D68" si="32">IFERROR(EXP(-1.0587+0.8836*LN(C5)+0.284),0)</f>
        <v>0.47034138365880424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11.530326470348664</v>
      </c>
      <c r="H5" s="70">
        <f t="shared" si="1"/>
        <v>295.93486324320571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17.125</v>
      </c>
      <c r="N5" s="14">
        <f>IF('Données projet'!$A$36&gt;35,N4+M5-V4,IF(A5&lt;'Données projet'!$A$36,$K$205^A5,IF(A5='Données projet'!$A$36,'Données projet'!$B$36,N4+M5-V4)))</f>
        <v>2.0170600153692715</v>
      </c>
      <c r="O5" s="14">
        <f>N5*VLOOKUP('Données projet'!$B$9,Paramètres!$A$1:$I$89,3,0)*VLOOKUP('Données projet'!$B$9,Paramètres!$A$1:$I$89,5,0)</f>
        <v>1.0572621776559574</v>
      </c>
      <c r="P5" s="14">
        <f t="shared" ref="P5:P68" si="33">EXP(-1.0587+0.8836*LN(O5)+0.284)</f>
        <v>0.48408307107140824</v>
      </c>
      <c r="Q5" s="22">
        <f t="shared" si="2"/>
        <v>2.684509641533495</v>
      </c>
      <c r="R5" s="62">
        <f t="shared" si="0"/>
        <v>296.01784297486682</v>
      </c>
      <c r="S5" s="62">
        <f ca="1">AVERAGE(OFFSET($R$3,0,0,'Données projet'!$E$9+1,1))-AVERAGE(OFFSET($H$3,0,0,'Données projet'!$E$9+1,1))</f>
        <v>53.866164312744104</v>
      </c>
      <c r="T5" s="62">
        <f t="shared" ref="T5:T68" si="34">$T$3</f>
        <v>295.39392510344464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10.199999999999999</v>
      </c>
      <c r="AI5" s="14">
        <f>IF('Données projet'!$A$62&gt;35,AI4+AH5-AQ4,IF(A5&lt;'Données projet'!$A$62,$AF$205^A5,IF(A5='Données projet'!$A$62,'Données projet'!$B$62,AI4+AH5-AQ4)))</f>
        <v>1.702013563689019</v>
      </c>
      <c r="AJ5" s="14">
        <f>AI5*VLOOKUP('Données projet'!$B$10,Paramètres!$A$1:$I$89,3,0)*VLOOKUP('Données projet'!$B$10,Paramètres!$A$1:$I$89,5,0)</f>
        <v>0.87088630026839731</v>
      </c>
      <c r="AK5" s="14">
        <f t="shared" ref="AK5:AK68" si="35">EXP(-1.0587+0.8836*LN(AJ5)+0.284)</f>
        <v>0.40785144926404471</v>
      </c>
      <c r="AL5" s="22">
        <f t="shared" si="4"/>
        <v>2.2271349137690026</v>
      </c>
      <c r="AM5" s="62">
        <f t="shared" si="5"/>
        <v>295.56046824710234</v>
      </c>
      <c r="AN5" s="62">
        <f ca="1">AVERAGE(OFFSET($AM$3,0,0,'Données projet'!$E$10+1,1))-AVERAGE(OFFSET($H$3,0,0,'Données projet'!$E$10+1,1))</f>
        <v>35.658272963514037</v>
      </c>
      <c r="AO5" s="62">
        <f t="shared" ref="AO5:AO68" si="36">$AO$3</f>
        <v>206.48332072961648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1.53504</v>
      </c>
      <c r="D6" s="12">
        <f t="shared" si="32"/>
        <v>0.67298816817902041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17.044427964890687</v>
      </c>
      <c r="H6" s="70">
        <f t="shared" si="1"/>
        <v>297.17898239291179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17.125</v>
      </c>
      <c r="N6" s="14">
        <f>IF('Données projet'!$A$36&gt;35,N5+M6-V5,IF(A6&lt;'Données projet'!$A$36,$K$205^A6,IF(A6='Données projet'!$A$36,'Données projet'!$B$36,N5+M6-V5)))</f>
        <v>2.8646939477708422</v>
      </c>
      <c r="O6" s="14">
        <f>N6*VLOOKUP('Données projet'!$B$9,Paramètres!$A$1:$I$89,3,0)*VLOOKUP('Données projet'!$B$9,Paramètres!$A$1:$I$89,5,0)</f>
        <v>1.5015579796635647</v>
      </c>
      <c r="P6" s="14">
        <f t="shared" si="33"/>
        <v>0.6600011161196796</v>
      </c>
      <c r="Q6" s="22">
        <f t="shared" si="2"/>
        <v>3.7647154251558175</v>
      </c>
      <c r="R6" s="62">
        <f t="shared" si="0"/>
        <v>297.09804875848914</v>
      </c>
      <c r="S6" s="62">
        <f ca="1">AVERAGE(OFFSET($R$3,0,0,'Données projet'!$E$9+1,1))-AVERAGE(OFFSET($H$3,0,0,'Données projet'!$E$9+1,1))</f>
        <v>53.866164312744104</v>
      </c>
      <c r="T6" s="62">
        <f t="shared" si="34"/>
        <v>295.39392510344464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10.199999999999999</v>
      </c>
      <c r="AI6" s="14">
        <f>IF('Données projet'!$A$62&gt;35,AI5+AH6-AQ5,IF(A6&lt;'Données projet'!$A$62,$AF$205^A6,IF(A6='Données projet'!$A$62,'Données projet'!$B$62,AI5+AH6-AQ5)))</f>
        <v>2.2204680324168566</v>
      </c>
      <c r="AJ6" s="14">
        <f>AI6*VLOOKUP('Données projet'!$B$10,Paramètres!$A$1:$I$89,3,0)*VLOOKUP('Données projet'!$B$10,Paramètres!$A$1:$I$89,5,0)</f>
        <v>1.1361690828270572</v>
      </c>
      <c r="AK6" s="14">
        <f t="shared" si="35"/>
        <v>0.51587142315167833</v>
      </c>
      <c r="AL6" s="22">
        <f t="shared" si="4"/>
        <v>2.8773038812462981</v>
      </c>
      <c r="AM6" s="62">
        <f t="shared" si="5"/>
        <v>296.21063721457961</v>
      </c>
      <c r="AN6" s="62">
        <f ca="1">AVERAGE(OFFSET($AM$3,0,0,'Données projet'!$E$10+1,1))-AVERAGE(OFFSET($H$3,0,0,'Données projet'!$E$10+1,1))</f>
        <v>35.658272963514037</v>
      </c>
      <c r="AO6" s="62">
        <f t="shared" si="36"/>
        <v>206.48332072961648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2.0467200000000001</v>
      </c>
      <c r="D7" s="12">
        <f t="shared" si="32"/>
        <v>0.8677673319625131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22.497796948482559</v>
      </c>
      <c r="H7" s="70">
        <f t="shared" si="1"/>
        <v>298.4093987698347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17.125</v>
      </c>
      <c r="N7" s="14">
        <f>IF('Données projet'!$A$36&gt;35,N6+M7-V6,IF(A7&lt;'Données projet'!$A$36,$K$205^A7,IF(A7='Données projet'!$A$36,'Données projet'!$B$36,N6+M7-V6)))</f>
        <v>4.0685311056014859</v>
      </c>
      <c r="O7" s="14">
        <f>N7*VLOOKUP('Données projet'!$B$9,Paramètres!$A$1:$I$89,3,0)*VLOOKUP('Données projet'!$B$9,Paramètres!$A$1:$I$89,5,0)</f>
        <v>2.1325612643120748</v>
      </c>
      <c r="P7" s="14">
        <f t="shared" si="33"/>
        <v>0.89984859895041913</v>
      </c>
      <c r="Q7" s="22">
        <f t="shared" si="2"/>
        <v>5.2814471785155099</v>
      </c>
      <c r="R7" s="62">
        <f t="shared" si="0"/>
        <v>298.61478051184883</v>
      </c>
      <c r="S7" s="62">
        <f ca="1">AVERAGE(OFFSET($R$3,0,0,'Données projet'!$E$9+1,1))-AVERAGE(OFFSET($H$3,0,0,'Données projet'!$E$9+1,1))</f>
        <v>53.866164312744104</v>
      </c>
      <c r="T7" s="62">
        <f t="shared" si="34"/>
        <v>295.39392510344464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10.199999999999999</v>
      </c>
      <c r="AI7" s="14">
        <f>IF('Données projet'!$A$62&gt;35,AI6+AH7-AQ6,IF(A7&lt;'Données projet'!$A$62,$AF$205^A7,IF(A7='Données projet'!$A$62,'Données projet'!$B$62,AI6+AH7-AQ6)))</f>
        <v>2.8968501709813945</v>
      </c>
      <c r="AJ7" s="14">
        <f>AI7*VLOOKUP('Données projet'!$B$10,Paramètres!$A$1:$I$89,3,0)*VLOOKUP('Données projet'!$B$10,Paramètres!$A$1:$I$89,5,0)</f>
        <v>1.4822602954877599</v>
      </c>
      <c r="AK7" s="14">
        <f t="shared" si="35"/>
        <v>0.65250062419723986</v>
      </c>
      <c r="AL7" s="22">
        <f t="shared" si="4"/>
        <v>3.7180419351180407</v>
      </c>
      <c r="AM7" s="62">
        <f t="shared" si="5"/>
        <v>297.05137526845135</v>
      </c>
      <c r="AN7" s="62">
        <f ca="1">AVERAGE(OFFSET($AM$3,0,0,'Données projet'!$E$10+1,1))-AVERAGE(OFFSET($H$3,0,0,'Données projet'!$E$10+1,1))</f>
        <v>35.658272963514037</v>
      </c>
      <c r="AO7" s="62">
        <f t="shared" si="36"/>
        <v>206.48332072961648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2.5584000000000002</v>
      </c>
      <c r="D8" s="12">
        <f t="shared" si="32"/>
        <v>1.0568977762000111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27.907561781193071</v>
      </c>
      <c r="H8" s="70">
        <f t="shared" si="1"/>
        <v>299.629976960215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17.125</v>
      </c>
      <c r="N8" s="14">
        <f>IF('Données projet'!$A$36&gt;35,N7+M8-V7,IF(A8&lt;'Données projet'!$A$36,$K$205^A8,IF(A8='Données projet'!$A$36,'Données projet'!$B$36,N7+M8-V7)))</f>
        <v>5.7782596183189137</v>
      </c>
      <c r="O8" s="14">
        <f>N8*VLOOKUP('Données projet'!$B$9,Paramètres!$A$1:$I$89,3,0)*VLOOKUP('Données projet'!$B$9,Paramètres!$A$1:$I$89,5,0)</f>
        <v>3.028732561538042</v>
      </c>
      <c r="P8" s="14">
        <f t="shared" si="33"/>
        <v>1.2268577753226138</v>
      </c>
      <c r="Q8" s="22">
        <f t="shared" si="2"/>
        <v>7.4118198366989754</v>
      </c>
      <c r="R8" s="62">
        <f t="shared" si="0"/>
        <v>300.74515317003227</v>
      </c>
      <c r="S8" s="62">
        <f ca="1">AVERAGE(OFFSET($R$3,0,0,'Données projet'!$E$9+1,1))-AVERAGE(OFFSET($H$3,0,0,'Données projet'!$E$9+1,1))</f>
        <v>53.866164312744104</v>
      </c>
      <c r="T8" s="62">
        <f t="shared" si="34"/>
        <v>295.39392510344464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10.199999999999999</v>
      </c>
      <c r="AI8" s="14">
        <f>IF('Données projet'!$A$62&gt;35,AI7+AH8-AQ7,IF(A8&lt;'Données projet'!$A$62,$AF$205^A8,IF(A8='Données projet'!$A$62,'Données projet'!$B$62,AI7+AH8-AQ7)))</f>
        <v>3.7792667089113587</v>
      </c>
      <c r="AJ8" s="14">
        <f>AI8*VLOOKUP('Données projet'!$B$10,Paramètres!$A$1:$I$89,3,0)*VLOOKUP('Données projet'!$B$10,Paramètres!$A$1:$I$89,5,0)</f>
        <v>1.9337751896157642</v>
      </c>
      <c r="AK8" s="14">
        <f t="shared" si="35"/>
        <v>0.82531624251767299</v>
      </c>
      <c r="AL8" s="22">
        <f t="shared" si="4"/>
        <v>4.8054175776324035</v>
      </c>
      <c r="AM8" s="62">
        <f t="shared" si="5"/>
        <v>298.13875091096571</v>
      </c>
      <c r="AN8" s="62">
        <f ca="1">AVERAGE(OFFSET($AM$3,0,0,'Données projet'!$E$10+1,1))-AVERAGE(OFFSET($H$3,0,0,'Données projet'!$E$10+1,1))</f>
        <v>35.658272963514037</v>
      </c>
      <c r="AO8" s="62">
        <f t="shared" si="36"/>
        <v>206.48332072961648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3.0700800000000004</v>
      </c>
      <c r="D9" s="12">
        <f t="shared" si="32"/>
        <v>1.2416452547724184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33.283493194734469</v>
      </c>
      <c r="H9" s="70">
        <f t="shared" si="1"/>
        <v>300.84292148539527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17.125</v>
      </c>
      <c r="N9" s="14">
        <f>IF('Données projet'!$A$36&gt;35,N8+M9-V8,IF(A9&lt;'Données projet'!$A$36,$K$205^A9,IF(A9='Données projet'!$A$36,'Données projet'!$B$36,N8+M9-V8)))</f>
        <v>8.2064714143948922</v>
      </c>
      <c r="O9" s="14">
        <f>N9*VLOOKUP('Données projet'!$B$9,Paramètres!$A$1:$I$89,3,0)*VLOOKUP('Données projet'!$B$9,Paramètres!$A$1:$I$89,5,0)</f>
        <v>4.3015040565692271</v>
      </c>
      <c r="P9" s="14">
        <f t="shared" si="33"/>
        <v>1.6727036110576718</v>
      </c>
      <c r="Q9" s="22">
        <f t="shared" si="2"/>
        <v>10.405078354450183</v>
      </c>
      <c r="R9" s="62">
        <f t="shared" si="0"/>
        <v>303.73841168778347</v>
      </c>
      <c r="S9" s="62">
        <f ca="1">AVERAGE(OFFSET($R$3,0,0,'Données projet'!$E$9+1,1))-AVERAGE(OFFSET($H$3,0,0,'Données projet'!$E$9+1,1))</f>
        <v>53.866164312744104</v>
      </c>
      <c r="T9" s="62">
        <f t="shared" si="34"/>
        <v>295.39392510344464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10.199999999999999</v>
      </c>
      <c r="AI9" s="14">
        <f>IF('Données projet'!$A$62&gt;35,AI8+AH9-AQ8,IF(A9&lt;'Données projet'!$A$62,$AF$205^A9,IF(A9='Données projet'!$A$62,'Données projet'!$B$62,AI8+AH9-AQ8)))</f>
        <v>4.9304782829851872</v>
      </c>
      <c r="AJ9" s="14">
        <f>AI9*VLOOKUP('Données projet'!$B$10,Paramètres!$A$1:$I$89,3,0)*VLOOKUP('Données projet'!$B$10,Paramètres!$A$1:$I$89,5,0)</f>
        <v>2.5228271278378607</v>
      </c>
      <c r="AK9" s="14">
        <f t="shared" si="35"/>
        <v>1.0439022966475984</v>
      </c>
      <c r="AL9" s="22">
        <f t="shared" si="4"/>
        <v>6.2120537476455064</v>
      </c>
      <c r="AM9" s="62">
        <f t="shared" si="5"/>
        <v>299.5453870809788</v>
      </c>
      <c r="AN9" s="62">
        <f ca="1">AVERAGE(OFFSET($AM$3,0,0,'Données projet'!$E$10+1,1))-AVERAGE(OFFSET($H$3,0,0,'Données projet'!$E$10+1,1))</f>
        <v>35.658272963514037</v>
      </c>
      <c r="AO9" s="62">
        <f t="shared" si="36"/>
        <v>206.48332072961648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3.5817600000000005</v>
      </c>
      <c r="D10" s="12">
        <f t="shared" si="32"/>
        <v>1.422825750265666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38.63189000205076</v>
      </c>
      <c r="H10" s="70">
        <f t="shared" si="1"/>
        <v>302.04965351504603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17.125</v>
      </c>
      <c r="N10" s="14">
        <f>IF('Données projet'!$A$36&gt;35,N9+M10-V9,IF(A10&lt;'Données projet'!$A$36,$K$205^A10,IF(A10='Données projet'!$A$36,'Données projet'!$B$36,N9+M10-V9)))</f>
        <v>11.65509643453399</v>
      </c>
      <c r="O10" s="14">
        <f>N10*VLOOKUP('Données projet'!$B$9,Paramètres!$A$1:$I$89,3,0)*VLOOKUP('Données projet'!$B$9,Paramètres!$A$1:$I$89,5,0)</f>
        <v>6.1091353471253367</v>
      </c>
      <c r="P10" s="14">
        <f t="shared" si="33"/>
        <v>2.2805719022399571</v>
      </c>
      <c r="Q10" s="22">
        <f t="shared" si="2"/>
        <v>14.612073459311219</v>
      </c>
      <c r="R10" s="62">
        <f t="shared" si="0"/>
        <v>307.94540679264452</v>
      </c>
      <c r="S10" s="62">
        <f ca="1">AVERAGE(OFFSET($R$3,0,0,'Données projet'!$E$9+1,1))-AVERAGE(OFFSET($H$3,0,0,'Données projet'!$E$9+1,1))</f>
        <v>53.866164312744104</v>
      </c>
      <c r="T10" s="62">
        <f t="shared" si="34"/>
        <v>295.39392510344464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10.199999999999999</v>
      </c>
      <c r="AI10" s="14">
        <f>IF('Données projet'!$A$62&gt;35,AI9+AH10-AQ9,IF(A10&lt;'Données projet'!$A$62,$AF$205^A10,IF(A10='Données projet'!$A$62,'Données projet'!$B$62,AI9+AH10-AQ9)))</f>
        <v>6.4323631993654917</v>
      </c>
      <c r="AJ10" s="14">
        <f>AI10*VLOOKUP('Données projet'!$B$10,Paramètres!$A$1:$I$89,3,0)*VLOOKUP('Données projet'!$B$10,Paramètres!$A$1:$I$89,5,0)</f>
        <v>3.2913116018513353</v>
      </c>
      <c r="AK10" s="14">
        <f t="shared" si="35"/>
        <v>1.3203811445923359</v>
      </c>
      <c r="AL10" s="22">
        <f t="shared" si="4"/>
        <v>8.032031533389393</v>
      </c>
      <c r="AM10" s="62">
        <f t="shared" si="5"/>
        <v>301.3653648667227</v>
      </c>
      <c r="AN10" s="62">
        <f ca="1">AVERAGE(OFFSET($AM$3,0,0,'Données projet'!$E$10+1,1))-AVERAGE(OFFSET($H$3,0,0,'Données projet'!$E$10+1,1))</f>
        <v>35.658272963514037</v>
      </c>
      <c r="AO10" s="62">
        <f t="shared" si="36"/>
        <v>206.48332072961648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4.0934400000000002</v>
      </c>
      <c r="D11" s="12">
        <f t="shared" si="32"/>
        <v>1.6010076267658291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43.957139575034468</v>
      </c>
      <c r="H11" s="70">
        <f t="shared" si="1"/>
        <v>303.25116294995047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17.125</v>
      </c>
      <c r="N11" s="14">
        <f>IF('Données projet'!$A$36&gt;35,N10+M11-V10,IF(A11&lt;'Données projet'!$A$36,$K$205^A11,IF(A11='Données projet'!$A$36,'Données projet'!$B$36,N10+M11-V10)))</f>
        <v>16.552945357246848</v>
      </c>
      <c r="O11" s="14">
        <f>N11*VLOOKUP('Données projet'!$B$9,Paramètres!$A$1:$I$89,3,0)*VLOOKUP('Données projet'!$B$9,Paramètres!$A$1:$I$89,5,0)</f>
        <v>8.67639183845451</v>
      </c>
      <c r="P11" s="14">
        <f t="shared" si="33"/>
        <v>3.1093423646032035</v>
      </c>
      <c r="Q11" s="22">
        <f t="shared" si="2"/>
        <v>20.526820403658853</v>
      </c>
      <c r="R11" s="62">
        <f t="shared" si="0"/>
        <v>313.86015373699217</v>
      </c>
      <c r="S11" s="62">
        <f ca="1">AVERAGE(OFFSET($R$3,0,0,'Données projet'!$E$9+1,1))-AVERAGE(OFFSET($H$3,0,0,'Données projet'!$E$9+1,1))</f>
        <v>53.866164312744104</v>
      </c>
      <c r="T11" s="62">
        <f t="shared" si="34"/>
        <v>295.39392510344464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10.199999999999999</v>
      </c>
      <c r="AI11" s="14">
        <f>IF('Données projet'!$A$62&gt;35,AI10+AH11-AQ10,IF(A11&lt;'Données projet'!$A$62,$AF$205^A11,IF(A11='Données projet'!$A$62,'Données projet'!$B$62,AI10+AH11-AQ10)))</f>
        <v>8.3917409131149352</v>
      </c>
      <c r="AJ11" s="14">
        <f>AI11*VLOOKUP('Données projet'!$B$10,Paramètres!$A$1:$I$89,3,0)*VLOOKUP('Données projet'!$B$10,Paramètres!$A$1:$I$89,5,0)</f>
        <v>4.2938859904226501</v>
      </c>
      <c r="AK11" s="14">
        <f t="shared" si="35"/>
        <v>1.6700857662577853</v>
      </c>
      <c r="AL11" s="22">
        <f t="shared" si="4"/>
        <v>10.387250809551759</v>
      </c>
      <c r="AM11" s="62">
        <f t="shared" si="5"/>
        <v>303.72058414288506</v>
      </c>
      <c r="AN11" s="62">
        <f ca="1">AVERAGE(OFFSET($AM$3,0,0,'Données projet'!$E$10+1,1))-AVERAGE(OFFSET($H$3,0,0,'Données projet'!$E$10+1,1))</f>
        <v>35.658272963514037</v>
      </c>
      <c r="AO11" s="62">
        <f t="shared" si="36"/>
        <v>206.48332072961648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4.6051200000000003</v>
      </c>
      <c r="D12" s="12">
        <f t="shared" si="32"/>
        <v>1.7766086391063436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49.262466687838447</v>
      </c>
      <c r="H12" s="70">
        <f t="shared" si="1"/>
        <v>304.44817737977684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17.125</v>
      </c>
      <c r="N12" s="14">
        <f>IF('Données projet'!$A$36&gt;35,N11+M12-V11,IF(A12&lt;'Données projet'!$A$36,$K$205^A12,IF(A12='Données projet'!$A$36,'Données projet'!$B$36,N11+M12-V11)))</f>
        <v>23.509028993371469</v>
      </c>
      <c r="O12" s="14">
        <f>N12*VLOOKUP('Données projet'!$B$9,Paramètres!$A$1:$I$89,3,0)*VLOOKUP('Données projet'!$B$9,Paramètres!$A$1:$I$89,5,0)</f>
        <v>12.32249263716559</v>
      </c>
      <c r="P12" s="14">
        <f t="shared" si="33"/>
        <v>4.2392918771034598</v>
      </c>
      <c r="Q12" s="22">
        <f t="shared" si="2"/>
        <v>28.845108029018593</v>
      </c>
      <c r="R12" s="62">
        <f t="shared" si="0"/>
        <v>322.17844136235192</v>
      </c>
      <c r="S12" s="62">
        <f ca="1">AVERAGE(OFFSET($R$3,0,0,'Données projet'!$E$9+1,1))-AVERAGE(OFFSET($H$3,0,0,'Données projet'!$E$9+1,1))</f>
        <v>53.866164312744104</v>
      </c>
      <c r="T12" s="62">
        <f t="shared" si="34"/>
        <v>295.39392510344464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10.199999999999999</v>
      </c>
      <c r="AI12" s="14">
        <f>IF('Données projet'!$A$62&gt;35,AI11+AH12-AQ11,IF(A12&lt;'Données projet'!$A$62,$AF$205^A12,IF(A12='Données projet'!$A$62,'Données projet'!$B$62,AI11+AH12-AQ11)))</f>
        <v>10.947969411894162</v>
      </c>
      <c r="AJ12" s="14">
        <f>AI12*VLOOKUP('Données projet'!$B$10,Paramètres!$A$1:$I$89,3,0)*VLOOKUP('Données projet'!$B$10,Paramètres!$A$1:$I$89,5,0)</f>
        <v>5.6018569886780059</v>
      </c>
      <c r="AK12" s="14">
        <f t="shared" si="35"/>
        <v>2.1124101007349734</v>
      </c>
      <c r="AL12" s="22">
        <f t="shared" si="4"/>
        <v>13.435681847394273</v>
      </c>
      <c r="AM12" s="62">
        <f t="shared" si="5"/>
        <v>306.76901518072759</v>
      </c>
      <c r="AN12" s="62">
        <f ca="1">AVERAGE(OFFSET($AM$3,0,0,'Données projet'!$E$10+1,1))-AVERAGE(OFFSET($H$3,0,0,'Données projet'!$E$10+1,1))</f>
        <v>35.658272963514037</v>
      </c>
      <c r="AO12" s="62">
        <f t="shared" si="36"/>
        <v>206.48332072961648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5.1168000000000005</v>
      </c>
      <c r="D13" s="12">
        <f t="shared" si="32"/>
        <v>1.9499482615706021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54.550337457737982</v>
      </c>
      <c r="H13" s="70">
        <f t="shared" si="1"/>
        <v>305.64125322223543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17.125</v>
      </c>
      <c r="N13" s="14">
        <f>IF('Données projet'!$A$36&gt;35,N12+M13-V12,IF(A13&lt;'Données projet'!$A$36,$K$205^A13,IF(A13='Données projet'!$A$36,'Données projet'!$B$36,N12+M13-V12)))</f>
        <v>33.388284216695041</v>
      </c>
      <c r="O13" s="14">
        <f>N13*VLOOKUP('Données projet'!$B$9,Paramètres!$A$1:$I$89,3,0)*VLOOKUP('Données projet'!$B$9,Paramètres!$A$1:$I$89,5,0)</f>
        <v>17.500803055022875</v>
      </c>
      <c r="P13" s="14">
        <f t="shared" si="33"/>
        <v>5.7798703107976381</v>
      </c>
      <c r="Q13" s="22">
        <f t="shared" si="2"/>
        <v>40.547172778804061</v>
      </c>
      <c r="R13" s="62">
        <f t="shared" si="0"/>
        <v>333.88050611213737</v>
      </c>
      <c r="S13" s="62">
        <f ca="1">AVERAGE(OFFSET($R$3,0,0,'Données projet'!$E$9+1,1))-AVERAGE(OFFSET($H$3,0,0,'Données projet'!$E$9+1,1))</f>
        <v>53.866164312744104</v>
      </c>
      <c r="T13" s="62">
        <f t="shared" si="34"/>
        <v>295.39392510344464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10.199999999999999</v>
      </c>
      <c r="AI13" s="14">
        <f>IF('Données projet'!$A$62&gt;35,AI12+AH13-AQ12,IF(A13&lt;'Données projet'!$A$62,$AF$205^A13,IF(A13='Données projet'!$A$62,'Données projet'!$B$62,AI12+AH13-AQ12)))</f>
        <v>14.282856857085694</v>
      </c>
      <c r="AJ13" s="14">
        <f>AI13*VLOOKUP('Données projet'!$B$10,Paramètres!$A$1:$I$89,3,0)*VLOOKUP('Données projet'!$B$10,Paramètres!$A$1:$I$89,5,0)</f>
        <v>7.3082521966336085</v>
      </c>
      <c r="AK13" s="14">
        <f t="shared" si="35"/>
        <v>2.6718845964934501</v>
      </c>
      <c r="AL13" s="22">
        <f t="shared" si="4"/>
        <v>17.382071581362961</v>
      </c>
      <c r="AM13" s="62">
        <f t="shared" si="5"/>
        <v>310.71540491469625</v>
      </c>
      <c r="AN13" s="62">
        <f ca="1">AVERAGE(OFFSET($AM$3,0,0,'Données projet'!$E$10+1,1))-AVERAGE(OFFSET($H$3,0,0,'Données projet'!$E$10+1,1))</f>
        <v>35.658272963514037</v>
      </c>
      <c r="AO13" s="62">
        <f t="shared" si="36"/>
        <v>206.48332072961648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5.6284800000000006</v>
      </c>
      <c r="D14" s="12">
        <f t="shared" si="32"/>
        <v>2.1212783761607334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59.822696237030222</v>
      </c>
      <c r="H14" s="70">
        <f t="shared" si="1"/>
        <v>306.83082917181326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17.125</v>
      </c>
      <c r="N14" s="14">
        <f>IF('Données projet'!$A$36&gt;35,N13+M14-V13,IF(A14&lt;'Données projet'!$A$36,$K$205^A14,IF(A14='Données projet'!$A$36,'Données projet'!$B$36,N13+M14-V13)))</f>
        <v>47.41912238268651</v>
      </c>
      <c r="O14" s="14">
        <f>N14*VLOOKUP('Données projet'!$B$9,Paramètres!$A$1:$I$89,3,0)*VLOOKUP('Données projet'!$B$9,Paramètres!$A$1:$I$89,5,0)</f>
        <v>24.855207188108963</v>
      </c>
      <c r="P14" s="14">
        <f t="shared" si="33"/>
        <v>7.8803021301910423</v>
      </c>
      <c r="Q14" s="22">
        <f t="shared" si="2"/>
        <v>57.014345396039175</v>
      </c>
      <c r="R14" s="62">
        <f t="shared" si="0"/>
        <v>350.34767872937249</v>
      </c>
      <c r="S14" s="62">
        <f ca="1">AVERAGE(OFFSET($R$3,0,0,'Données projet'!$E$9+1,1))-AVERAGE(OFFSET($H$3,0,0,'Données projet'!$E$9+1,1))</f>
        <v>53.866164312744104</v>
      </c>
      <c r="T14" s="62">
        <f t="shared" si="34"/>
        <v>295.39392510344464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10.199999999999999</v>
      </c>
      <c r="AI14" s="14">
        <f>IF('Données projet'!$A$62&gt;35,AI13+AH14-AQ13,IF(A14&lt;'Données projet'!$A$62,$AF$205^A14,IF(A14='Données projet'!$A$62,'Données projet'!$B$62,AI13+AH14-AQ13)))</f>
        <v>18.633592433896357</v>
      </c>
      <c r="AJ14" s="14">
        <f>AI14*VLOOKUP('Données projet'!$B$10,Paramètres!$A$1:$I$89,3,0)*VLOOKUP('Données projet'!$B$10,Paramètres!$A$1:$I$89,5,0)</f>
        <v>9.5344365765760877</v>
      </c>
      <c r="AK14" s="14">
        <f t="shared" si="35"/>
        <v>3.3795366224082608</v>
      </c>
      <c r="AL14" s="22">
        <f t="shared" si="4"/>
        <v>22.491836654897739</v>
      </c>
      <c r="AM14" s="62">
        <f t="shared" si="5"/>
        <v>315.82516998823104</v>
      </c>
      <c r="AN14" s="62">
        <f ca="1">AVERAGE(OFFSET($AM$3,0,0,'Données projet'!$E$10+1,1))-AVERAGE(OFFSET($H$3,0,0,'Données projet'!$E$10+1,1))</f>
        <v>35.658272963514037</v>
      </c>
      <c r="AO14" s="62">
        <f t="shared" si="36"/>
        <v>206.48332072961648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6.1401600000000007</v>
      </c>
      <c r="D15" s="12">
        <f t="shared" si="32"/>
        <v>2.2908024414015595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65.081113582748884</v>
      </c>
      <c r="H15" s="70">
        <f t="shared" si="1"/>
        <v>308.01725958544102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17.125</v>
      </c>
      <c r="N15" s="14">
        <f>IF('Données projet'!$A$36&gt;35,N14+M15-V14,IF(A15&lt;'Données projet'!$A$36,$K$205^A15,IF(A15='Données projet'!$A$36,'Données projet'!$B$36,N14+M15-V14)))</f>
        <v>67.346173075280504</v>
      </c>
      <c r="O15" s="14">
        <f>N15*VLOOKUP('Données projet'!$B$9,Paramètres!$A$1:$I$89,3,0)*VLOOKUP('Données projet'!$B$9,Paramètres!$A$1:$I$89,5,0)</f>
        <v>35.300170079139036</v>
      </c>
      <c r="P15" s="14">
        <f t="shared" si="33"/>
        <v>10.744040665944222</v>
      </c>
      <c r="Q15" s="22">
        <f t="shared" si="2"/>
        <v>80.193667047686688</v>
      </c>
      <c r="R15" s="62">
        <f t="shared" si="0"/>
        <v>373.52700038102</v>
      </c>
      <c r="S15" s="62">
        <f ca="1">AVERAGE(OFFSET($R$3,0,0,'Données projet'!$E$9+1,1))-AVERAGE(OFFSET($H$3,0,0,'Données projet'!$E$9+1,1))</f>
        <v>53.866164312744104</v>
      </c>
      <c r="T15" s="62">
        <f t="shared" si="34"/>
        <v>295.39392510344464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10.199999999999999</v>
      </c>
      <c r="AI15" s="14">
        <f>IF('Données projet'!$A$62&gt;35,AI14+AH15-AQ14,IF(A15&lt;'Données projet'!$A$62,$AF$205^A15,IF(A15='Données projet'!$A$62,'Données projet'!$B$62,AI14+AH15-AQ14)))</f>
        <v>24.309616098988563</v>
      </c>
      <c r="AJ15" s="14">
        <f>AI15*VLOOKUP('Données projet'!$B$10,Paramètres!$A$1:$I$89,3,0)*VLOOKUP('Données projet'!$B$10,Paramètres!$A$1:$I$89,5,0)</f>
        <v>12.43874436553047</v>
      </c>
      <c r="AK15" s="14">
        <f t="shared" si="35"/>
        <v>4.2746111853737183</v>
      </c>
      <c r="AL15" s="22">
        <f t="shared" si="4"/>
        <v>29.10909425115813</v>
      </c>
      <c r="AM15" s="62">
        <f t="shared" si="5"/>
        <v>322.44242758449144</v>
      </c>
      <c r="AN15" s="62">
        <f ca="1">AVERAGE(OFFSET($AM$3,0,0,'Données projet'!$E$10+1,1))-AVERAGE(OFFSET($H$3,0,0,'Données projet'!$E$10+1,1))</f>
        <v>35.658272963514037</v>
      </c>
      <c r="AO15" s="62">
        <f t="shared" si="36"/>
        <v>206.48332072961648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6.6518400000000009</v>
      </c>
      <c r="D16" s="12">
        <f t="shared" si="32"/>
        <v>2.4586880723865119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70.326883365790636</v>
      </c>
      <c r="H16" s="70">
        <f t="shared" si="1"/>
        <v>309.2008363927398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17.125</v>
      </c>
      <c r="N16" s="14">
        <f>IF('Données projet'!$A$36&gt;35,N15+M16-V15,IF(A16&lt;'Données projet'!$A$36,$K$205^A16,IF(A16='Données projet'!$A$36,'Données projet'!$B$36,N15+M16-V15)))</f>
        <v>95.647215722019013</v>
      </c>
      <c r="O16" s="14">
        <f>N16*VLOOKUP('Données projet'!$B$9,Paramètres!$A$1:$I$89,3,0)*VLOOKUP('Données projet'!$B$9,Paramètres!$A$1:$I$89,5,0)</f>
        <v>50.134444592853491</v>
      </c>
      <c r="P16" s="14">
        <f t="shared" si="33"/>
        <v>14.648475137674023</v>
      </c>
      <c r="Q16" s="22">
        <f t="shared" si="2"/>
        <v>112.83025186400208</v>
      </c>
      <c r="R16" s="62">
        <f t="shared" si="0"/>
        <v>406.16358519733541</v>
      </c>
      <c r="S16" s="62">
        <f ca="1">AVERAGE(OFFSET($R$3,0,0,'Données projet'!$E$9+1,1))-AVERAGE(OFFSET($H$3,0,0,'Données projet'!$E$9+1,1))</f>
        <v>53.866164312744104</v>
      </c>
      <c r="T16" s="62">
        <f t="shared" si="34"/>
        <v>295.39392510344464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10.199999999999999</v>
      </c>
      <c r="AI16" s="14">
        <f>IF('Données projet'!$A$62&gt;35,AI15+AH16-AQ15,IF(A16&lt;'Données projet'!$A$62,$AF$205^A16,IF(A16='Données projet'!$A$62,'Données projet'!$B$62,AI15+AH16-AQ15)))</f>
        <v>31.714627062744682</v>
      </c>
      <c r="AJ16" s="14">
        <f>AI16*VLOOKUP('Données projet'!$B$10,Paramètres!$A$1:$I$89,3,0)*VLOOKUP('Données projet'!$B$10,Paramètres!$A$1:$I$89,5,0)</f>
        <v>16.227740375465199</v>
      </c>
      <c r="AK16" s="14">
        <f t="shared" si="35"/>
        <v>5.4067473821607033</v>
      </c>
      <c r="AL16" s="22">
        <f t="shared" si="4"/>
        <v>37.680066177865115</v>
      </c>
      <c r="AM16" s="62">
        <f t="shared" si="5"/>
        <v>331.01339951119843</v>
      </c>
      <c r="AN16" s="62">
        <f ca="1">AVERAGE(OFFSET($AM$3,0,0,'Données projet'!$E$10+1,1))-AVERAGE(OFFSET($H$3,0,0,'Données projet'!$E$10+1,1))</f>
        <v>35.658272963514037</v>
      </c>
      <c r="AO16" s="62">
        <f t="shared" si="36"/>
        <v>206.48332072961648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7.163520000000001</v>
      </c>
      <c r="D17" s="12">
        <f t="shared" si="32"/>
        <v>2.6250756324075932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75.561089092269142</v>
      </c>
      <c r="H17" s="70">
        <f t="shared" si="1"/>
        <v>310.38180405977653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17.125</v>
      </c>
      <c r="N17" s="14">
        <f>IF('Données projet'!$A$36&gt;35,N16+M17-V16,IF(A17&lt;'Données projet'!$A$36,$K$205^A17,IF(A17='Données projet'!$A$36,'Données projet'!$B$36,N16+M17-V16)))</f>
        <v>135.84127289828692</v>
      </c>
      <c r="O17" s="14">
        <f>N17*VLOOKUP('Données projet'!$B$9,Paramètres!$A$1:$I$89,3,0)*VLOOKUP('Données projet'!$B$9,Paramètres!$A$1:$I$89,5,0)</f>
        <v>71.202561602366075</v>
      </c>
      <c r="P17" s="14">
        <f t="shared" si="33"/>
        <v>19.971799300723916</v>
      </c>
      <c r="Q17" s="22">
        <f t="shared" si="2"/>
        <v>158.7953452395484</v>
      </c>
      <c r="R17" s="62">
        <f t="shared" si="0"/>
        <v>452.12867857288171</v>
      </c>
      <c r="S17" s="62">
        <f ca="1">AVERAGE(OFFSET($R$3,0,0,'Données projet'!$E$9+1,1))-AVERAGE(OFFSET($H$3,0,0,'Données projet'!$E$9+1,1))</f>
        <v>53.866164312744104</v>
      </c>
      <c r="T17" s="62">
        <f t="shared" si="34"/>
        <v>295.39392510344464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10.199999999999999</v>
      </c>
      <c r="AI17" s="14">
        <f>IF('Données projet'!$A$62&gt;35,AI16+AH17-AQ16,IF(A17&lt;'Données projet'!$A$62,$AF$205^A17,IF(A17='Données projet'!$A$62,'Données projet'!$B$62,AI16+AH17-AQ16)))</f>
        <v>41.375296328551471</v>
      </c>
      <c r="AJ17" s="14">
        <f>AI17*VLOOKUP('Données projet'!$B$10,Paramètres!$A$1:$I$89,3,0)*VLOOKUP('Données projet'!$B$10,Paramètres!$A$1:$I$89,5,0)</f>
        <v>21.17091162539322</v>
      </c>
      <c r="AK17" s="14">
        <f t="shared" si="35"/>
        <v>6.8387312873102575</v>
      </c>
      <c r="AL17" s="22">
        <f t="shared" si="4"/>
        <v>48.783461406291885</v>
      </c>
      <c r="AM17" s="62">
        <f t="shared" si="5"/>
        <v>342.11679473962522</v>
      </c>
      <c r="AN17" s="62">
        <f ca="1">AVERAGE(OFFSET($AM$3,0,0,'Données projet'!$E$10+1,1))-AVERAGE(OFFSET($H$3,0,0,'Données projet'!$E$10+1,1))</f>
        <v>35.658272963514037</v>
      </c>
      <c r="AO17" s="62">
        <f t="shared" si="36"/>
        <v>206.48332072961648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7.6752000000000011</v>
      </c>
      <c r="D18" s="12">
        <f t="shared" si="32"/>
        <v>2.7900842966227914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80.784650710772425</v>
      </c>
      <c r="H18" s="70">
        <f t="shared" si="1"/>
        <v>311.56037014995132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17.125</v>
      </c>
      <c r="N18" s="14">
        <f>IF('Données projet'!$A$36&gt;35,N17+M18-V17,IF(A18&lt;'Données projet'!$A$36,$K$205^A18,IF(A18='Données projet'!$A$36,'Données projet'!$B$36,N17+M18-V17)))</f>
        <v>192.92617441428371</v>
      </c>
      <c r="O18" s="14">
        <f>N18*VLOOKUP('Données projet'!$B$9,Paramètres!$A$1:$I$89,3,0)*VLOOKUP('Données projet'!$B$9,Paramètres!$A$1:$I$89,5,0)</f>
        <v>101.12418358099096</v>
      </c>
      <c r="P18" s="14">
        <f t="shared" si="33"/>
        <v>27.229644284444706</v>
      </c>
      <c r="Q18" s="22">
        <f t="shared" si="2"/>
        <v>223.54958353230043</v>
      </c>
      <c r="R18" s="62">
        <f t="shared" si="0"/>
        <v>516.88291686563377</v>
      </c>
      <c r="S18" s="62">
        <f ca="1">AVERAGE(OFFSET($R$3,0,0,'Données projet'!$E$9+1,1))-AVERAGE(OFFSET($H$3,0,0,'Données projet'!$E$9+1,1))</f>
        <v>53.866164312744104</v>
      </c>
      <c r="T18" s="62">
        <f t="shared" si="34"/>
        <v>295.39392510344464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10.199999999999999</v>
      </c>
      <c r="AI18" s="14">
        <f>IF('Données projet'!$A$62&gt;35,AI17+AH18-AQ17,IF(A18&lt;'Données projet'!$A$62,$AF$205^A18,IF(A18='Données projet'!$A$62,'Données projet'!$B$62,AI17+AH18-AQ17)))</f>
        <v>53.978725428130275</v>
      </c>
      <c r="AJ18" s="14">
        <f>AI18*VLOOKUP('Données projet'!$B$10,Paramètres!$A$1:$I$89,3,0)*VLOOKUP('Données projet'!$B$10,Paramètres!$A$1:$I$89,5,0)</f>
        <v>27.619834227065702</v>
      </c>
      <c r="AK18" s="14">
        <f t="shared" si="35"/>
        <v>8.6499779468790656</v>
      </c>
      <c r="AL18" s="22">
        <f t="shared" si="4"/>
        <v>63.169922869620471</v>
      </c>
      <c r="AM18" s="62">
        <f t="shared" si="5"/>
        <v>356.50325620295376</v>
      </c>
      <c r="AN18" s="62">
        <f ca="1">AVERAGE(OFFSET($AM$3,0,0,'Données projet'!$E$10+1,1))-AVERAGE(OFFSET($H$3,0,0,'Données projet'!$E$10+1,1))</f>
        <v>35.658272963514037</v>
      </c>
      <c r="AO18" s="62">
        <f t="shared" si="36"/>
        <v>206.48332072961648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8.1868800000000004</v>
      </c>
      <c r="D19" s="12">
        <f t="shared" si="32"/>
        <v>2.9538164511971763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85.998358570644868</v>
      </c>
      <c r="H19" s="70">
        <f t="shared" si="1"/>
        <v>312.73671298583508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274</v>
      </c>
      <c r="L19" s="13">
        <f>VLOOKUP(A19,'Données projet'!$A$35:$I$55,9,0)</f>
        <v>17.125</v>
      </c>
      <c r="M19" s="13">
        <f t="array" ref="M19">INDEX(L:L,MIN(IF(ISNUMBER(L19:L215),ROW(L19:L215),"")))</f>
        <v>17.125</v>
      </c>
      <c r="N19" s="14">
        <f>IF('Données projet'!$A$36&gt;35,N18+M19-V18,IF(A19&lt;'Données projet'!$A$36,$K$205^A19,IF(A19='Données projet'!$A$36,'Données projet'!$B$36,N18+M19-V18)))</f>
        <v>274</v>
      </c>
      <c r="O19" s="14">
        <f>N19*VLOOKUP('Données projet'!$B$9,Paramètres!$A$1:$I$89,3,0)*VLOOKUP('Données projet'!$B$9,Paramètres!$A$1:$I$89,5,0)</f>
        <v>143.61984000000001</v>
      </c>
      <c r="P19" s="14">
        <f t="shared" si="33"/>
        <v>37.125023974706046</v>
      </c>
      <c r="Q19" s="22">
        <f t="shared" si="2"/>
        <v>314.79730475594641</v>
      </c>
      <c r="R19" s="62">
        <f t="shared" si="0"/>
        <v>608.13063808927973</v>
      </c>
      <c r="S19" s="62">
        <f ca="1">AVERAGE(OFFSET($R$3,0,0,'Données projet'!$E$9+1,1))-AVERAGE(OFFSET($H$3,0,0,'Données projet'!$E$9+1,1))</f>
        <v>53.866164312744104</v>
      </c>
      <c r="T19" s="62">
        <f t="shared" si="34"/>
        <v>295.39392510344464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274</v>
      </c>
      <c r="W19" s="17">
        <f>IF(ISNA(VLOOKUP(A19,'Données projet'!$A$35:$I$55,5,0)),0%,VLOOKUP(A19,'Données projet'!$A$35:$I$55,5,0)*VLOOKUP('Données projet'!$B$9,Paramètres!$A$1:$I$89,7,0))</f>
        <v>0.46199999999999997</v>
      </c>
      <c r="X19" s="17">
        <f>IF(ISNA(VLOOKUP(A19,'Données projet'!$A$35:$I$55,6,0)),0%,VLOOKUP(A19,'Données projet'!$A$35:$I$55,6,0)*VLOOKUP('Données projet'!$B$9,Paramètres!$A$1:$I$89,7,0))</f>
        <v>0.126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73.350575313366846</v>
      </c>
      <c r="AA19" s="23">
        <f>EXP(-LN(2)/25)*AA18+(1-EXP(-LN(2)/25))/(LN(2)/25)*Calculateur!V19*Calculateur!X19*VLOOKUP('Données projet'!$B$9,Paramètres!$A$1:$I$89,3,0)*0.475*44/12</f>
        <v>19.925936222617576</v>
      </c>
      <c r="AB19" s="23">
        <f>EXP(-LN(2)/2)*AB18+(1-EXP(-LN(2)/2))/(LN(2)/2)*V19*Y19*VLOOKUP('Données projet'!$B$9,Paramètres!$A$1:$I$89,3,0)*0.475*44/12</f>
        <v>0</v>
      </c>
      <c r="AC19" s="24">
        <f t="shared" si="3"/>
        <v>93.276511535984426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10.199999999999999</v>
      </c>
      <c r="AI19" s="14">
        <f>IF('Données projet'!$A$62&gt;35,AI18+AH19-AQ18,IF(A19&lt;'Données projet'!$A$62,$AF$205^A19,IF(A19='Données projet'!$A$62,'Données projet'!$B$62,AI18+AH19-AQ18)))</f>
        <v>70.421315552847091</v>
      </c>
      <c r="AJ19" s="14">
        <f>AI19*VLOOKUP('Données projet'!$B$10,Paramètres!$A$1:$I$89,3,0)*VLOOKUP('Données projet'!$B$10,Paramètres!$A$1:$I$89,5,0)</f>
        <v>36.0331787420808</v>
      </c>
      <c r="AK19" s="14">
        <f t="shared" si="35"/>
        <v>10.940935582647009</v>
      </c>
      <c r="AL19" s="22">
        <f t="shared" si="4"/>
        <v>81.813249115567587</v>
      </c>
      <c r="AM19" s="62">
        <f t="shared" si="5"/>
        <v>375.14658244890092</v>
      </c>
      <c r="AN19" s="62">
        <f ca="1">AVERAGE(OFFSET($AM$3,0,0,'Données projet'!$E$10+1,1))-AVERAGE(OFFSET($H$3,0,0,'Données projet'!$E$10+1,1))</f>
        <v>35.658272963514037</v>
      </c>
      <c r="AO19" s="62">
        <f t="shared" si="36"/>
        <v>206.48332072961648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8.6985600000000005</v>
      </c>
      <c r="D20" s="12">
        <f t="shared" si="32"/>
        <v>3.1163609606645983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91.202898643726726</v>
      </c>
      <c r="H20" s="70">
        <f t="shared" si="1"/>
        <v>313.91098733982415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53.866164312744104</v>
      </c>
      <c r="T20" s="62">
        <f t="shared" si="34"/>
        <v>295.39392510344464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71.912215270905008</v>
      </c>
      <c r="AA20" s="23">
        <f>EXP(-LN(2)/25)*AA19+(1-EXP(-LN(2)/25))/(LN(2)/25)*Calculateur!V20*Calculateur!X20*VLOOKUP('Données projet'!$B$9,Paramètres!$A$1:$I$89,3,0)*0.475*44/12</f>
        <v>19.381060448750652</v>
      </c>
      <c r="AB20" s="23">
        <f>EXP(-LN(2)/2)*AB19+(1-EXP(-LN(2)/2))/(LN(2)/2)*V20*Y20*VLOOKUP('Données projet'!$B$9,Paramètres!$A$1:$I$89,3,0)*0.475*44/12</f>
        <v>0</v>
      </c>
      <c r="AC20" s="24">
        <f t="shared" si="3"/>
        <v>91.293275719655668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10.199999999999999</v>
      </c>
      <c r="AI20" s="14">
        <f>IF('Données projet'!$A$62&gt;35,AI19+AH20-AQ19,IF(A20&lt;'Données projet'!$A$62,$AF$205^A20,IF(A20='Données projet'!$A$62,'Données projet'!$B$62,AI19+AH20-AQ19)))</f>
        <v>91.872522829323103</v>
      </c>
      <c r="AJ20" s="14">
        <f>AI20*VLOOKUP('Données projet'!$B$10,Paramètres!$A$1:$I$89,3,0)*VLOOKUP('Données projet'!$B$10,Paramètres!$A$1:$I$89,5,0)</f>
        <v>47.00933248130805</v>
      </c>
      <c r="AK20" s="14">
        <f t="shared" si="35"/>
        <v>13.838656255397845</v>
      </c>
      <c r="AL20" s="22">
        <f t="shared" si="4"/>
        <v>105.97691371642942</v>
      </c>
      <c r="AM20" s="62">
        <f t="shared" si="5"/>
        <v>399.31024704976272</v>
      </c>
      <c r="AN20" s="62">
        <f ca="1">AVERAGE(OFFSET($AM$3,0,0,'Données projet'!$E$10+1,1))-AVERAGE(OFFSET($H$3,0,0,'Données projet'!$E$10+1,1))</f>
        <v>35.658272963514037</v>
      </c>
      <c r="AO20" s="62">
        <f t="shared" si="36"/>
        <v>206.48332072961648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9.2102400000000006</v>
      </c>
      <c r="D21" s="12">
        <f t="shared" si="32"/>
        <v>3.2777956443170075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96.398871640341824</v>
      </c>
      <c r="H21" s="70">
        <f t="shared" si="1"/>
        <v>315.08332874718542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53.866164312744104</v>
      </c>
      <c r="T21" s="62">
        <f t="shared" si="34"/>
        <v>295.39392510344464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70.502060591562852</v>
      </c>
      <c r="AA21" s="23">
        <f>EXP(-LN(2)/25)*AA20+(1-EXP(-LN(2)/25))/(LN(2)/25)*Calculateur!V21*Calculateur!X21*VLOOKUP('Données projet'!$B$9,Paramètres!$A$1:$I$89,3,0)*0.475*44/12</f>
        <v>18.851084331573894</v>
      </c>
      <c r="AB21" s="23">
        <f>EXP(-LN(2)/2)*AB20+(1-EXP(-LN(2)/2))/(LN(2)/2)*V21*Y21*VLOOKUP('Données projet'!$B$9,Paramètres!$A$1:$I$89,3,0)*0.475*44/12</f>
        <v>0</v>
      </c>
      <c r="AC21" s="24">
        <f t="shared" si="3"/>
        <v>89.353144923136739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10.199999999999999</v>
      </c>
      <c r="AI21" s="14">
        <f>IF('Données projet'!$A$62&gt;35,AI20+AH21-AQ20,IF(A21&lt;'Données projet'!$A$62,$AF$205^A21,IF(A21='Données projet'!$A$62,'Données projet'!$B$62,AI20+AH21-AQ20)))</f>
        <v>119.85803424377022</v>
      </c>
      <c r="AJ21" s="14">
        <f>AI21*VLOOKUP('Données projet'!$B$10,Paramètres!$A$1:$I$89,3,0)*VLOOKUP('Données projet'!$B$10,Paramètres!$A$1:$I$89,5,0)</f>
        <v>61.328958961852351</v>
      </c>
      <c r="AK21" s="14">
        <f t="shared" si="35"/>
        <v>17.503841925438802</v>
      </c>
      <c r="AL21" s="22">
        <f t="shared" si="4"/>
        <v>137.30046154536544</v>
      </c>
      <c r="AM21" s="62">
        <f t="shared" si="5"/>
        <v>430.63379487869872</v>
      </c>
      <c r="AN21" s="62">
        <f ca="1">AVERAGE(OFFSET($AM$3,0,0,'Données projet'!$E$10+1,1))-AVERAGE(OFFSET($H$3,0,0,'Données projet'!$E$10+1,1))</f>
        <v>35.658272963514037</v>
      </c>
      <c r="AO21" s="62">
        <f t="shared" si="36"/>
        <v>206.48332072961648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9.7219200000000008</v>
      </c>
      <c r="D22" s="12">
        <f t="shared" si="32"/>
        <v>3.4381891865081835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101.58680775550177</v>
      </c>
      <c r="H22" s="70">
        <f t="shared" si="1"/>
        <v>316.25385683316841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53.866164312744104</v>
      </c>
      <c r="T22" s="62">
        <f t="shared" si="34"/>
        <v>295.39392510344464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69.119558185373165</v>
      </c>
      <c r="AA22" s="23">
        <f>EXP(-LN(2)/25)*AA21+(1-EXP(-LN(2)/25))/(LN(2)/25)*Calculateur!V22*Calculateur!X22*VLOOKUP('Données projet'!$B$9,Paramètres!$A$1:$I$89,3,0)*0.475*44/12</f>
        <v>18.335600439191566</v>
      </c>
      <c r="AB22" s="23">
        <f>EXP(-LN(2)/2)*AB21+(1-EXP(-LN(2)/2))/(LN(2)/2)*V22*Y22*VLOOKUP('Données projet'!$B$9,Paramètres!$A$1:$I$89,3,0)*0.475*44/12</f>
        <v>0</v>
      </c>
      <c r="AC22" s="24">
        <f t="shared" si="3"/>
        <v>87.455158624564731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10.199999999999999</v>
      </c>
      <c r="AI22" s="14">
        <f>IF('Données projet'!$A$62&gt;35,AI21+AH22-AQ21,IF(A22&lt;'Données projet'!$A$62,$AF$205^A22,IF(A22='Données projet'!$A$62,'Données projet'!$B$62,AI21+AH22-AQ21)))</f>
        <v>156.36827998583698</v>
      </c>
      <c r="AJ22" s="14">
        <f>AI22*VLOOKUP('Données projet'!$B$10,Paramètres!$A$1:$I$89,3,0)*VLOOKUP('Données projet'!$B$10,Paramètres!$A$1:$I$89,5,0)</f>
        <v>80.010521503153072</v>
      </c>
      <c r="AK22" s="14">
        <f t="shared" si="35"/>
        <v>22.139756671189975</v>
      </c>
      <c r="AL22" s="22">
        <f t="shared" si="4"/>
        <v>177.91173448698081</v>
      </c>
      <c r="AM22" s="62">
        <f t="shared" si="5"/>
        <v>471.24506782031415</v>
      </c>
      <c r="AN22" s="62">
        <f ca="1">AVERAGE(OFFSET($AM$3,0,0,'Données projet'!$E$10+1,1))-AVERAGE(OFFSET($H$3,0,0,'Données projet'!$E$10+1,1))</f>
        <v>35.658272963514037</v>
      </c>
      <c r="AO22" s="62">
        <f t="shared" si="36"/>
        <v>206.48332072961648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10.233600000000001</v>
      </c>
      <c r="D23" s="12">
        <f t="shared" si="32"/>
        <v>3.5976026333152715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106.7671782220828</v>
      </c>
      <c r="H23" s="70">
        <f t="shared" si="1"/>
        <v>317.42267791969073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53.866164312744104</v>
      </c>
      <c r="T23" s="62">
        <f t="shared" si="34"/>
        <v>295.39392510344464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67.764165808125654</v>
      </c>
      <c r="AA23" s="23">
        <f>EXP(-LN(2)/25)*AA22+(1-EXP(-LN(2)/25))/(LN(2)/25)*Calculateur!V23*Calculateur!X23*VLOOKUP('Données projet'!$B$9,Paramètres!$A$1:$I$89,3,0)*0.475*44/12</f>
        <v>17.834212480954552</v>
      </c>
      <c r="AB23" s="23">
        <f>EXP(-LN(2)/2)*AB22+(1-EXP(-LN(2)/2))/(LN(2)/2)*V23*Y23*VLOOKUP('Données projet'!$B$9,Paramètres!$A$1:$I$89,3,0)*0.475*44/12</f>
        <v>0</v>
      </c>
      <c r="AC23" s="24">
        <f t="shared" si="3"/>
        <v>85.598378289080202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204</v>
      </c>
      <c r="AG23" s="13">
        <f>VLOOKUP(A23,'Données projet'!$A$61:$I$81,9,0)</f>
        <v>10.199999999999999</v>
      </c>
      <c r="AH23" s="13">
        <f t="array" ref="AH23">INDEX(AG:AG,MIN(IF(ISNUMBER(AG23:AG219),ROW(AG23:AG219),"")))</f>
        <v>10.199999999999999</v>
      </c>
      <c r="AI23" s="14">
        <f>IF('Données projet'!$A$62&gt;35,AI22+AH23-AQ22,IF(A23&lt;'Données projet'!$A$62,$AF$205^A23,IF(A23='Données projet'!$A$62,'Données projet'!$B$62,AI22+AH23-AQ22)))</f>
        <v>204</v>
      </c>
      <c r="AJ23" s="14">
        <f>AI23*VLOOKUP('Données projet'!$B$10,Paramètres!$A$1:$I$89,3,0)*VLOOKUP('Données projet'!$B$10,Paramètres!$A$1:$I$89,5,0)</f>
        <v>104.38272000000001</v>
      </c>
      <c r="AK23" s="14">
        <f t="shared" si="35"/>
        <v>28.003499320176427</v>
      </c>
      <c r="AL23" s="22">
        <f t="shared" si="4"/>
        <v>230.57266531597392</v>
      </c>
      <c r="AM23" s="62">
        <f t="shared" si="5"/>
        <v>523.90599864930721</v>
      </c>
      <c r="AN23" s="62">
        <f ca="1">AVERAGE(OFFSET($AM$3,0,0,'Données projet'!$E$10+1,1))-AVERAGE(OFFSET($H$3,0,0,'Données projet'!$E$10+1,1))</f>
        <v>35.658272963514037</v>
      </c>
      <c r="AO23" s="62">
        <f t="shared" si="36"/>
        <v>206.48332072961648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204</v>
      </c>
      <c r="AR23" s="17">
        <f>IF(ISNA(VLOOKUP(A23,'Données projet'!$A$61:$I$81,5,0)),0%,VLOOKUP(A23,'Données projet'!$A$61:$I$81,5,0)*VLOOKUP('Données projet'!$B$10,Paramètres!$A$1:$I$89,7,0))</f>
        <v>0.46199999999999997</v>
      </c>
      <c r="AS23" s="17">
        <f>IF(ISNA(VLOOKUP(A23,'Données projet'!$A$61:$I$81,6,0)),0%,VLOOKUP(A23,'Données projet'!$A$61:$I$81,6,0)*VLOOKUP('Données projet'!$B$10,Paramètres!$A$1:$I$89,7,0))</f>
        <v>0.126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53.311106353927727</v>
      </c>
      <c r="AV23" s="23">
        <f>EXP(-LN(2)/25)*AV22+(1-EXP(-LN(2)/25))/(LN(2)/25)*Calculateur!AQ23*Calculateur!AS23*VLOOKUP('Données projet'!$B$10,Paramètres!$A$1:$I$89,3,0)*0.475*44/12</f>
        <v>14.482145513205893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67.79325186713362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10.745280000000001</v>
      </c>
      <c r="D24" s="12">
        <f t="shared" si="32"/>
        <v>3.7560905813614998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111.94040448770282</v>
      </c>
      <c r="H24" s="70">
        <f t="shared" si="1"/>
        <v>318.58988709587129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53.866164312744104</v>
      </c>
      <c r="T24" s="62">
        <f t="shared" si="34"/>
        <v>295.39392510344464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66.435351848688256</v>
      </c>
      <c r="AA24" s="23">
        <f>EXP(-LN(2)/25)*AA23+(1-EXP(-LN(2)/25))/(LN(2)/25)*Calculateur!V24*Calculateur!X24*VLOOKUP('Données projet'!$B$9,Paramètres!$A$1:$I$89,3,0)*0.475*44/12</f>
        <v>17.346535002802376</v>
      </c>
      <c r="AB24" s="23">
        <f>EXP(-LN(2)/2)*AB23+(1-EXP(-LN(2)/2))/(LN(2)/2)*V24*Y24*VLOOKUP('Données projet'!$B$9,Paramètres!$A$1:$I$89,3,0)*0.475*44/12</f>
        <v>0</v>
      </c>
      <c r="AC24" s="24">
        <f t="shared" si="3"/>
        <v>83.78188685149064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35.658272963514037</v>
      </c>
      <c r="AO24" s="62">
        <f t="shared" si="36"/>
        <v>206.48332072961648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52.265708074891336</v>
      </c>
      <c r="AV24" s="23">
        <f>EXP(-LN(2)/25)*AV23+(1-EXP(-LN(2)/25))/(LN(2)/25)*Calculateur!AQ24*Calculateur!AS24*VLOOKUP('Données projet'!$B$10,Paramètres!$A$1:$I$89,3,0)*0.475*44/12</f>
        <v>14.086130482564345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66.351838557455679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11.256960000000001</v>
      </c>
      <c r="D25" s="12">
        <f t="shared" si="32"/>
        <v>3.9137021337805784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117.10686559409571</v>
      </c>
      <c r="H25" s="70">
        <f t="shared" si="1"/>
        <v>319.75556988300116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53.866164312744104</v>
      </c>
      <c r="T25" s="62">
        <f t="shared" si="34"/>
        <v>295.39392510344464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65.132595120498934</v>
      </c>
      <c r="AA25" s="23">
        <f>EXP(-LN(2)/25)*AA24+(1-EXP(-LN(2)/25))/(LN(2)/25)*Calculateur!V25*Calculateur!X25*VLOOKUP('Données projet'!$B$9,Paramètres!$A$1:$I$89,3,0)*0.475*44/12</f>
        <v>16.872193090936115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82.004788211435056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35.658272963514037</v>
      </c>
      <c r="AO25" s="62">
        <f t="shared" si="36"/>
        <v>206.48332072961648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51.240809418476857</v>
      </c>
      <c r="AV25" s="23">
        <f>EXP(-LN(2)/25)*AV24+(1-EXP(-LN(2)/25))/(LN(2)/25)*Calculateur!AQ25*Calculateur!AS25*VLOOKUP('Données projet'!$B$10,Paramètres!$A$1:$I$89,3,0)*0.475*44/12</f>
        <v>13.700944503761216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64.941753922238078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11.768640000000001</v>
      </c>
      <c r="D26" s="12">
        <f t="shared" si="32"/>
        <v>4.070481677456149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122.26690417685451</v>
      </c>
      <c r="H26" s="70">
        <f t="shared" si="1"/>
        <v>320.91980358823611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53.866164312744104</v>
      </c>
      <c r="T26" s="62">
        <f t="shared" si="34"/>
        <v>295.39392510344464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63.85538465714626</v>
      </c>
      <c r="AA26" s="23">
        <f>EXP(-LN(2)/25)*AA25+(1-EXP(-LN(2)/25))/(LN(2)/25)*Calculateur!V26*Calculateur!X26*VLOOKUP('Données projet'!$B$9,Paramètres!$A$1:$I$89,3,0)*0.475*44/12</f>
        <v>16.410822083594393</v>
      </c>
      <c r="AB26" s="23">
        <f>EXP(-LN(2)/2)*AB25+(1-EXP(-LN(2)/2))/(LN(2)/2)*V26*Y26*VLOOKUP('Données projet'!$B$9,Paramètres!$A$1:$I$89,3,0)*0.475*44/12</f>
        <v>0</v>
      </c>
      <c r="AC26" s="24">
        <f t="shared" si="3"/>
        <v>80.266206740740657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35.658272963514037</v>
      </c>
      <c r="AO26" s="62">
        <f t="shared" si="36"/>
        <v>206.48332072961648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50.236008399588215</v>
      </c>
      <c r="AV26" s="23">
        <f>EXP(-LN(2)/25)*AV25+(1-EXP(-LN(2)/25))/(LN(2)/25)*Calculateur!AQ26*Calculateur!AS26*VLOOKUP('Données projet'!$B$10,Paramètres!$A$1:$I$89,3,0)*0.475*44/12</f>
        <v>13.326291455804508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63.562299855392723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12.280320000000001</v>
      </c>
      <c r="D27" s="12">
        <f t="shared" si="32"/>
        <v>4.2264695212749892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127.42083139229817</v>
      </c>
      <c r="H27" s="70">
        <f t="shared" si="1"/>
        <v>322.08265841622057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53.866164312744104</v>
      </c>
      <c r="T27" s="62">
        <f t="shared" si="34"/>
        <v>295.39392510344464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62.603219511958471</v>
      </c>
      <c r="AA27" s="23">
        <f>EXP(-LN(2)/25)*AA26+(1-EXP(-LN(2)/25))/(LN(2)/25)*Calculateur!V27*Calculateur!X27*VLOOKUP('Données projet'!$B$9,Paramètres!$A$1:$I$89,3,0)*0.475*44/12</f>
        <v>15.962067290710879</v>
      </c>
      <c r="AB27" s="23">
        <f>EXP(-LN(2)/2)*AB26+(1-EXP(-LN(2)/2))/(LN(2)/2)*V27*Y27*VLOOKUP('Données projet'!$B$9,Paramètres!$A$1:$I$89,3,0)*0.475*44/12</f>
        <v>0</v>
      </c>
      <c r="AC27" s="24">
        <f t="shared" si="3"/>
        <v>78.565286802669348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35.658272963514037</v>
      </c>
      <c r="AO27" s="62">
        <f t="shared" si="36"/>
        <v>206.48332072961648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49.250910915811872</v>
      </c>
      <c r="AV27" s="23">
        <f>EXP(-LN(2)/25)*AV26+(1-EXP(-LN(2)/25))/(LN(2)/25)*Calculateur!AQ27*Calculateur!AS27*VLOOKUP('Données projet'!$B$10,Paramètres!$A$1:$I$89,3,0)*0.475*44/12</f>
        <v>12.961883315146324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62.212794230958195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12.792000000000002</v>
      </c>
      <c r="D28" s="12">
        <f t="shared" si="32"/>
        <v>4.3817024250072478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132.56893100005598</v>
      </c>
      <c r="H28" s="70">
        <f t="shared" si="1"/>
        <v>323.24419839022096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53.866164312744104</v>
      </c>
      <c r="T28" s="62">
        <f t="shared" si="34"/>
        <v>295.39392510344464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61.37560856152249</v>
      </c>
      <c r="AA28" s="23">
        <f>EXP(-LN(2)/25)*AA27+(1-EXP(-LN(2)/25))/(LN(2)/25)*Calculateur!V28*Calculateur!X28*VLOOKUP('Données projet'!$B$9,Paramètres!$A$1:$I$89,3,0)*0.475*44/12</f>
        <v>15.525583721237753</v>
      </c>
      <c r="AB28" s="23">
        <f>EXP(-LN(2)/2)*AB27+(1-EXP(-LN(2)/2))/(LN(2)/2)*V28*Y28*VLOOKUP('Données projet'!$B$9,Paramètres!$A$1:$I$89,3,0)*0.475*44/12</f>
        <v>0</v>
      </c>
      <c r="AC28" s="24">
        <f t="shared" si="3"/>
        <v>76.901192282760249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35.658272963514037</v>
      </c>
      <c r="AO28" s="62">
        <f t="shared" si="36"/>
        <v>206.48332072961648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48.285130592842251</v>
      </c>
      <c r="AV28" s="23">
        <f>EXP(-LN(2)/25)*AV27+(1-EXP(-LN(2)/25))/(LN(2)/25)*Calculateur!AQ28*Calculateur!AS28*VLOOKUP('Données projet'!$B$10,Paramètres!$A$1:$I$89,3,0)*0.475*44/12</f>
        <v>12.607439934257828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60.892570527100077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13.303680000000002</v>
      </c>
      <c r="D29" s="12">
        <f t="shared" si="32"/>
        <v>4.536214041183829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137.71146277405066</v>
      </c>
      <c r="H29" s="70">
        <f t="shared" si="1"/>
        <v>324.40448212172851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53.866164312744104</v>
      </c>
      <c r="T29" s="62">
        <f t="shared" si="34"/>
        <v>295.39392510344464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60.172070313055819</v>
      </c>
      <c r="AA29" s="23">
        <f>EXP(-LN(2)/25)*AA28+(1-EXP(-LN(2)/25))/(LN(2)/25)*Calculateur!V29*Calculateur!X29*VLOOKUP('Données projet'!$B$9,Paramètres!$A$1:$I$89,3,0)*0.475*44/12</f>
        <v>15.101035817925544</v>
      </c>
      <c r="AB29" s="23">
        <f>EXP(-LN(2)/2)*AB28+(1-EXP(-LN(2)/2))/(LN(2)/2)*V29*Y29*VLOOKUP('Données projet'!$B$9,Paramètres!$A$1:$I$89,3,0)*0.475*44/12</f>
        <v>0</v>
      </c>
      <c r="AC29" s="24">
        <f t="shared" si="3"/>
        <v>75.273106130981361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35.658272963514037</v>
      </c>
      <c r="AO29" s="62">
        <f t="shared" si="36"/>
        <v>206.48332072961648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47.33828863293823</v>
      </c>
      <c r="AV29" s="23">
        <f>EXP(-LN(2)/25)*AV28+(1-EXP(-LN(2)/25))/(LN(2)/25)*Calculateur!AQ29*Calculateur!AS29*VLOOKUP('Données projet'!$B$10,Paramètres!$A$1:$I$89,3,0)*0.475*44/12</f>
        <v>12.262688826259096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59.600977459197324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13.815360000000002</v>
      </c>
      <c r="D30" s="12">
        <f t="shared" si="32"/>
        <v>4.6900352870805335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142.84866537395501</v>
      </c>
      <c r="H30" s="70">
        <f t="shared" si="1"/>
        <v>325.56356345833194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53.866164312744104</v>
      </c>
      <c r="T30" s="62">
        <f t="shared" si="34"/>
        <v>295.39392510344464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58.992132715555726</v>
      </c>
      <c r="AA30" s="23">
        <f>EXP(-LN(2)/25)*AA29+(1-EXP(-LN(2)/25))/(LN(2)/25)*Calculateur!V30*Calculateur!X30*VLOOKUP('Données projet'!$B$9,Paramètres!$A$1:$I$89,3,0)*0.475*44/12</f>
        <v>14.688097199355409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73.680229914911138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35.658272963514037</v>
      </c>
      <c r="AO30" s="62">
        <f t="shared" si="36"/>
        <v>206.48332072961648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46.410013666351354</v>
      </c>
      <c r="AV30" s="23">
        <f>EXP(-LN(2)/25)*AV29+(1-EXP(-LN(2)/25))/(LN(2)/25)*Calculateur!AQ30*Calculateur!AS30*VLOOKUP('Données projet'!$B$10,Paramètres!$A$1:$I$89,3,0)*0.475*44/12</f>
        <v>11.927364955438263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58.337378621789618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14.327040000000002</v>
      </c>
      <c r="D31" s="12">
        <f t="shared" si="32"/>
        <v>4.843194660044249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147.98075877928895</v>
      </c>
      <c r="H31" s="70">
        <f t="shared" si="1"/>
        <v>326.72149203291036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53.866164312744104</v>
      </c>
      <c r="T31" s="62">
        <f t="shared" si="34"/>
        <v>295.39392510344464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57.835332974651742</v>
      </c>
      <c r="AA31" s="23">
        <f>EXP(-LN(2)/25)*AA30+(1-EXP(-LN(2)/25))/(LN(2)/25)*Calculateur!V31*Calculateur!X31*VLOOKUP('Données projet'!$B$9,Paramètres!$A$1:$I$89,3,0)*0.475*44/12</f>
        <v>14.286450409025575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72.121783383677311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35.658272963514037</v>
      </c>
      <c r="AO31" s="62">
        <f t="shared" si="36"/>
        <v>206.48332072961648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45.499941605667424</v>
      </c>
      <c r="AV31" s="23">
        <f>EXP(-LN(2)/25)*AV30+(1-EXP(-LN(2)/25))/(LN(2)/25)*Calculateur!AQ31*Calculateur!AS31*VLOOKUP('Données projet'!$B$10,Paramètres!$A$1:$I$89,3,0)*0.475*44/12</f>
        <v>11.601210533498941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57.101152139166366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14.838720000000002</v>
      </c>
      <c r="D32" s="12">
        <f t="shared" si="32"/>
        <v>4.9957185065066634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153.10794636601636</v>
      </c>
      <c r="H32" s="70">
        <f t="shared" si="1"/>
        <v>327.87831373216574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53.866164312744104</v>
      </c>
      <c r="T32" s="62">
        <f t="shared" si="34"/>
        <v>295.39392510344464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56.70121737108871</v>
      </c>
      <c r="AA32" s="23">
        <f>EXP(-LN(2)/25)*AA31+(1-EXP(-LN(2)/25))/(LN(2)/25)*Calculateur!V32*Calculateur!X32*VLOOKUP('Données projet'!$B$9,Paramètres!$A$1:$I$89,3,0)*0.475*44/12</f>
        <v>13.895786671298996</v>
      </c>
      <c r="AB32" s="23">
        <f>EXP(-LN(2)/2)*AB31+(1-EXP(-LN(2)/2))/(LN(2)/2)*V32*Y32*VLOOKUP('Données projet'!$B$9,Paramètres!$A$1:$I$89,3,0)*0.475*44/12</f>
        <v>0</v>
      </c>
      <c r="AC32" s="24">
        <f t="shared" si="3"/>
        <v>70.597004042387709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35.658272963514037</v>
      </c>
      <c r="AO32" s="62">
        <f t="shared" si="36"/>
        <v>206.48332072961648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44.607715503004357</v>
      </c>
      <c r="AV32" s="23">
        <f>EXP(-LN(2)/25)*AV31+(1-EXP(-LN(2)/25))/(LN(2)/25)*Calculateur!AQ32*Calculateur!AS32*VLOOKUP('Données projet'!$B$10,Paramètres!$A$1:$I$89,3,0)*0.475*44/12</f>
        <v>11.283974821379266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55.891690324383624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15.350400000000002</v>
      </c>
      <c r="D33" s="12">
        <f t="shared" si="32"/>
        <v>5.1476312528501964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158.23041668866819</v>
      </c>
      <c r="H33" s="70">
        <f t="shared" si="1"/>
        <v>329.03407109871409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53.866164312744104</v>
      </c>
      <c r="T33" s="62">
        <f t="shared" si="34"/>
        <v>295.39392510344464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55.589341082769337</v>
      </c>
      <c r="AA33" s="23">
        <f>EXP(-LN(2)/25)*AA32+(1-EXP(-LN(2)/25))/(LN(2)/25)*Calculateur!V33*Calculateur!X33*VLOOKUP('Données projet'!$B$9,Paramètres!$A$1:$I$89,3,0)*0.475*44/12</f>
        <v>13.515805654024664</v>
      </c>
      <c r="AB33" s="23">
        <f>EXP(-LN(2)/2)*AB32+(1-EXP(-LN(2)/2))/(LN(2)/2)*V33*Y33*VLOOKUP('Données projet'!$B$9,Paramètres!$A$1:$I$89,3,0)*0.475*44/12</f>
        <v>0</v>
      </c>
      <c r="AC33" s="24">
        <f t="shared" si="3"/>
        <v>69.105146736793998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35.658272963514037</v>
      </c>
      <c r="AO33" s="62">
        <f t="shared" si="36"/>
        <v>206.48332072961648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43.732985410010329</v>
      </c>
      <c r="AV33" s="23">
        <f>EXP(-LN(2)/25)*AV32+(1-EXP(-LN(2)/25))/(LN(2)/25)*Calculateur!AQ33*Calculateur!AS33*VLOOKUP('Données projet'!$B$10,Paramètres!$A$1:$I$89,3,0)*0.475*44/12</f>
        <v>10.975413936490204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54.708399346500535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15.862080000000002</v>
      </c>
      <c r="D34" s="12">
        <f t="shared" si="32"/>
        <v>5.2989556046270634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163.34834501817386</v>
      </c>
      <c r="H34" s="70">
        <f t="shared" si="1"/>
        <v>330.18880367805878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53.866164312744104</v>
      </c>
      <c r="T34" s="62">
        <f t="shared" si="34"/>
        <v>295.39392510344464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54.499268010286336</v>
      </c>
      <c r="AA34" s="23">
        <f>EXP(-LN(2)/25)*AA33+(1-EXP(-LN(2)/25))/(LN(2)/25)*Calculateur!V34*Calculateur!X34*VLOOKUP('Données projet'!$B$9,Paramètres!$A$1:$I$89,3,0)*0.475*44/12</f>
        <v>13.146215237650031</v>
      </c>
      <c r="AB34" s="23">
        <f>EXP(-LN(2)/2)*AB33+(1-EXP(-LN(2)/2))/(LN(2)/2)*V34*Y34*VLOOKUP('Données projet'!$B$9,Paramètres!$A$1:$I$89,3,0)*0.475*44/12</f>
        <v>0</v>
      </c>
      <c r="AC34" s="24">
        <f t="shared" si="3"/>
        <v>67.645483247936369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35.658272963514037</v>
      </c>
      <c r="AO34" s="62">
        <f t="shared" si="36"/>
        <v>206.48332072961648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42.875408240607243</v>
      </c>
      <c r="AV34" s="23">
        <f>EXP(-LN(2)/25)*AV33+(1-EXP(-LN(2)/25))/(LN(2)/25)*Calculateur!AQ34*Calculateur!AS34*VLOOKUP('Données projet'!$B$10,Paramètres!$A$1:$I$89,3,0)*0.475*44/12</f>
        <v>10.675290665224946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53.550698905832192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16.373760000000001</v>
      </c>
      <c r="D35" s="12">
        <f t="shared" si="32"/>
        <v>5.4497127193506145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168.46189467568897</v>
      </c>
      <c r="H35" s="70">
        <f t="shared" si="1"/>
        <v>331.34254831953564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53.866164312744104</v>
      </c>
      <c r="T35" s="62">
        <f t="shared" si="34"/>
        <v>295.39392510344464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53.430570605875808</v>
      </c>
      <c r="AA35" s="23">
        <f>EXP(-LN(2)/25)*AA34+(1-EXP(-LN(2)/25))/(LN(2)/25)*Calculateur!V35*Calculateur!X35*VLOOKUP('Données projet'!$B$9,Paramètres!$A$1:$I$89,3,0)*0.475*44/12</f>
        <v>12.786731290647078</v>
      </c>
      <c r="AB35" s="23">
        <f>EXP(-LN(2)/2)*AB34+(1-EXP(-LN(2)/2))/(LN(2)/2)*V35*Y35*VLOOKUP('Données projet'!$B$9,Paramètres!$A$1:$I$89,3,0)*0.475*44/12</f>
        <v>0</v>
      </c>
      <c r="AC35" s="24">
        <f t="shared" si="3"/>
        <v>66.217301896522883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35.658272963514037</v>
      </c>
      <c r="AO35" s="62">
        <f t="shared" si="36"/>
        <v>206.48332072961648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42.034647636425724</v>
      </c>
      <c r="AV35" s="23">
        <f>EXP(-LN(2)/25)*AV34+(1-EXP(-LN(2)/25))/(LN(2)/25)*Calculateur!AQ35*Calculateur!AS35*VLOOKUP('Données projet'!$B$10,Paramètres!$A$1:$I$89,3,0)*0.475*44/12</f>
        <v>10.383374280595232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52.418021917020958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16.885439999999999</v>
      </c>
      <c r="D36" s="12">
        <f t="shared" si="32"/>
        <v>5.5999223570809251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173.57121819501063</v>
      </c>
      <c r="H36" s="70">
        <f t="shared" si="1"/>
        <v>332.49533943858256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53.866164312744104</v>
      </c>
      <c r="T36" s="62">
        <f t="shared" si="34"/>
        <v>295.39392510344464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52.382829705724717</v>
      </c>
      <c r="AA36" s="23">
        <f>EXP(-LN(2)/25)*AA35+(1-EXP(-LN(2)/25))/(LN(2)/25)*Calculateur!V36*Calculateur!X36*VLOOKUP('Données projet'!$B$9,Paramètres!$A$1:$I$89,3,0)*0.475*44/12</f>
        <v>12.437077451079359</v>
      </c>
      <c r="AB36" s="23">
        <f>EXP(-LN(2)/2)*AB35+(1-EXP(-LN(2)/2))/(LN(2)/2)*V36*Y36*VLOOKUP('Données projet'!$B$9,Paramètres!$A$1:$I$89,3,0)*0.475*44/12</f>
        <v>0</v>
      </c>
      <c r="AC36" s="24">
        <f t="shared" si="3"/>
        <v>64.819907156804078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35.658272963514037</v>
      </c>
      <c r="AO36" s="62">
        <f t="shared" si="36"/>
        <v>206.48332072961648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41.210373834878872</v>
      </c>
      <c r="AV36" s="23">
        <f>EXP(-LN(2)/25)*AV35+(1-EXP(-LN(2)/25))/(LN(2)/25)*Calculateur!AQ36*Calculateur!AS36*VLOOKUP('Données projet'!$B$10,Paramètres!$A$1:$I$89,3,0)*0.475*44/12</f>
        <v>10.099440364854434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51.30981419973331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17.397119999999997</v>
      </c>
      <c r="D37" s="12">
        <f t="shared" si="32"/>
        <v>5.7496030122448101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178.67645834013535</v>
      </c>
      <c r="H37" s="70">
        <f t="shared" si="1"/>
        <v>333.64720924632633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53.866164312744104</v>
      </c>
      <c r="T37" s="62">
        <f t="shared" si="34"/>
        <v>295.39392510344464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51.355634365566736</v>
      </c>
      <c r="AA37" s="23">
        <f>EXP(-LN(2)/25)*AA36+(1-EXP(-LN(2)/25))/(LN(2)/25)*Calculateur!V37*Calculateur!X37*VLOOKUP('Données projet'!$B$9,Paramètres!$A$1:$I$89,3,0)*0.475*44/12</f>
        <v>12.096984914142116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63.452619279708856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35.658272963514037</v>
      </c>
      <c r="AO37" s="62">
        <f t="shared" si="36"/>
        <v>206.48332072961648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40.402263539822975</v>
      </c>
      <c r="AV37" s="23">
        <f>EXP(-LN(2)/25)*AV36+(1-EXP(-LN(2)/25))/(LN(2)/25)*Calculateur!AQ37*Calculateur!AS37*VLOOKUP('Données projet'!$B$10,Paramètres!$A$1:$I$89,3,0)*0.475*44/12</f>
        <v>9.823270636971003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50.225534176793978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17.908799999999996</v>
      </c>
      <c r="D38" s="12">
        <f t="shared" si="32"/>
        <v>5.898772029511778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183.77774899974006</v>
      </c>
      <c r="H38" s="70">
        <f t="shared" si="1"/>
        <v>334.79818795139965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53.866164312744104</v>
      </c>
      <c r="T38" s="62">
        <f t="shared" si="34"/>
        <v>295.39392510344464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50.348581699501963</v>
      </c>
      <c r="AA38" s="23">
        <f>EXP(-LN(2)/25)*AA37+(1-EXP(-LN(2)/25))/(LN(2)/25)*Calculateur!V38*Calculateur!X38*VLOOKUP('Données projet'!$B$9,Paramètres!$A$1:$I$89,3,0)*0.475*44/12</f>
        <v>11.766192225512111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62.114773925014077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35.658272963514037</v>
      </c>
      <c r="AO38" s="62">
        <f t="shared" si="36"/>
        <v>206.48332072961648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39.609999794754515</v>
      </c>
      <c r="AV38" s="23">
        <f>EXP(-LN(2)/25)*AV37+(1-EXP(-LN(2)/25))/(LN(2)/25)*Calculateur!AQ38*Calculateur!AS38*VLOOKUP('Données projet'!$B$10,Paramètres!$A$1:$I$89,3,0)*0.475*44/12</f>
        <v>9.5546527848196803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49.164652579574195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18.420479999999994</v>
      </c>
      <c r="D39" s="12">
        <f t="shared" si="32"/>
        <v>6.0474457060548152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188.87521597656348</v>
      </c>
      <c r="H39" s="70">
        <f t="shared" si="1"/>
        <v>335.94830393804546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53.866164312744104</v>
      </c>
      <c r="T39" s="62">
        <f t="shared" si="34"/>
        <v>295.39392510344464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49.361276721977248</v>
      </c>
      <c r="AA39" s="23">
        <f>EXP(-LN(2)/25)*AA38+(1-EXP(-LN(2)/25))/(LN(2)/25)*Calculateur!V39*Calculateur!X39*VLOOKUP('Données projet'!$B$9,Paramètres!$A$1:$I$89,3,0)*0.475*44/12</f>
        <v>11.444445080348325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60.805721802325571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35.658272963514037</v>
      </c>
      <c r="AO39" s="62">
        <f t="shared" si="36"/>
        <v>206.48332072961648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38.833271858493681</v>
      </c>
      <c r="AV39" s="23">
        <f>EXP(-LN(2)/25)*AV38+(1-EXP(-LN(2)/25))/(LN(2)/25)*Calculateur!AQ39*Calculateur!AS39*VLOOKUP('Données projet'!$B$10,Paramètres!$A$1:$I$89,3,0)*0.475*44/12</f>
        <v>9.2933803019614345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48.126652160455116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18.932159999999993</v>
      </c>
      <c r="D40" s="12">
        <f t="shared" si="32"/>
        <v>6.1956393821294142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193.96897768661299</v>
      </c>
      <c r="H40" s="70">
        <f t="shared" si="1"/>
        <v>337.09758392387539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53.866164312744104</v>
      </c>
      <c r="T40" s="62">
        <f t="shared" si="34"/>
        <v>295.39392510344464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48.393332192865216</v>
      </c>
      <c r="AA40" s="23">
        <f>EXP(-LN(2)/25)*AA39+(1-EXP(-LN(2)/25))/(LN(2)/25)*Calculateur!V40*Calculateur!X40*VLOOKUP('Données projet'!$B$9,Paramètres!$A$1:$I$89,3,0)*0.475*44/12</f>
        <v>11.13149612778899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59.524828320654208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35.658272963514037</v>
      </c>
      <c r="AO40" s="62">
        <f t="shared" si="36"/>
        <v>206.48332072961648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38.07177508330566</v>
      </c>
      <c r="AV40" s="23">
        <f>EXP(-LN(2)/25)*AV39+(1-EXP(-LN(2)/25))/(LN(2)/25)*Calculateur!AQ40*Calculateur!AS40*VLOOKUP('Données projet'!$B$10,Paramètres!$A$1:$I$89,3,0)*0.475*44/12</f>
        <v>9.0392523288866702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47.111027412192328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19.443839999999991</v>
      </c>
      <c r="D41" s="12">
        <f t="shared" si="32"/>
        <v>6.3433675215849155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199.05914578065543</v>
      </c>
      <c r="H41" s="70">
        <f t="shared" si="1"/>
        <v>338.24605310009372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53.866164312744104</v>
      </c>
      <c r="T41" s="62">
        <f t="shared" si="34"/>
        <v>295.39392510344464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47.444368465581206</v>
      </c>
      <c r="AA41" s="23">
        <f>EXP(-LN(2)/25)*AA40+(1-EXP(-LN(2)/25))/(LN(2)/25)*Calculateur!V41*Calculateur!X41*VLOOKUP('Données projet'!$B$9,Paramètres!$A$1:$I$89,3,0)*0.475*44/12</f>
        <v>10.827104780794661</v>
      </c>
      <c r="AB41" s="23">
        <f>EXP(-LN(2)/2)*AB40+(1-EXP(-LN(2)/2))/(LN(2)/2)*V41*Y41*VLOOKUP('Données projet'!$B$9,Paramètres!$A$1:$I$89,3,0)*0.475*44/12</f>
        <v>0</v>
      </c>
      <c r="AC41" s="24">
        <f t="shared" si="3"/>
        <v>58.271473246375869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35.658272963514037</v>
      </c>
      <c r="AO41" s="62">
        <f t="shared" si="36"/>
        <v>206.48332072961648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37.325210795411905</v>
      </c>
      <c r="AV41" s="23">
        <f>EXP(-LN(2)/25)*AV40+(1-EXP(-LN(2)/25))/(LN(2)/25)*Calculateur!AQ41*Calculateur!AS41*VLOOKUP('Données projet'!$B$10,Paramètres!$A$1:$I$89,3,0)*0.475*44/12</f>
        <v>8.7920734985996436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46.117284294011547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19.955519999999989</v>
      </c>
      <c r="D42" s="12">
        <f t="shared" si="32"/>
        <v>6.4906437836625361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204.14582569844757</v>
      </c>
      <c r="H42" s="70">
        <f t="shared" si="1"/>
        <v>339.39373525654554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53.866164312744104</v>
      </c>
      <c r="T42" s="62">
        <f t="shared" si="34"/>
        <v>295.39392510344464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46.514013338178515</v>
      </c>
      <c r="AA42" s="23">
        <f>EXP(-LN(2)/25)*AA41+(1-EXP(-LN(2)/25))/(LN(2)/25)*Calculateur!V42*Calculateur!X42*VLOOKUP('Données projet'!$B$9,Paramètres!$A$1:$I$89,3,0)*0.475*44/12</f>
        <v>10.531037031191136</v>
      </c>
      <c r="AB42" s="23">
        <f>EXP(-LN(2)/2)*AB41+(1-EXP(-LN(2)/2))/(LN(2)/2)*V42*Y42*VLOOKUP('Données projet'!$B$9,Paramètres!$A$1:$I$89,3,0)*0.475*44/12</f>
        <v>0</v>
      </c>
      <c r="AC42" s="24">
        <f t="shared" si="3"/>
        <v>57.045050369369648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35.658272963514037</v>
      </c>
      <c r="AO42" s="62">
        <f t="shared" si="36"/>
        <v>206.48332072961648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36.593286177844497</v>
      </c>
      <c r="AV42" s="23">
        <f>EXP(-LN(2)/25)*AV41+(1-EXP(-LN(2)/25))/(LN(2)/25)*Calculateur!AQ42*Calculateur!AS42*VLOOKUP('Données projet'!$B$10,Paramètres!$A$1:$I$89,3,0)*0.475*44/12</f>
        <v>8.5516537864253852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45.144939964269881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20.467199999999988</v>
      </c>
      <c r="D43" s="12">
        <f t="shared" si="32"/>
        <v>6.6374810872223451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209.22911716452325</v>
      </c>
      <c r="H43" s="70">
        <f t="shared" si="1"/>
        <v>340.54065289357885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53.866164312744104</v>
      </c>
      <c r="T43" s="62">
        <f t="shared" si="34"/>
        <v>295.39392510344464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45.60190190736359</v>
      </c>
      <c r="AA43" s="23">
        <f>EXP(-LN(2)/25)*AA42+(1-EXP(-LN(2)/25))/(LN(2)/25)*Calculateur!V43*Calculateur!X43*VLOOKUP('Données projet'!$B$9,Paramètres!$A$1:$I$89,3,0)*0.475*44/12</f>
        <v>10.243065269770046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55.84496717713364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35.658272963514037</v>
      </c>
      <c r="AO43" s="62">
        <f t="shared" si="36"/>
        <v>206.48332072961648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35.875714155597649</v>
      </c>
      <c r="AV43" s="23">
        <f>EXP(-LN(2)/25)*AV42+(1-EXP(-LN(2)/25))/(LN(2)/25)*Calculateur!AQ43*Calculateur!AS43*VLOOKUP('Données projet'!$B$10,Paramètres!$A$1:$I$89,3,0)*0.475*44/12</f>
        <v>8.3178083639236551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44.193522519521302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20.978879999999986</v>
      </c>
      <c r="D44" s="12">
        <f t="shared" si="32"/>
        <v>6.7838916683666852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214.30911463300586</v>
      </c>
      <c r="H44" s="70">
        <f t="shared" si="1"/>
        <v>341.68682732240529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53.866164312744104</v>
      </c>
      <c r="T44" s="62">
        <f t="shared" si="34"/>
        <v>295.39392510344464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44.707676425373911</v>
      </c>
      <c r="AA44" s="23">
        <f>EXP(-LN(2)/25)*AA43+(1-EXP(-LN(2)/25))/(LN(2)/25)*Calculateur!V44*Calculateur!X44*VLOOKUP('Données projet'!$B$9,Paramètres!$A$1:$I$89,3,0)*0.475*44/12</f>
        <v>9.9629681113087916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54.670644536682701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35.658272963514037</v>
      </c>
      <c r="AO44" s="62">
        <f t="shared" si="36"/>
        <v>206.48332072961648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35.17221328303134</v>
      </c>
      <c r="AV44" s="23">
        <f>EXP(-LN(2)/25)*AV43+(1-EXP(-LN(2)/25))/(LN(2)/25)*Calculateur!AQ44*Calculateur!AS44*VLOOKUP('Données projet'!$B$10,Paramètres!$A$1:$I$89,3,0)*0.475*44/12</f>
        <v>8.0903574567976317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43.262570739828973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21.490559999999984</v>
      </c>
      <c r="D45" s="12">
        <f t="shared" si="32"/>
        <v>6.9298871322835565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219.38590768780281</v>
      </c>
      <c r="H45" s="70">
        <f t="shared" si="1"/>
        <v>342.83227875539382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53.866164312744104</v>
      </c>
      <c r="T45" s="62">
        <f t="shared" si="34"/>
        <v>295.39392510344464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43.830986159662359</v>
      </c>
      <c r="AA45" s="23">
        <f>EXP(-LN(2)/25)*AA44+(1-EXP(-LN(2)/25))/(LN(2)/25)*Calculateur!V45*Calculateur!X45*VLOOKUP('Données projet'!$B$9,Paramètres!$A$1:$I$89,3,0)*0.475*44/12</f>
        <v>9.6905302243753297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53.521516384037689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35.658272963514037</v>
      </c>
      <c r="AO45" s="62">
        <f t="shared" si="36"/>
        <v>206.48332072961648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34.482507633482896</v>
      </c>
      <c r="AV45" s="23">
        <f>EXP(-LN(2)/25)*AV44+(1-EXP(-LN(2)/25))/(LN(2)/25)*Calculateur!AQ45*Calculateur!AS45*VLOOKUP('Données projet'!$B$10,Paramètres!$A$1:$I$89,3,0)*0.475*44/12</f>
        <v>7.8691262066880929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42.35163384017099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22.002239999999983</v>
      </c>
      <c r="D46" s="12">
        <f t="shared" si="32"/>
        <v>7.0754785000134275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224.4595814036123</v>
      </c>
      <c r="H46" s="70">
        <f t="shared" si="1"/>
        <v>343.97702638752332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53.866164312744104</v>
      </c>
      <c r="T46" s="62">
        <f t="shared" si="34"/>
        <v>295.39392510344464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42.971487255333152</v>
      </c>
      <c r="AA46" s="23">
        <f>EXP(-LN(2)/25)*AA45+(1-EXP(-LN(2)/25))/(LN(2)/25)*Calculateur!V46*Calculateur!X46*VLOOKUP('Données projet'!$B$9,Paramètres!$A$1:$I$89,3,0)*0.475*44/12</f>
        <v>9.4255421657869505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52.397029421120102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35.658272963514037</v>
      </c>
      <c r="AO46" s="62">
        <f t="shared" si="36"/>
        <v>206.48332072961648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33.806326691043189</v>
      </c>
      <c r="AV46" s="23">
        <f>EXP(-LN(2)/25)*AV45+(1-EXP(-LN(2)/25))/(LN(2)/25)*Calculateur!AQ46*Calculateur!AS46*VLOOKUP('Données projet'!$B$10,Paramètres!$A$1:$I$89,3,0)*0.475*44/12</f>
        <v>7.6539445367468453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41.460271227790031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22.513919999999981</v>
      </c>
      <c r="D47" s="12">
        <f t="shared" si="32"/>
        <v>7.2206762507430744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229.53021667240253</v>
      </c>
      <c r="H47" s="70">
        <f t="shared" si="1"/>
        <v>345.12108847004413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53.866164312744104</v>
      </c>
      <c r="T47" s="62">
        <f t="shared" si="34"/>
        <v>295.39392510344464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42.12884260027527</v>
      </c>
      <c r="AA47" s="23">
        <f>EXP(-LN(2)/25)*AA46+(1-EXP(-LN(2)/25))/(LN(2)/25)*Calculateur!V47*Calculateur!X47*VLOOKUP('Données projet'!$B$9,Paramètres!$A$1:$I$89,3,0)*0.475*44/12</f>
        <v>9.1678002195957866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51.296642819871053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35.658272963514037</v>
      </c>
      <c r="AO47" s="62">
        <f t="shared" si="36"/>
        <v>206.48332072961648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33.143405244455074</v>
      </c>
      <c r="AV47" s="23">
        <f>EXP(-LN(2)/25)*AV46+(1-EXP(-LN(2)/25))/(LN(2)/25)*Calculateur!AQ47*Calculateur!AS47*VLOOKUP('Données projet'!$B$10,Paramètres!$A$1:$I$89,3,0)*0.475*44/12</f>
        <v>7.4446470208860527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40.588052265341126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23.025599999999979</v>
      </c>
      <c r="D48" s="12">
        <f t="shared" si="32"/>
        <v>7.3654903601461541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234.59789049937368</v>
      </c>
      <c r="H48" s="70">
        <f t="shared" si="1"/>
        <v>346.26448237725447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53.866164312744104</v>
      </c>
      <c r="T48" s="62">
        <f t="shared" si="34"/>
        <v>295.39392510344464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41.302721692940587</v>
      </c>
      <c r="AA48" s="23">
        <f>EXP(-LN(2)/25)*AA47+(1-EXP(-LN(2)/25))/(LN(2)/25)*Calculateur!V48*Calculateur!X48*VLOOKUP('Données projet'!$B$9,Paramètres!$A$1:$I$89,3,0)*0.475*44/12</f>
        <v>8.9171062404772794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50.219827933417868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35.658272963514037</v>
      </c>
      <c r="AO48" s="62">
        <f t="shared" si="36"/>
        <v>206.48332072961648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32.493483283092395</v>
      </c>
      <c r="AV48" s="23">
        <f>EXP(-LN(2)/25)*AV47+(1-EXP(-LN(2)/25))/(LN(2)/25)*Calculateur!AQ48*Calculateur!AS48*VLOOKUP('Données projet'!$B$10,Paramètres!$A$1:$I$89,3,0)*0.475*44/12</f>
        <v>7.2410727566029518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39.734556039695349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23.537279999999978</v>
      </c>
      <c r="D49" s="12">
        <f t="shared" si="32"/>
        <v>7.509930335219595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239.6626762718704</v>
      </c>
      <c r="H49" s="70">
        <f t="shared" si="1"/>
        <v>347.40722466717409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53.866164312744104</v>
      </c>
      <c r="T49" s="62">
        <f t="shared" si="34"/>
        <v>295.39392510344464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40.492800512714737</v>
      </c>
      <c r="AA49" s="23">
        <f>EXP(-LN(2)/25)*AA48+(1-EXP(-LN(2)/25))/(LN(2)/25)*Calculateur!V49*Calculateur!X49*VLOOKUP('Données projet'!$B$9,Paramètres!$A$1:$I$89,3,0)*0.475*44/12</f>
        <v>8.6732675014011917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49.166068014115929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35.658272963514037</v>
      </c>
      <c r="AO49" s="62">
        <f t="shared" si="36"/>
        <v>206.48332072961648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31.856305894978785</v>
      </c>
      <c r="AV49" s="23">
        <f>EXP(-LN(2)/25)*AV48+(1-EXP(-LN(2)/25))/(LN(2)/25)*Calculateur!AQ49*Calculateur!AS49*VLOOKUP('Données projet'!$B$10,Paramètres!$A$1:$I$89,3,0)*0.475*44/12</f>
        <v>7.0430652412821777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38.89937113626096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24.048959999999976</v>
      </c>
      <c r="D50" s="12">
        <f t="shared" si="32"/>
        <v>7.6540052460053554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244.7246440042517</v>
      </c>
      <c r="H50" s="70">
        <f t="shared" si="1"/>
        <v>348.5493311367926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53.866164312744104</v>
      </c>
      <c r="T50" s="62">
        <f t="shared" si="34"/>
        <v>295.39392510344464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39.698761392829972</v>
      </c>
      <c r="AA50" s="23">
        <f>EXP(-LN(2)/25)*AA49+(1-EXP(-LN(2)/25))/(LN(2)/25)*Calculateur!V50*Calculateur!X50*VLOOKUP('Données projet'!$B$9,Paramètres!$A$1:$I$89,3,0)*0.475*44/12</f>
        <v>8.436096545468061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48.134857938298033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35.658272963514037</v>
      </c>
      <c r="AO50" s="62">
        <f t="shared" si="36"/>
        <v>206.48332072961648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31.231623166806251</v>
      </c>
      <c r="AV50" s="23">
        <f>EXP(-LN(2)/25)*AV49+(1-EXP(-LN(2)/25))/(LN(2)/25)*Calculateur!AQ50*Calculateur!AS50*VLOOKUP('Données projet'!$B$10,Paramètres!$A$1:$I$89,3,0)*0.475*44/12</f>
        <v>6.8504722518806123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38.082095418686862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24.560639999999974</v>
      </c>
      <c r="D51" s="12">
        <f t="shared" si="32"/>
        <v>7.7977237545361815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249.78386056133175</v>
      </c>
      <c r="H51" s="70">
        <f t="shared" si="1"/>
        <v>349.69081687248377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53.866164312744104</v>
      </c>
      <c r="T51" s="62">
        <f t="shared" si="34"/>
        <v>295.39392510344464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38.920292895770103</v>
      </c>
      <c r="AA51" s="23">
        <f>EXP(-LN(2)/25)*AA50+(1-EXP(-LN(2)/25))/(LN(2)/25)*Calculateur!V51*Calculateur!X51*VLOOKUP('Données projet'!$B$9,Paramètres!$A$1:$I$89,3,0)*0.475*44/12</f>
        <v>8.2054110417972002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47.125703937567302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35.658272963514037</v>
      </c>
      <c r="AO51" s="62">
        <f t="shared" si="36"/>
        <v>206.48332072961648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30.61919008591434</v>
      </c>
      <c r="AV51" s="23">
        <f>EXP(-LN(2)/25)*AV50+(1-EXP(-LN(2)/25))/(LN(2)/25)*Calculateur!AQ51*Calculateur!AS51*VLOOKUP('Données projet'!$B$10,Paramètres!$A$1:$I$89,3,0)*0.475*44/12</f>
        <v>6.6631457279022586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37.282335813816601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25.072319999999973</v>
      </c>
      <c r="D52" s="12">
        <f t="shared" si="32"/>
        <v>7.9410941413012353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254.84038986267606</v>
      </c>
      <c r="H52" s="70">
        <f t="shared" si="1"/>
        <v>350.83169629609961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53.866164312744104</v>
      </c>
      <c r="T52" s="62">
        <f t="shared" si="34"/>
        <v>295.39392510344464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38.157089691118685</v>
      </c>
      <c r="AA52" s="23">
        <f>EXP(-LN(2)/25)*AA51+(1-EXP(-LN(2)/25))/(LN(2)/25)*Calculateur!V52*Calculateur!X52*VLOOKUP('Données projet'!$B$9,Paramètres!$A$1:$I$89,3,0)*0.475*44/12</f>
        <v>7.9810336453554429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46.138123336474131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35.658272963514037</v>
      </c>
      <c r="AO52" s="62">
        <f t="shared" si="36"/>
        <v>206.48332072961648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30.018766444191424</v>
      </c>
      <c r="AV52" s="23">
        <f>EXP(-LN(2)/25)*AV51+(1-EXP(-LN(2)/25))/(LN(2)/25)*Calculateur!AQ52*Calculateur!AS52*VLOOKUP('Données projet'!$B$10,Paramètres!$A$1:$I$89,3,0)*0.475*44/12</f>
        <v>6.4809416575731662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36.49970810176459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25.583999999999971</v>
      </c>
      <c r="D53" s="12">
        <f t="shared" si="32"/>
        <v>8.0841243294901695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259.89429306974847</v>
      </c>
      <c r="H53" s="70">
        <f t="shared" si="1"/>
        <v>351.97198320719531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53.866164312744104</v>
      </c>
      <c r="T53" s="62">
        <f t="shared" si="34"/>
        <v>295.39392510344464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37.408852435802487</v>
      </c>
      <c r="AA53" s="23">
        <f>EXP(-LN(2)/25)*AA52+(1-EXP(-LN(2)/25))/(LN(2)/25)*Calculateur!V53*Calculateur!X53*VLOOKUP('Données projet'!$B$9,Paramètres!$A$1:$I$89,3,0)*0.475*44/12</f>
        <v>7.7627918606188802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45.17164429642137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35.658272963514037</v>
      </c>
      <c r="AO53" s="62">
        <f t="shared" si="36"/>
        <v>206.48332072961648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29.430116743860435</v>
      </c>
      <c r="AV53" s="23">
        <f>EXP(-LN(2)/25)*AV52+(1-EXP(-LN(2)/25))/(LN(2)/25)*Calculateur!AQ53*Calculateur!AS53*VLOOKUP('Données projet'!$B$10,Paramètres!$A$1:$I$89,3,0)*0.475*44/12</f>
        <v>6.3037199671289184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35.733836710989351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26.09567999999997</v>
      </c>
      <c r="D54" s="12">
        <f t="shared" si="32"/>
        <v>8.2268219072429449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264.94562875766462</v>
      </c>
      <c r="H54" s="70">
        <f t="shared" si="1"/>
        <v>353.11169082178139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53.866164312744104</v>
      </c>
      <c r="T54" s="62">
        <f t="shared" si="34"/>
        <v>295.39392510344464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36.675287656683381</v>
      </c>
      <c r="AA54" s="23">
        <f>EXP(-LN(2)/25)*AA53+(1-EXP(-LN(2)/25))/(LN(2)/25)*Calculateur!V54*Calculateur!X54*VLOOKUP('Données projet'!$B$9,Paramètres!$A$1:$I$89,3,0)*0.475*44/12</f>
        <v>7.5505179089627754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44.225805565646155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35.658272963514037</v>
      </c>
      <c r="AO54" s="62">
        <f t="shared" si="36"/>
        <v>206.48332072961648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28.85301010511207</v>
      </c>
      <c r="AV54" s="23">
        <f>EXP(-LN(2)/25)*AV53+(1-EXP(-LN(2)/25))/(LN(2)/25)*Calculateur!AQ54*Calculateur!AS54*VLOOKUP('Données projet'!$B$10,Paramètres!$A$1:$I$89,3,0)*0.475*44/12</f>
        <v>6.1313444131295523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34.984354518241624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26.607359999999968</v>
      </c>
      <c r="D55" s="12">
        <f t="shared" si="32"/>
        <v>8.3691941481052172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269.9944530730927</v>
      </c>
      <c r="H55" s="70">
        <f t="shared" si="1"/>
        <v>354.25083180794985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53.866164312744104</v>
      </c>
      <c r="T55" s="62">
        <f t="shared" si="34"/>
        <v>295.39392510344464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35.956107635452462</v>
      </c>
      <c r="AA55" s="23">
        <f>EXP(-LN(2)/25)*AA54+(1-EXP(-LN(2)/25))/(LN(2)/25)*Calculateur!V55*Calculateur!X55*VLOOKUP('Données projet'!$B$9,Paramètres!$A$1:$I$89,3,0)*0.475*44/12</f>
        <v>7.3440485996777083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43.300156235130167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35.658272963514037</v>
      </c>
      <c r="AO55" s="62">
        <f t="shared" si="36"/>
        <v>206.48332072961648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28.287220175549269</v>
      </c>
      <c r="AV55" s="23">
        <f>EXP(-LN(2)/25)*AV54+(1-EXP(-LN(2)/25))/(LN(2)/25)*Calculateur!AQ55*Calculateur!AS55*VLOOKUP('Données projet'!$B$10,Paramètres!$A$1:$I$89,3,0)*0.475*44/12</f>
        <v>5.9636824777191357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34.250902653268405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27.119039999999966</v>
      </c>
      <c r="D56" s="12">
        <f t="shared" si="32"/>
        <v>8.5112480298657882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275.04081987966543</v>
      </c>
      <c r="H56" s="70">
        <f t="shared" si="1"/>
        <v>355.38941831868283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53.866164312744104</v>
      </c>
      <c r="T56" s="62">
        <f t="shared" si="34"/>
        <v>295.39392510344464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35.251030295781383</v>
      </c>
      <c r="AA56" s="23">
        <f>EXP(-LN(2)/25)*AA55+(1-EXP(-LN(2)/25))/(LN(2)/25)*Calculateur!V56*Calculateur!X56*VLOOKUP('Données projet'!$B$9,Paramètres!$A$1:$I$89,3,0)*0.475*44/12</f>
        <v>7.1432252045127909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42.394255500294172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35.658272963514037</v>
      </c>
      <c r="AO56" s="62">
        <f t="shared" si="36"/>
        <v>206.48332072961648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27.732525041407413</v>
      </c>
      <c r="AV56" s="23">
        <f>EXP(-LN(2)/25)*AV55+(1-EXP(-LN(2)/25))/(LN(2)/25)*Calculateur!AQ56*Calculateur!AS56*VLOOKUP('Données projet'!$B$10,Paramètres!$A$1:$I$89,3,0)*0.475*44/12</f>
        <v>5.800605266749475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33.533130308156885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27.630719999999965</v>
      </c>
      <c r="D57" s="12">
        <f t="shared" si="32"/>
        <v>8.65299025193214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280.08478089210752</v>
      </c>
      <c r="H57" s="70">
        <f t="shared" si="1"/>
        <v>356.52746202211506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53.866164312744104</v>
      </c>
      <c r="T57" s="62">
        <f t="shared" si="34"/>
        <v>295.39392510344464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34.55977909268654</v>
      </c>
      <c r="AA57" s="23">
        <f>EXP(-LN(2)/25)*AA56+(1-EXP(-LN(2)/25))/(LN(2)/25)*Calculateur!V57*Calculateur!X57*VLOOKUP('Données projet'!$B$9,Paramètres!$A$1:$I$89,3,0)*0.475*44/12</f>
        <v>6.9478933356495007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41.507672428336043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35.658272963514037</v>
      </c>
      <c r="AO57" s="62">
        <f t="shared" si="36"/>
        <v>206.48332072961648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27.188707140515454</v>
      </c>
      <c r="AV57" s="23">
        <f>EXP(-LN(2)/25)*AV56+(1-EXP(-LN(2)/25))/(LN(2)/25)*Calculateur!AQ57*Calculateur!AS57*VLOOKUP('Données projet'!$B$10,Paramètres!$A$1:$I$89,3,0)*0.475*44/12</f>
        <v>5.6419874106896373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32.830694551205092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28.142399999999963</v>
      </c>
      <c r="D58" s="12">
        <f t="shared" si="32"/>
        <v>8.7944272513824711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285.1263858001451</v>
      </c>
      <c r="H58" s="70">
        <f t="shared" si="1"/>
        <v>357.66497412949104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53.866164312744104</v>
      </c>
      <c r="T58" s="62">
        <f t="shared" si="34"/>
        <v>295.39392510344464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33.882082904062784</v>
      </c>
      <c r="AA58" s="23">
        <f>EXP(-LN(2)/25)*AA57+(1-EXP(-LN(2)/25))/(LN(2)/25)*Calculateur!V58*Calculateur!X58*VLOOKUP('Données projet'!$B$9,Paramètres!$A$1:$I$89,3,0)*0.475*44/12</f>
        <v>6.7579028270123338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40.639985731075114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35.658272963514037</v>
      </c>
      <c r="AO58" s="62">
        <f t="shared" si="36"/>
        <v>206.48332072961648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26.655553176963821</v>
      </c>
      <c r="AV58" s="23">
        <f>EXP(-LN(2)/25)*AV57+(1-EXP(-LN(2)/25))/(LN(2)/25)*Calculateur!AQ58*Calculateur!AS58*VLOOKUP('Données projet'!$B$10,Paramètres!$A$1:$I$89,3,0)*0.475*44/12</f>
        <v>5.4877069682451065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32.143260145208927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28.654079999999961</v>
      </c>
      <c r="D59" s="12">
        <f t="shared" si="32"/>
        <v>8.9355652178173202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290.16568238315097</v>
      </c>
      <c r="H59" s="70">
        <f t="shared" si="1"/>
        <v>358.80196542103175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53.866164312744104</v>
      </c>
      <c r="T59" s="62">
        <f t="shared" si="34"/>
        <v>295.39392510344464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33.217675924344086</v>
      </c>
      <c r="AA59" s="23">
        <f>EXP(-LN(2)/25)*AA58+(1-EXP(-LN(2)/25))/(LN(2)/25)*Calculateur!V59*Calculateur!X59*VLOOKUP('Données projet'!$B$9,Paramètres!$A$1:$I$89,3,0)*0.475*44/12</f>
        <v>6.5731076188250173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39.790783543169105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35.658272963514037</v>
      </c>
      <c r="AO59" s="62">
        <f t="shared" si="36"/>
        <v>206.48332072961648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26.132854037445625</v>
      </c>
      <c r="AV59" s="23">
        <f>EXP(-LN(2)/25)*AV58+(1-EXP(-LN(2)/25))/(LN(2)/25)*Calculateur!AQ59*Calculateur!AS59*VLOOKUP('Données projet'!$B$10,Paramètres!$A$1:$I$89,3,0)*0.475*44/12</f>
        <v>5.3376453326124773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31.470499370058103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29.16575999999996</v>
      </c>
      <c r="D60" s="12">
        <f t="shared" si="32"/>
        <v>9.0764101071203047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295.20271661636696</v>
      </c>
      <c r="H60" s="70">
        <f t="shared" si="1"/>
        <v>359.93844626990108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53.866164312744104</v>
      </c>
      <c r="T60" s="62">
        <f t="shared" si="34"/>
        <v>295.39392510344464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32.566297560249424</v>
      </c>
      <c r="AA60" s="23">
        <f>EXP(-LN(2)/25)*AA59+(1-EXP(-LN(2)/25))/(LN(2)/25)*Calculateur!V60*Calculateur!X60*VLOOKUP('Données projet'!$B$9,Paramètres!$A$1:$I$89,3,0)*0.475*44/12</f>
        <v>6.3933656453235406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38.959663205572966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35.658272963514037</v>
      </c>
      <c r="AO60" s="62">
        <f t="shared" si="36"/>
        <v>206.48332072961648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25.62040470923839</v>
      </c>
      <c r="AV60" s="23">
        <f>EXP(-LN(2)/25)*AV59+(1-EXP(-LN(2)/25))/(LN(2)/25)*Calculateur!AQ60*Calculateur!AS60*VLOOKUP('Données projet'!$B$10,Paramètres!$A$1:$I$89,3,0)*0.475*44/12</f>
        <v>5.1916871402976206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30.81209184953601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29.677439999999958</v>
      </c>
      <c r="D61" s="12">
        <f t="shared" si="32"/>
        <v>9.2169676542258578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300.23753276946246</v>
      </c>
      <c r="H61" s="70">
        <f t="shared" si="1"/>
        <v>361.07442666444325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53.866164312744104</v>
      </c>
      <c r="T61" s="62">
        <f t="shared" si="34"/>
        <v>295.39392510344464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31.927692328573087</v>
      </c>
      <c r="AA61" s="23">
        <f>EXP(-LN(2)/25)*AA60+(1-EXP(-LN(2)/25))/(LN(2)/25)*Calculateur!V61*Calculateur!X61*VLOOKUP('Données projet'!$B$9,Paramètres!$A$1:$I$89,3,0)*0.475*44/12</f>
        <v>6.2185387255396813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38.146231054112768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35.658272963514037</v>
      </c>
      <c r="AO61" s="62">
        <f t="shared" si="36"/>
        <v>206.48332072961648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25.118004199794068</v>
      </c>
      <c r="AV61" s="23">
        <f>EXP(-LN(2)/25)*AV60+(1-EXP(-LN(2)/25))/(LN(2)/25)*Calculateur!AQ61*Calculateur!AS61*VLOOKUP('Données projet'!$B$10,Paramètres!$A$1:$I$89,3,0)*0.475*44/12</f>
        <v>5.0497201824272215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30.167724382221291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30.189119999999956</v>
      </c>
      <c r="D62" s="12">
        <f t="shared" si="32"/>
        <v>9.3572433849814889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305.27017349810239</v>
      </c>
      <c r="H62" s="70">
        <f t="shared" si="1"/>
        <v>362.20991622884264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53.866164312744104</v>
      </c>
      <c r="T62" s="62">
        <f t="shared" si="34"/>
        <v>295.39392510344464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31.301609755979193</v>
      </c>
      <c r="AA62" s="23">
        <f>EXP(-LN(2)/25)*AA61+(1-EXP(-LN(2)/25))/(LN(2)/25)*Calculateur!V62*Calculateur!X62*VLOOKUP('Données projet'!$B$9,Paramètres!$A$1:$I$89,3,0)*0.475*44/12</f>
        <v>6.0484924570710596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37.350102213050249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35.658272963514037</v>
      </c>
      <c r="AO62" s="62">
        <f t="shared" si="36"/>
        <v>206.48332072961648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24.625455457905897</v>
      </c>
      <c r="AV62" s="23">
        <f>EXP(-LN(2)/25)*AV61+(1-EXP(-LN(2)/25))/(LN(2)/25)*Calculateur!AQ62*Calculateur!AS62*VLOOKUP('Données projet'!$B$10,Paramètres!$A$1:$I$89,3,0)*0.475*44/12</f>
        <v>4.9116353184855059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29.537090776391402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30.700799999999955</v>
      </c>
      <c r="D63" s="12">
        <f t="shared" si="32"/>
        <v>9.4972426271830557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310.30067992913206</v>
      </c>
      <c r="H63" s="70">
        <f t="shared" si="1"/>
        <v>363.34492424234372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53.866164312744104</v>
      </c>
      <c r="T63" s="62">
        <f t="shared" si="34"/>
        <v>295.39392510344464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30.687804280761203</v>
      </c>
      <c r="AA63" s="23">
        <f>EXP(-LN(2)/25)*AA62+(1-EXP(-LN(2)/25))/(LN(2)/25)*Calculateur!V63*Calculateur!X63*VLOOKUP('Données projet'!$B$9,Paramètres!$A$1:$I$89,3,0)*0.475*44/12</f>
        <v>5.883096112756057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36.570900393517263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35.658272963514037</v>
      </c>
      <c r="AO63" s="62">
        <f t="shared" si="36"/>
        <v>206.48332072961648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24.142565296421086</v>
      </c>
      <c r="AV63" s="23">
        <f>EXP(-LN(2)/25)*AV62+(1-EXP(-LN(2)/25))/(LN(2)/25)*Calculateur!AQ63*Calculateur!AS63*VLOOKUP('Données projet'!$B$10,Paramètres!$A$1:$I$89,3,0)*0.475*44/12</f>
        <v>4.7773263924098437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28.91989168883093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31.212479999999953</v>
      </c>
      <c r="D64" s="12">
        <f t="shared" si="32"/>
        <v>9.6369705208534739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315.32909173992118</v>
      </c>
      <c r="H64" s="70">
        <f t="shared" si="1"/>
        <v>364.47945965715303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53.866164312744104</v>
      </c>
      <c r="T64" s="62">
        <f t="shared" si="34"/>
        <v>295.39392510344464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30.086035156527867</v>
      </c>
      <c r="AA64" s="23">
        <f>EXP(-LN(2)/25)*AA63+(1-EXP(-LN(2)/25))/(LN(2)/25)*Calculateur!V64*Calculateur!X64*VLOOKUP('Données projet'!$B$9,Paramètres!$A$1:$I$89,3,0)*0.475*44/12</f>
        <v>5.7222225401741644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35.808257696702029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35.658272963514037</v>
      </c>
      <c r="AO64" s="62">
        <f t="shared" si="36"/>
        <v>206.48332072961648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23.669144316469076</v>
      </c>
      <c r="AV64" s="23">
        <f>EXP(-LN(2)/25)*AV63+(1-EXP(-LN(2)/25))/(LN(2)/25)*Calculateur!AQ64*Calculateur!AS64*VLOOKUP('Données projet'!$B$10,Paramètres!$A$1:$I$89,3,0)*0.475*44/12</f>
        <v>4.6466901509807199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28.315834467449797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31.724159999999952</v>
      </c>
      <c r="D65" s="12">
        <f t="shared" si="32"/>
        <v>9.7764320278283297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320.3554472323587</v>
      </c>
      <c r="H65" s="70">
        <f t="shared" si="1"/>
        <v>365.61353111513426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53.866164312744104</v>
      </c>
      <c r="T65" s="62">
        <f t="shared" si="34"/>
        <v>295.39392510344464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29.496066357777824</v>
      </c>
      <c r="AA65" s="23">
        <f>EXP(-LN(2)/25)*AA64+(1-EXP(-LN(2)/25))/(LN(2)/25)*Calculateur!V65*Calculateur!X65*VLOOKUP('Données projet'!$B$9,Paramètres!$A$1:$I$89,3,0)*0.475*44/12</f>
        <v>5.5657480638944969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35.061814421672324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35.658272963514037</v>
      </c>
      <c r="AO65" s="62">
        <f t="shared" si="36"/>
        <v>206.48332072961648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23.205006833175638</v>
      </c>
      <c r="AV65" s="23">
        <f>EXP(-LN(2)/25)*AV64+(1-EXP(-LN(2)/25))/(LN(2)/25)*Calculateur!AQ65*Calculateur!AS65*VLOOKUP('Données projet'!$B$10,Paramètres!$A$1:$I$89,3,0)*0.475*44/12</f>
        <v>4.5196261644433369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27.724632997618976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32.235839999999953</v>
      </c>
      <c r="D66" s="12">
        <f t="shared" si="32"/>
        <v>9.9156319407055236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325.37978340193706</v>
      </c>
      <c r="H66" s="70">
        <f t="shared" si="1"/>
        <v>366.74714696339538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53.866164312744104</v>
      </c>
      <c r="T66" s="62">
        <f t="shared" si="34"/>
        <v>295.39392510344464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28.917666487325832</v>
      </c>
      <c r="AA66" s="23">
        <f>EXP(-LN(2)/25)*AA65+(1-EXP(-LN(2)/25))/(LN(2)/25)*Calculateur!V66*Calculateur!X66*VLOOKUP('Données projet'!$B$9,Paramètres!$A$1:$I$89,3,0)*0.475*44/12</f>
        <v>5.4135523903973315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34.33121887772316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35.658272963514037</v>
      </c>
      <c r="AO66" s="62">
        <f t="shared" si="36"/>
        <v>206.48332072961648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22.749970802833673</v>
      </c>
      <c r="AV66" s="23">
        <f>EXP(-LN(2)/25)*AV65+(1-EXP(-LN(2)/25))/(LN(2)/25)*Calculateur!AQ66*Calculateur!AS66*VLOOKUP('Données projet'!$B$10,Paramètres!$A$1:$I$89,3,0)*0.475*44/12</f>
        <v>4.3960367492998236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27.146007552133497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32.747519999999952</v>
      </c>
      <c r="D67" s="12">
        <f t="shared" si="32"/>
        <v>10.054574891210564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330.40213600232681</v>
      </c>
      <c r="H67" s="70">
        <f t="shared" si="1"/>
        <v>367.88031526885828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53.866164312744104</v>
      </c>
      <c r="T67" s="62">
        <f t="shared" si="34"/>
        <v>295.39392510344464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28.350608685544319</v>
      </c>
      <c r="AA67" s="23">
        <f>EXP(-LN(2)/25)*AA66+(1-EXP(-LN(2)/25))/(LN(2)/25)*Calculateur!V67*Calculateur!X67*VLOOKUP('Données projet'!$B$9,Paramètres!$A$1:$I$89,3,0)*0.475*44/12</f>
        <v>5.265518515595569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33.616127201139889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35.658272963514037</v>
      </c>
      <c r="AO67" s="62">
        <f t="shared" si="36"/>
        <v>206.48332072961648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22.303857751502143</v>
      </c>
      <c r="AV67" s="23">
        <f>EXP(-LN(2)/25)*AV66+(1-EXP(-LN(2)/25))/(LN(2)/25)*Calculateur!AQ67*Calculateur!AS67*VLOOKUP('Données projet'!$B$10,Paramètres!$A$1:$I$89,3,0)*0.475*44/12</f>
        <v>4.2758268932126944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26.579684644714838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33.25919999999995</v>
      </c>
      <c r="D68" s="12">
        <f t="shared" si="32"/>
        <v>10.193265358024172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335.42253960580024</v>
      </c>
      <c r="H68" s="70">
        <f t="shared" ref="H68:H131" si="56">(B68+E68+F68)*44/12+(C68+D68)*0.475*44/12</f>
        <v>369.01304383189199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53.866164312744104</v>
      </c>
      <c r="T68" s="62">
        <f t="shared" si="34"/>
        <v>295.39392510344464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27.794670541384633</v>
      </c>
      <c r="AA68" s="23">
        <f>EXP(-LN(2)/25)*AA67+(1-EXP(-LN(2)/25))/(LN(2)/25)*Calculateur!V68*Calculateur!X68*VLOOKUP('Données projet'!$B$9,Paramètres!$A$1:$I$89,3,0)*0.475*44/12</f>
        <v>5.1215326348850239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32.916203176269654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35.658272963514037</v>
      </c>
      <c r="AO68" s="62">
        <f t="shared" si="36"/>
        <v>206.48332072961648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21.866492705005129</v>
      </c>
      <c r="AV68" s="23">
        <f>EXP(-LN(2)/25)*AV67+(1-EXP(-LN(2)/25))/(LN(2)/25)*Calculateur!AQ68*Calculateur!AS68*VLOOKUP('Données projet'!$B$10,Paramètres!$A$1:$I$89,3,0)*0.475*44/12</f>
        <v>4.1589041819618293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26.025396886966959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33.770879999999948</v>
      </c>
      <c r="D69" s="12">
        <f t="shared" ref="D69:D132" si="86">IFERROR(EXP(-1.0587+0.8836*LN(C69)+0.284),0)</f>
        <v>10.331707674114574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340.44102765983138</v>
      </c>
      <c r="H69" s="70">
        <f t="shared" si="56"/>
        <v>370.14534019908274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53.866164312744104</v>
      </c>
      <c r="T69" s="62">
        <f t="shared" ref="T69:T132" si="88">$T$3</f>
        <v>295.39392510344464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27.249634005143132</v>
      </c>
      <c r="AA69" s="23">
        <f>EXP(-LN(2)/25)*AA68+(1-EXP(-LN(2)/25))/(LN(2)/25)*Calculateur!V69*Calculateur!X69*VLOOKUP('Données projet'!$B$9,Paramètres!$A$1:$I$89,3,0)*0.475*44/12</f>
        <v>4.9814840556543967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32.231118060797527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35.658272963514037</v>
      </c>
      <c r="AO69" s="62">
        <f t="shared" ref="AO69:AO132" si="90">$AO$3</f>
        <v>206.48332072961648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21.437704120303586</v>
      </c>
      <c r="AV69" s="23">
        <f>EXP(-LN(2)/25)*AV68+(1-EXP(-LN(2)/25))/(LN(2)/25)*Calculateur!AQ69*Calculateur!AS69*VLOOKUP('Données projet'!$B$10,Paramètres!$A$1:$I$89,3,0)*0.475*44/12</f>
        <v>4.0451787283988176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25.482882848702403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34.282559999999947</v>
      </c>
      <c r="D70" s="12">
        <f t="shared" si="86"/>
        <v>10.469906033612734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345.45763254016805</v>
      </c>
      <c r="H70" s="70">
        <f t="shared" si="56"/>
        <v>371.27721167520872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53.866164312744104</v>
      </c>
      <c r="T70" s="62">
        <f t="shared" si="88"/>
        <v>295.39392510344464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26.715285302937868</v>
      </c>
      <c r="AA70" s="23">
        <f>EXP(-LN(2)/25)*AA69+(1-EXP(-LN(2)/25))/(LN(2)/25)*Calculateur!V70*Calculateur!X70*VLOOKUP('Données projet'!$B$9,Paramètres!$A$1:$I$89,3,0)*0.475*44/12</f>
        <v>4.8452651121876658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31.560550415125533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35.658272963514037</v>
      </c>
      <c r="AO70" s="62">
        <f t="shared" si="90"/>
        <v>206.48332072961648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21.017323818212827</v>
      </c>
      <c r="AV70" s="23">
        <f>EXP(-LN(2)/25)*AV69+(1-EXP(-LN(2)/25))/(LN(2)/25)*Calculateur!AQ70*Calculateur!AS70*VLOOKUP('Données projet'!$B$10,Paramètres!$A$1:$I$89,3,0)*0.475*44/12</f>
        <v>3.9345631033440482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24.951886921556873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34.794239999999945</v>
      </c>
      <c r="D71" s="12">
        <f t="shared" si="86"/>
        <v>10.607864498265494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350.47238560064551</v>
      </c>
      <c r="H71" s="70">
        <f t="shared" si="56"/>
        <v>372.40866533447894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53.866164312744104</v>
      </c>
      <c r="T71" s="62">
        <f t="shared" si="88"/>
        <v>295.39392510344464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26.191414852862323</v>
      </c>
      <c r="AA71" s="23">
        <f>EXP(-LN(2)/25)*AA70+(1-EXP(-LN(2)/25))/(LN(2)/25)*Calculateur!V71*Calculateur!X71*VLOOKUP('Données projet'!$B$9,Paramètres!$A$1:$I$89,3,0)*0.475*44/12</f>
        <v>4.7127710828934761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30.904185935755798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35.658272963514037</v>
      </c>
      <c r="AO71" s="62">
        <f t="shared" si="90"/>
        <v>206.48332072961648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20.605186917439401</v>
      </c>
      <c r="AV71" s="23">
        <f>EXP(-LN(2)/25)*AV70+(1-EXP(-LN(2)/25))/(LN(2)/25)*Calculateur!AQ71*Calculateur!AS71*VLOOKUP('Données projet'!$B$10,Paramètres!$A$1:$I$89,3,0)*0.475*44/12</f>
        <v>3.8269722683734244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24.432159185812825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35.305919999999944</v>
      </c>
      <c r="D72" s="12">
        <f t="shared" si="86"/>
        <v>10.745587003498374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355.48531721998705</v>
      </c>
      <c r="H72" s="70">
        <f t="shared" si="56"/>
        <v>373.53970803109286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53.866164312744104</v>
      </c>
      <c r="T72" s="62">
        <f t="shared" si="88"/>
        <v>295.39392510344464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25.677817182783336</v>
      </c>
      <c r="AA72" s="23">
        <f>EXP(-LN(2)/25)*AA71+(1-EXP(-LN(2)/25))/(LN(2)/25)*Calculateur!V72*Calculateur!X72*VLOOKUP('Données projet'!$B$9,Paramètres!$A$1:$I$89,3,0)*0.475*44/12</f>
        <v>4.5839001097978942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30.261717292581231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35.658272963514037</v>
      </c>
      <c r="AO72" s="62">
        <f t="shared" si="90"/>
        <v>206.48332072961648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20.201131769911456</v>
      </c>
      <c r="AV72" s="23">
        <f>EXP(-LN(2)/25)*AV71+(1-EXP(-LN(2)/25))/(LN(2)/25)*Calculateur!AQ72*Calculateur!AS72*VLOOKUP('Données projet'!$B$10,Paramètres!$A$1:$I$89,3,0)*0.475*44/12</f>
        <v>3.7223235104430281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23.923455280354485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35.817599999999942</v>
      </c>
      <c r="D73" s="12">
        <f t="shared" si="86"/>
        <v>10.88307736411684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360.49645684581378</v>
      </c>
      <c r="H73" s="70">
        <f t="shared" si="56"/>
        <v>374.67034640917007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53.866164312744104</v>
      </c>
      <c r="T73" s="62">
        <f t="shared" si="88"/>
        <v>295.39392510344464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25.17429084975095</v>
      </c>
      <c r="AA73" s="23">
        <f>EXP(-LN(2)/25)*AA72+(1-EXP(-LN(2)/25))/(LN(2)/25)*Calculateur!V73*Calculateur!X73*VLOOKUP('Données projet'!$B$9,Paramètres!$A$1:$I$89,3,0)*0.475*44/12</f>
        <v>4.4585531202386406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29.63284396998959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35.658272963514037</v>
      </c>
      <c r="AO73" s="62">
        <f t="shared" si="90"/>
        <v>206.48332072961648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19.804999897377225</v>
      </c>
      <c r="AV73" s="23">
        <f>EXP(-LN(2)/25)*AV72+(1-EXP(-LN(2)/25))/(LN(2)/25)*Calculateur!AQ73*Calculateur!AS73*VLOOKUP('Données projet'!$B$10,Paramètres!$A$1:$I$89,3,0)*0.475*44/12</f>
        <v>3.6205363783014777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23.425536275678702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36.32927999999994</v>
      </c>
      <c r="D74" s="12">
        <f t="shared" si="86"/>
        <v>11.020339279672598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365.50583303606868</v>
      </c>
      <c r="H74" s="70">
        <f t="shared" si="56"/>
        <v>375.80058691209632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53.866164312744104</v>
      </c>
      <c r="T74" s="62">
        <f t="shared" si="88"/>
        <v>295.39392510344464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24.680638360988592</v>
      </c>
      <c r="AA74" s="23">
        <f>EXP(-LN(2)/25)*AA73+(1-EXP(-LN(2)/25))/(LN(2)/25)*Calculateur!V74*Calculateur!X74*VLOOKUP('Données projet'!$B$9,Paramètres!$A$1:$I$89,3,0)*0.475*44/12</f>
        <v>4.3366337507005968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29.017272111689188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35.658272963514037</v>
      </c>
      <c r="AO74" s="62">
        <f t="shared" si="90"/>
        <v>206.48332072961648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19.416635929246809</v>
      </c>
      <c r="AV74" s="23">
        <f>EXP(-LN(2)/25)*AV73+(1-EXP(-LN(2)/25))/(LN(2)/25)*Calculateur!AQ74*Calculateur!AS74*VLOOKUP('Données projet'!$B$10,Paramètres!$A$1:$I$89,3,0)*0.475*44/12</f>
        <v>3.5215326206410906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22.938168549887898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36.840959999999939</v>
      </c>
      <c r="D75" s="12">
        <f t="shared" si="86"/>
        <v>11.157376339518924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370.51347349804036</v>
      </c>
      <c r="H75" s="70">
        <f t="shared" si="56"/>
        <v>376.93043579132865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53.866164312744104</v>
      </c>
      <c r="T75" s="62">
        <f t="shared" si="88"/>
        <v>295.39392510344464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24.196666096432576</v>
      </c>
      <c r="AA75" s="23">
        <f>EXP(-LN(2)/25)*AA74+(1-EXP(-LN(2)/25))/(LN(2)/25)*Calculateur!V75*Calculateur!X75*VLOOKUP('Données projet'!$B$9,Paramètres!$A$1:$I$89,3,0)*0.475*44/12</f>
        <v>4.2180482727340314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28.414714369166607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35.658272963514037</v>
      </c>
      <c r="AO75" s="62">
        <f t="shared" si="90"/>
        <v>206.48332072961648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19.035887541652798</v>
      </c>
      <c r="AV75" s="23">
        <f>EXP(-LN(2)/25)*AV74+(1-EXP(-LN(2)/25))/(LN(2)/25)*Calculateur!AQ75*Calculateur!AS75*VLOOKUP('Données projet'!$B$10,Paramètres!$A$1:$I$89,3,0)*0.475*44/12</f>
        <v>3.4252361259403079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22.461123667593107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37.352639999999937</v>
      </c>
      <c r="D76" s="12">
        <f t="shared" si="86"/>
        <v>11.294192027577196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375.51940512515677</v>
      </c>
      <c r="H76" s="70">
        <f t="shared" si="56"/>
        <v>378.0598991146968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53.866164312744104</v>
      </c>
      <c r="T76" s="62">
        <f t="shared" si="88"/>
        <v>295.39392510344464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23.722184232790571</v>
      </c>
      <c r="AA76" s="23">
        <f>EXP(-LN(2)/25)*AA75+(1-EXP(-LN(2)/25))/(LN(2)/25)*Calculateur!V76*Calculateur!X76*VLOOKUP('Données projet'!$B$9,Paramètres!$A$1:$I$89,3,0)*0.475*44/12</f>
        <v>4.102705520898601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27.82488975368917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35.658272963514037</v>
      </c>
      <c r="AO76" s="62">
        <f t="shared" si="90"/>
        <v>206.48332072961648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18.662605397705921</v>
      </c>
      <c r="AV76" s="23">
        <f>EXP(-LN(2)/25)*AV75+(1-EXP(-LN(2)/25))/(LN(2)/25)*Calculateur!AQ76*Calculateur!AS76*VLOOKUP('Données projet'!$B$10,Paramètres!$A$1:$I$89,3,0)*0.475*44/12</f>
        <v>3.3315728639511306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21.994178261657051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37.864319999999935</v>
      </c>
      <c r="D77" s="12">
        <f t="shared" si="86"/>
        <v>11.430789726834767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380.52365403170649</v>
      </c>
      <c r="H77" s="70">
        <f t="shared" si="56"/>
        <v>379.1889827742371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53.866164312744104</v>
      </c>
      <c r="T77" s="62">
        <f t="shared" si="88"/>
        <v>295.39392510344464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23.257006669089225</v>
      </c>
      <c r="AA77" s="23">
        <f>EXP(-LN(2)/25)*AA76+(1-EXP(-LN(2)/25))/(LN(2)/25)*Calculateur!V77*Calculateur!X77*VLOOKUP('Données projet'!$B$9,Paramètres!$A$1:$I$89,3,0)*0.475*44/12</f>
        <v>3.9905168226777223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27.247523491766948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35.658272963514037</v>
      </c>
      <c r="AO77" s="62">
        <f t="shared" si="90"/>
        <v>206.48332072961648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18.296643088922217</v>
      </c>
      <c r="AV77" s="23">
        <f>EXP(-LN(2)/25)*AV76+(1-EXP(-LN(2)/25))/(LN(2)/25)*Calculateur!AQ77*Calculateur!AS77*VLOOKUP('Données projet'!$B$10,Paramètres!$A$1:$I$89,3,0)*0.475*44/12</f>
        <v>3.2404708287865844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21.537113917708801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38.375999999999934</v>
      </c>
      <c r="D78" s="12">
        <f t="shared" si="86"/>
        <v>11.567172723592845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385.52624558562849</v>
      </c>
      <c r="H78" s="70">
        <f t="shared" si="56"/>
        <v>380.31769249359076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53.866164312744104</v>
      </c>
      <c r="T78" s="62">
        <f t="shared" si="88"/>
        <v>295.39392510344464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22.800950953681763</v>
      </c>
      <c r="AA78" s="23">
        <f>EXP(-LN(2)/25)*AA77+(1-EXP(-LN(2)/25))/(LN(2)/25)*Calculateur!V78*Calculateur!X78*VLOOKUP('Données projet'!$B$9,Paramètres!$A$1:$I$89,3,0)*0.475*44/12</f>
        <v>3.881395930309441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26.682346883991205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35.658272963514037</v>
      </c>
      <c r="AO78" s="62">
        <f t="shared" si="90"/>
        <v>206.48332072961648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17.937857077798792</v>
      </c>
      <c r="AV78" s="23">
        <f>EXP(-LN(2)/25)*AV77+(1-EXP(-LN(2)/25))/(LN(2)/25)*Calculateur!AQ78*Calculateur!AS78*VLOOKUP('Données projet'!$B$10,Paramètres!$A$1:$I$89,3,0)*0.475*44/12</f>
        <v>3.1518599835644605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21.089717061363253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38.887679999999932</v>
      </c>
      <c r="D79" s="12">
        <f t="shared" si="86"/>
        <v>11.703344211481344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390.52720443950466</v>
      </c>
      <c r="H79" s="70">
        <f t="shared" si="56"/>
        <v>381.44603383499651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53.866164312744104</v>
      </c>
      <c r="T79" s="62">
        <f t="shared" si="88"/>
        <v>295.39392510344464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22.353838212686924</v>
      </c>
      <c r="AA79" s="23">
        <f>EXP(-LN(2)/25)*AA78+(1-EXP(-LN(2)/25))/(LN(2)/25)*Calculateur!V79*Calculateur!X79*VLOOKUP('Données projet'!$B$9,Paramètres!$A$1:$I$89,3,0)*0.475*44/12</f>
        <v>3.7752589544813886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26.129097167168311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35.658272963514037</v>
      </c>
      <c r="AO79" s="62">
        <f t="shared" si="90"/>
        <v>206.48332072961648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17.586106641515642</v>
      </c>
      <c r="AV79" s="23">
        <f>EXP(-LN(2)/25)*AV78+(1-EXP(-LN(2)/25))/(LN(2)/25)*Calculateur!AQ79*Calculateur!AS79*VLOOKUP('Données projet'!$B$10,Paramètres!$A$1:$I$89,3,0)*0.475*44/12</f>
        <v>3.0656722065647775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20.651778848080419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39.39935999999993</v>
      </c>
      <c r="D80" s="12">
        <f t="shared" si="86"/>
        <v>11.839307295256422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395.5265545598736</v>
      </c>
      <c r="H80" s="70">
        <f t="shared" si="56"/>
        <v>382.57401220590475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53.866164312744104</v>
      </c>
      <c r="T80" s="62">
        <f t="shared" si="88"/>
        <v>295.39392510344464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21.915493079831148</v>
      </c>
      <c r="AA80" s="23">
        <f>EXP(-LN(2)/25)*AA79+(1-EXP(-LN(2)/25))/(LN(2)/25)*Calculateur!V80*Calculateur!X80*VLOOKUP('Données projet'!$B$9,Paramètres!$A$1:$I$89,3,0)*0.475*44/12</f>
        <v>3.672024299838855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25.587517379670004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35.658272963514037</v>
      </c>
      <c r="AO80" s="62">
        <f t="shared" si="90"/>
        <v>206.48332072961648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17.24125381674142</v>
      </c>
      <c r="AV80" s="23">
        <f>EXP(-LN(2)/25)*AV79+(1-EXP(-LN(2)/25))/(LN(2)/25)*Calculateur!AQ80*Calculateur!AS80*VLOOKUP('Données projet'!$B$10,Paramètres!$A$1:$I$89,3,0)*0.475*44/12</f>
        <v>2.9818412388595688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20.223095055600989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39.911039999999929</v>
      </c>
      <c r="D81" s="12">
        <f t="shared" si="86"/>
        <v>11.975064994395105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400.52431925497922</v>
      </c>
      <c r="H81" s="70">
        <f t="shared" si="56"/>
        <v>383.70163286523797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53.866164312744104</v>
      </c>
      <c r="T81" s="62">
        <f t="shared" si="88"/>
        <v>295.39392510344464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21.485743627666544</v>
      </c>
      <c r="AA81" s="23">
        <f>EXP(-LN(2)/25)*AA80+(1-EXP(-LN(2)/25))/(LN(2)/25)*Calculateur!V81*Calculateur!X81*VLOOKUP('Données projet'!$B$9,Paramètres!$A$1:$I$89,3,0)*0.475*44/12</f>
        <v>3.5716126022563963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25.057356229922942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35.658272963514037</v>
      </c>
      <c r="AO81" s="62">
        <f t="shared" si="90"/>
        <v>206.48332072961648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16.903163345521566</v>
      </c>
      <c r="AV81" s="23">
        <f>EXP(-LN(2)/25)*AV80+(1-EXP(-LN(2)/25))/(LN(2)/25)*Calculateur!AQ81*Calculateur!AS81*VLOOKUP('Données projet'!$B$10,Paramètres!$A$1:$I$89,3,0)*0.475*44/12</f>
        <v>2.9003026333747384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19.803465978896305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40.422719999999927</v>
      </c>
      <c r="D82" s="12">
        <f t="shared" si="86"/>
        <v>12.110620246500391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405.52052120105509</v>
      </c>
      <c r="H82" s="70">
        <f t="shared" si="56"/>
        <v>384.82890092932138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53.866164312744104</v>
      </c>
      <c r="T82" s="62">
        <f t="shared" si="88"/>
        <v>295.39392510344464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21.064421300137603</v>
      </c>
      <c r="AA82" s="23">
        <f>EXP(-LN(2)/25)*AA81+(1-EXP(-LN(2)/25))/(LN(2)/25)*Calculateur!V82*Calculateur!X82*VLOOKUP('Données projet'!$B$9,Paramètres!$A$1:$I$89,3,0)*0.475*44/12</f>
        <v>3.4739466678247513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24.538367967962355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35.658272963514037</v>
      </c>
      <c r="AO82" s="62">
        <f t="shared" si="90"/>
        <v>206.48332072961648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16.571702622227509</v>
      </c>
      <c r="AV82" s="23">
        <f>EXP(-LN(2)/25)*AV81+(1-EXP(-LN(2)/25))/(LN(2)/25)*Calculateur!AQ82*Calculateur!AS82*VLOOKUP('Données projet'!$B$10,Paramètres!$A$1:$I$89,3,0)*0.475*44/12</f>
        <v>2.8209937053448195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19.392696327572327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40.934399999999926</v>
      </c>
      <c r="D83" s="12">
        <f t="shared" si="86"/>
        <v>12.245975910528946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410.51518246724049</v>
      </c>
      <c r="H83" s="70">
        <f t="shared" si="56"/>
        <v>385.95582137750444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53.866164312744104</v>
      </c>
      <c r="T83" s="62">
        <f t="shared" si="88"/>
        <v>295.39392510344464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20.651360846470261</v>
      </c>
      <c r="AA83" s="23">
        <f>EXP(-LN(2)/25)*AA82+(1-EXP(-LN(2)/25))/(LN(2)/25)*Calculateur!V83*Calculateur!X83*VLOOKUP('Données projet'!$B$9,Paramètres!$A$1:$I$89,3,0)*0.475*44/12</f>
        <v>3.3789514135061678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24.03031225997643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35.658272963514037</v>
      </c>
      <c r="AO83" s="62">
        <f t="shared" si="90"/>
        <v>206.48332072961648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16.246741641546169</v>
      </c>
      <c r="AV83" s="23">
        <f>EXP(-LN(2)/25)*AV82+(1-EXP(-LN(2)/25))/(LN(2)/25)*Calculateur!AQ83*Calculateur!AS83*VLOOKUP('Données projet'!$B$10,Paramètres!$A$1:$I$89,3,0)*0.475*44/12</f>
        <v>2.7438534841225541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18.990595125668722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41.446079999999924</v>
      </c>
      <c r="D84" s="12">
        <f t="shared" si="86"/>
        <v>12.381134769852867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415.50832453921453</v>
      </c>
      <c r="H84" s="70">
        <f t="shared" si="56"/>
        <v>387.0823990574936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53.866164312744104</v>
      </c>
      <c r="T84" s="62">
        <f t="shared" si="88"/>
        <v>295.39392510344464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20.246400256357337</v>
      </c>
      <c r="AA84" s="23">
        <f>EXP(-LN(2)/25)*AA83+(1-EXP(-LN(2)/25))/(LN(2)/25)*Calculateur!V84*Calculateur!X84*VLOOKUP('Données projet'!$B$9,Paramètres!$A$1:$I$89,3,0)*0.475*44/12</f>
        <v>3.2865538094125095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23.532954065769847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35.658272963514037</v>
      </c>
      <c r="AO84" s="62">
        <f t="shared" si="90"/>
        <v>206.48332072961648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15.928152947489364</v>
      </c>
      <c r="AV84" s="23">
        <f>EXP(-LN(2)/25)*AV83+(1-EXP(-LN(2)/25))/(LN(2)/25)*Calculateur!AQ84*Calculateur!AS84*VLOOKUP('Données projet'!$B$10,Paramètres!$A$1:$I$89,3,0)*0.475*44/12</f>
        <v>2.6688226663062395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18.596975613795603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41.957759999999922</v>
      </c>
      <c r="D85" s="12">
        <f t="shared" si="86"/>
        <v>12.51609953516596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420.49996834163147</v>
      </c>
      <c r="H85" s="70">
        <f t="shared" si="56"/>
        <v>388.20863869041392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53.866164312744104</v>
      </c>
      <c r="T85" s="62">
        <f t="shared" si="88"/>
        <v>295.39392510344464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19.849380696414954</v>
      </c>
      <c r="AA85" s="23">
        <f>EXP(-LN(2)/25)*AA84+(1-EXP(-LN(2)/25))/(LN(2)/25)*Calculateur!V85*Calculateur!X85*VLOOKUP('Données projet'!$B$9,Paramètres!$A$1:$I$89,3,0)*0.475*44/12</f>
        <v>3.1966828226617712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23.046063519076725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35.658272963514037</v>
      </c>
      <c r="AO85" s="62">
        <f t="shared" si="90"/>
        <v>206.48332072961648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15.615811583403097</v>
      </c>
      <c r="AV85" s="23">
        <f>EXP(-LN(2)/25)*AV84+(1-EXP(-LN(2)/25))/(LN(2)/25)*Calculateur!AQ85*Calculateur!AS85*VLOOKUP('Données projet'!$B$10,Paramètres!$A$1:$I$89,3,0)*0.475*44/12</f>
        <v>2.5958435701488112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18.211655153551909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42.469439999999921</v>
      </c>
      <c r="D86" s="12">
        <f t="shared" si="86"/>
        <v>12.650872847244136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425.49013425942786</v>
      </c>
      <c r="H86" s="70">
        <f t="shared" si="56"/>
        <v>389.3345448756167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53.866164312744104</v>
      </c>
      <c r="T86" s="62">
        <f t="shared" si="88"/>
        <v>295.39392510344464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19.460146447885023</v>
      </c>
      <c r="AA86" s="23">
        <f>EXP(-LN(2)/25)*AA85+(1-EXP(-LN(2)/25))/(LN(2)/25)*Calculateur!V86*Calculateur!X86*VLOOKUP('Données projet'!$B$9,Paramètres!$A$1:$I$89,3,0)*0.475*44/12</f>
        <v>3.1092693627698416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22.569415810654863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35.658272963514037</v>
      </c>
      <c r="AO86" s="62">
        <f t="shared" si="90"/>
        <v>206.48332072961648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15.309595042957142</v>
      </c>
      <c r="AV86" s="23">
        <f>EXP(-LN(2)/25)*AV85+(1-EXP(-LN(2)/25))/(LN(2)/25)*Calculateur!AQ86*Calculateur!AS86*VLOOKUP('Données projet'!$B$10,Paramètres!$A$1:$I$89,3,0)*0.475*44/12</f>
        <v>2.5248600912136117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17.834455134170753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42.981119999999919</v>
      </c>
      <c r="D87" s="12">
        <f t="shared" si="86"/>
        <v>12.785457279569069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430.47884215807647</v>
      </c>
      <c r="H87" s="70">
        <f t="shared" si="56"/>
        <v>390.46012209524929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53.866164312744104</v>
      </c>
      <c r="T87" s="62">
        <f t="shared" si="88"/>
        <v>295.39392510344464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19.078544845559314</v>
      </c>
      <c r="AA87" s="23">
        <f>EXP(-LN(2)/25)*AA86+(1-EXP(-LN(2)/25))/(LN(2)/25)*Calculateur!V87*Calculateur!X87*VLOOKUP('Données projet'!$B$9,Paramètres!$A$1:$I$89,3,0)*0.475*44/12</f>
        <v>3.0242462285355307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22.102791074094846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35.658272963514037</v>
      </c>
      <c r="AO87" s="62">
        <f t="shared" si="90"/>
        <v>206.48332072961648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15.009383222095684</v>
      </c>
      <c r="AV87" s="23">
        <f>EXP(-LN(2)/25)*AV86+(1-EXP(-LN(2)/25))/(LN(2)/25)*Calculateur!AQ87*Calculateur!AS87*VLOOKUP('Données projet'!$B$10,Paramètres!$A$1:$I$89,3,0)*0.475*44/12</f>
        <v>2.4558176592427539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17.465200881338436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43.492799999999917</v>
      </c>
      <c r="D88" s="12">
        <f t="shared" si="86"/>
        <v>12.919855340823286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435.46611140284585</v>
      </c>
      <c r="H88" s="70">
        <f t="shared" si="56"/>
        <v>391.58537471860041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53.866164312744104</v>
      </c>
      <c r="T88" s="62">
        <f t="shared" si="88"/>
        <v>295.39392510344464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18.704426217901215</v>
      </c>
      <c r="AA88" s="23">
        <f>EXP(-LN(2)/25)*AA87+(1-EXP(-LN(2)/25))/(LN(2)/25)*Calculateur!V88*Calculateur!X88*VLOOKUP('Données projet'!$B$9,Paramètres!$A$1:$I$89,3,0)*0.475*44/12</f>
        <v>2.9415480563780294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21.645974274279244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35.658272963514037</v>
      </c>
      <c r="AO88" s="62">
        <f t="shared" si="90"/>
        <v>206.48332072961648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14.715058371930189</v>
      </c>
      <c r="AV88" s="23">
        <f>EXP(-LN(2)/25)*AV87+(1-EXP(-LN(2)/25))/(LN(2)/25)*Calculateur!AQ88*Calculateur!AS88*VLOOKUP('Données projet'!$B$10,Paramètres!$A$1:$I$89,3,0)*0.475*44/12</f>
        <v>2.3886631962049227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17.103721568135111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44.004479999999916</v>
      </c>
      <c r="D89" s="12">
        <f t="shared" si="86"/>
        <v>13.054069477264541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440.45196087712912</v>
      </c>
      <c r="H89" s="70">
        <f t="shared" si="56"/>
        <v>392.71030700623555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53.866164312744104</v>
      </c>
      <c r="T89" s="62">
        <f t="shared" si="88"/>
        <v>295.39392510344464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18.337643828341662</v>
      </c>
      <c r="AA89" s="23">
        <f>EXP(-LN(2)/25)*AA88+(1-EXP(-LN(2)/25))/(LN(2)/25)*Calculateur!V89*Calculateur!X89*VLOOKUP('Données projet'!$B$9,Paramètres!$A$1:$I$89,3,0)*0.475*44/12</f>
        <v>2.8611112700870831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21.198755098428745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35.658272963514037</v>
      </c>
      <c r="AO89" s="62">
        <f t="shared" si="90"/>
        <v>206.48332072961648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14.426505052556008</v>
      </c>
      <c r="AV89" s="23">
        <f>EXP(-LN(2)/25)*AV88+(1-EXP(-LN(2)/25))/(LN(2)/25)*Calculateur!AQ89*Calculateur!AS89*VLOOKUP('Données projet'!$B$10,Paramètres!$A$1:$I$89,3,0)*0.475*44/12</f>
        <v>2.3233450754903608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16.749850128046369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44.516159999999914</v>
      </c>
      <c r="D90" s="12">
        <f t="shared" si="86"/>
        <v>13.18810207498659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445.43640899989583</v>
      </c>
      <c r="H90" s="70">
        <f t="shared" si="56"/>
        <v>393.83492311393479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53.866164312744104</v>
      </c>
      <c r="T90" s="62">
        <f t="shared" si="88"/>
        <v>295.39392510344464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17.978053817726202</v>
      </c>
      <c r="AA90" s="23">
        <f>EXP(-LN(2)/25)*AA89+(1-EXP(-LN(2)/25))/(LN(2)/25)*Calculateur!V90*Calculateur!X90*VLOOKUP('Données projet'!$B$9,Paramètres!$A$1:$I$89,3,0)*0.475*44/12</f>
        <v>2.7828740319472494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20.76092784967345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35.658272963514037</v>
      </c>
      <c r="AO90" s="62">
        <f t="shared" si="90"/>
        <v>206.48332072961648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14.143610087774608</v>
      </c>
      <c r="AV90" s="23">
        <f>EXP(-LN(2)/25)*AV89+(1-EXP(-LN(2)/25))/(LN(2)/25)*Calculateur!AQ90*Calculateur!AS90*VLOOKUP('Données projet'!$B$10,Paramètres!$A$1:$I$89,3,0)*0.475*44/12</f>
        <v>2.2598130822216693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16.403423169996277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45.027839999999912</v>
      </c>
      <c r="D91" s="12">
        <f t="shared" si="86"/>
        <v>13.32195546207303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450.41947374231745</v>
      </c>
      <c r="H91" s="70">
        <f t="shared" si="56"/>
        <v>394.95922709644367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53.866164312744104</v>
      </c>
      <c r="T91" s="62">
        <f t="shared" si="88"/>
        <v>295.39392510344464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17.625515147890663</v>
      </c>
      <c r="AA91" s="23">
        <f>EXP(-LN(2)/25)*AA90+(1-EXP(-LN(2)/25))/(LN(2)/25)*Calculateur!V91*Calculateur!X91*VLOOKUP('Données projet'!$B$9,Paramètres!$A$1:$I$89,3,0)*0.475*44/12</f>
        <v>2.7067761951986666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20.332291343089331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35.658272963514037</v>
      </c>
      <c r="AO91" s="62">
        <f t="shared" si="90"/>
        <v>206.48332072961648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13.86626252070368</v>
      </c>
      <c r="AV91" s="23">
        <f>EXP(-LN(2)/25)*AV90+(1-EXP(-LN(2)/25))/(LN(2)/25)*Calculateur!AQ91*Calculateur!AS91*VLOOKUP('Données projet'!$B$10,Paramètres!$A$1:$I$89,3,0)*0.475*44/12</f>
        <v>2.1980183746499127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16.064280895353594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45.539519999999911</v>
      </c>
      <c r="D92" s="12">
        <f t="shared" si="86"/>
        <v>13.455631910650482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455.40117264361703</v>
      </c>
      <c r="H92" s="70">
        <f t="shared" si="56"/>
        <v>396.0832229110494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53.866164312744104</v>
      </c>
      <c r="T92" s="62">
        <f t="shared" si="88"/>
        <v>295.39392510344464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17.279889546343245</v>
      </c>
      <c r="AA92" s="23">
        <f>EXP(-LN(2)/25)*AA91+(1-EXP(-LN(2)/25))/(LN(2)/25)*Calculateur!V92*Calculateur!X92*VLOOKUP('Données projet'!$B$9,Paramètres!$A$1:$I$89,3,0)*0.475*44/12</f>
        <v>2.6327592577977854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19.912648804141032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35.658272963514037</v>
      </c>
      <c r="AO92" s="62">
        <f t="shared" si="90"/>
        <v>206.48332072961648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13.594353570257701</v>
      </c>
      <c r="AV92" s="23">
        <f>EXP(-LN(2)/25)*AV91+(1-EXP(-LN(2)/25))/(LN(2)/25)*Calculateur!AQ92*Calculateur!AS92*VLOOKUP('Données projet'!$B$10,Paramètres!$A$1:$I$89,3,0)*0.475*44/12</f>
        <v>2.1379134466063481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15.732267016864048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46.051199999999909</v>
      </c>
      <c r="D93" s="12">
        <f t="shared" si="86"/>
        <v>13.58913363884685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460.38152282618552</v>
      </c>
      <c r="H93" s="70">
        <f t="shared" si="56"/>
        <v>397.20691442099138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53.866164312744104</v>
      </c>
      <c r="T93" s="62">
        <f t="shared" si="88"/>
        <v>295.39392510344464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16.941041452031371</v>
      </c>
      <c r="AA93" s="23">
        <f>EXP(-LN(2)/25)*AA92+(1-EXP(-LN(2)/25))/(LN(2)/25)*Calculateur!V93*Calculateur!X93*VLOOKUP('Données projet'!$B$9,Paramètres!$A$1:$I$89,3,0)*0.475*44/12</f>
        <v>2.5607663174425128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19.501807769473885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35.658272963514037</v>
      </c>
      <c r="AO93" s="62">
        <f t="shared" si="90"/>
        <v>206.48332072961648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13.327776588481884</v>
      </c>
      <c r="AV93" s="23">
        <f>EXP(-LN(2)/25)*AV92+(1-EXP(-LN(2)/25))/(LN(2)/25)*Calculateur!AQ93*Calculateur!AS93*VLOOKUP('Données projet'!$B$10,Paramètres!$A$1:$I$89,3,0)*0.475*44/12</f>
        <v>2.0794520909809155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15.407228679462799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46.562879999999907</v>
      </c>
      <c r="D94" s="12">
        <f t="shared" si="86"/>
        <v>13.722462812660055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465.36054101000673</v>
      </c>
      <c r="H94" s="70">
        <f t="shared" si="56"/>
        <v>398.33030539871606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53.866164312744104</v>
      </c>
      <c r="T94" s="62">
        <f t="shared" si="88"/>
        <v>295.39392510344464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16.608837962172021</v>
      </c>
      <c r="AA94" s="23">
        <f>EXP(-LN(2)/25)*AA93+(1-EXP(-LN(2)/25))/(LN(2)/25)*Calculateur!V94*Calculateur!X94*VLOOKUP('Données projet'!$B$9,Paramètres!$A$1:$I$89,3,0)*0.475*44/12</f>
        <v>2.4907420278271992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19.099579989999221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35.658272963514037</v>
      </c>
      <c r="AO94" s="62">
        <f t="shared" si="90"/>
        <v>206.48332072961648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13.066427018722788</v>
      </c>
      <c r="AV94" s="23">
        <f>EXP(-LN(2)/25)*AV93+(1-EXP(-LN(2)/25))/(LN(2)/25)*Calculateur!AQ94*Calculateur!AS94*VLOOKUP('Données projet'!$B$10,Paramètres!$A$1:$I$89,3,0)*0.475*44/12</f>
        <v>2.0225893641994097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15.089016382922198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47.074559999999906</v>
      </c>
      <c r="D95" s="12">
        <f t="shared" si="86"/>
        <v>13.855621547742276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470.33824352643086</v>
      </c>
      <c r="H95" s="70">
        <f t="shared" si="56"/>
        <v>399.45339952898428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53.866164312744104</v>
      </c>
      <c r="T95" s="62">
        <f t="shared" si="88"/>
        <v>295.39392510344464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16.283148780124691</v>
      </c>
      <c r="AA95" s="23">
        <f>EXP(-LN(2)/25)*AA94+(1-EXP(-LN(2)/25))/(LN(2)/25)*Calculateur!V95*Calculateur!X95*VLOOKUP('Données projet'!$B$9,Paramètres!$A$1:$I$89,3,0)*0.475*44/12</f>
        <v>2.4226325560938338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18.705781336218525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35.658272963514037</v>
      </c>
      <c r="AO95" s="62">
        <f t="shared" si="90"/>
        <v>206.48332072961648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12.81020235461917</v>
      </c>
      <c r="AV95" s="23">
        <f>EXP(-LN(2)/25)*AV94+(1-EXP(-LN(2)/25))/(LN(2)/25)*Calculateur!AQ95*Calculateur!AS95*VLOOKUP('Données projet'!$B$10,Paramètres!$A$1:$I$89,3,0)*0.475*44/12</f>
        <v>1.9672815516720248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14.777483906291195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47.586239999999904</v>
      </c>
      <c r="D96" s="12">
        <f t="shared" si="86"/>
        <v>13.988611911104435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475.31464633133174</v>
      </c>
      <c r="H96" s="70">
        <f t="shared" si="56"/>
        <v>400.57620041184003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53.866164312744104</v>
      </c>
      <c r="T96" s="62">
        <f t="shared" si="88"/>
        <v>295.39392510344464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15.963846164286524</v>
      </c>
      <c r="AA96" s="23">
        <f>EXP(-LN(2)/25)*AA95+(1-EXP(-LN(2)/25))/(LN(2)/25)*Calculateur!V96*Calculateur!X96*VLOOKUP('Données projet'!$B$9,Paramètres!$A$1:$I$89,3,0)*0.475*44/12</f>
        <v>2.356385541446739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18.320231705733264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35.658272963514037</v>
      </c>
      <c r="AO96" s="62">
        <f t="shared" si="90"/>
        <v>206.48332072961648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12.559002099897009</v>
      </c>
      <c r="AV96" s="23">
        <f>EXP(-LN(2)/25)*AV95+(1-EXP(-LN(2)/25))/(LN(2)/25)*Calculateur!AQ96*Calculateur!AS96*VLOOKUP('Données projet'!$B$10,Paramètres!$A$1:$I$89,3,0)*0.475*44/12</f>
        <v>1.9134861341867127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14.472488234083722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48.097919999999903</v>
      </c>
      <c r="D97" s="12">
        <f t="shared" si="86"/>
        <v>14.121435922745237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480.28976501768176</v>
      </c>
      <c r="H97" s="70">
        <f t="shared" si="56"/>
        <v>401.69871156544775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53.866164312744104</v>
      </c>
      <c r="T97" s="62">
        <f t="shared" si="88"/>
        <v>295.39392510344464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15.650804877989579</v>
      </c>
      <c r="AA97" s="23">
        <f>EXP(-LN(2)/25)*AA96+(1-EXP(-LN(2)/25))/(LN(2)/25)*Calculateur!V97*Calculateur!X97*VLOOKUP('Données projet'!$B$9,Paramètres!$A$1:$I$89,3,0)*0.475*44/12</f>
        <v>2.291950054898948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17.942754932888526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35.658272963514037</v>
      </c>
      <c r="AO97" s="62">
        <f t="shared" si="90"/>
        <v>206.48332072961648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12.312727728952925</v>
      </c>
      <c r="AV97" s="23">
        <f>EXP(-LN(2)/25)*AV96+(1-EXP(-LN(2)/25))/(LN(2)/25)*Calculateur!AQ97*Calculateur!AS97*VLOOKUP('Données projet'!$B$10,Paramètres!$A$1:$I$89,3,0)*0.475*44/12</f>
        <v>1.8611617552215145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14.17388948417444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48.609599999999901</v>
      </c>
      <c r="D98" s="12">
        <f t="shared" si="86"/>
        <v>14.254095557208926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485.26361482757693</v>
      </c>
      <c r="H98" s="70">
        <f t="shared" si="56"/>
        <v>402.82093642880534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53.866164312744104</v>
      </c>
      <c r="T98" s="62">
        <f t="shared" si="88"/>
        <v>295.39392510344464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15.343902140380585</v>
      </c>
      <c r="AA98" s="23">
        <f>EXP(-LN(2)/25)*AA97+(1-EXP(-LN(2)/25))/(LN(2)/25)*Calculateur!V98*Calculateur!X98*VLOOKUP('Données projet'!$B$9,Paramètres!$A$1:$I$89,3,0)*0.475*44/12</f>
        <v>2.2292765601193212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17.573178700499906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35.658272963514037</v>
      </c>
      <c r="AO98" s="62">
        <f t="shared" si="90"/>
        <v>206.48332072961648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12.07128264821052</v>
      </c>
      <c r="AV98" s="23">
        <f>EXP(-LN(2)/25)*AV97+(1-EXP(-LN(2)/25))/(LN(2)/25)*Calculateur!AQ98*Calculateur!AS98*VLOOKUP('Données projet'!$B$10,Paramètres!$A$1:$I$89,3,0)*0.475*44/12</f>
        <v>1.8102681891507393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13.88155083736126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49.121279999999899</v>
      </c>
      <c r="D99" s="12">
        <f t="shared" si="86"/>
        <v>14.386592745075589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490.23621066374062</v>
      </c>
      <c r="H99" s="70">
        <f t="shared" si="56"/>
        <v>403.94287836433978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53.866164312744104</v>
      </c>
      <c r="T99" s="62">
        <f t="shared" si="88"/>
        <v>295.39392510344464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15.043017578263917</v>
      </c>
      <c r="AA99" s="23">
        <f>EXP(-LN(2)/25)*AA98+(1-EXP(-LN(2)/25))/(LN(2)/25)*Calculateur!V99*Calculateur!X99*VLOOKUP('Données projet'!$B$9,Paramètres!$A$1:$I$89,3,0)*0.475*44/12</f>
        <v>2.1683168753502993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17.211334453614217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35.658272963514037</v>
      </c>
      <c r="AO99" s="62">
        <f t="shared" si="90"/>
        <v>206.48332072961648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11.834572158234515</v>
      </c>
      <c r="AV99" s="23">
        <f>EXP(-LN(2)/25)*AV98+(1-EXP(-LN(2)/25))/(LN(2)/25)*Calculateur!AQ99*Calculateur!AS99*VLOOKUP('Données projet'!$B$10,Paramètres!$A$1:$I$89,3,0)*0.475*44/12</f>
        <v>1.7607663103205458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13.595338468555061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49.632959999999898</v>
      </c>
      <c r="D100" s="12">
        <f t="shared" si="86"/>
        <v>14.518929374387568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495.20756710053479</v>
      </c>
      <c r="H100" s="70">
        <f t="shared" si="56"/>
        <v>405.06454066039146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53.866164312744104</v>
      </c>
      <c r="T100" s="62">
        <f t="shared" si="88"/>
        <v>295.39392510344464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14.748033178888896</v>
      </c>
      <c r="AA100" s="23">
        <f>EXP(-LN(2)/25)*AA99+(1-EXP(-LN(2)/25))/(LN(2)/25)*Calculateur!V100*Calculateur!X100*VLOOKUP('Données projet'!$B$9,Paramètres!$A$1:$I$89,3,0)*0.475*44/12</f>
        <v>2.1090241363670166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16.857057315255911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35.658272963514037</v>
      </c>
      <c r="AO100" s="62">
        <f t="shared" si="90"/>
        <v>206.48332072961648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11.602503416587798</v>
      </c>
      <c r="AV100" s="23">
        <f>EXP(-LN(2)/25)*AV99+(1-EXP(-LN(2)/25))/(LN(2)/25)*Calculateur!AQ100*Calculateur!AS100*VLOOKUP('Données projet'!$B$10,Paramètres!$A$1:$I$89,3,0)*0.475*44/12</f>
        <v>1.7126180629701544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13.315121479557952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50.144639999999896</v>
      </c>
      <c r="D101" s="12">
        <f t="shared" si="86"/>
        <v>14.651107292015382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500.17769839450392</v>
      </c>
      <c r="H101" s="70">
        <f t="shared" si="56"/>
        <v>406.18592653359326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53.866164312744104</v>
      </c>
      <c r="T101" s="62">
        <f t="shared" si="88"/>
        <v>295.39392510344464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14.458833243662902</v>
      </c>
      <c r="AA101" s="23">
        <f>EXP(-LN(2)/25)*AA100+(1-EXP(-LN(2)/25))/(LN(2)/25)*Calculateur!V101*Calculateur!X101*VLOOKUP('Données projet'!$B$9,Paramètres!$A$1:$I$89,3,0)*0.475*44/12</f>
        <v>2.0513527604493014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16.510186004112203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35.658272963514037</v>
      </c>
      <c r="AO101" s="62">
        <f t="shared" si="90"/>
        <v>206.48332072961648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11.374985401416817</v>
      </c>
      <c r="AV101" s="23">
        <f>EXP(-LN(2)/25)*AV100+(1-EXP(-LN(2)/25))/(LN(2)/25)*Calculateur!AQ101*Calculateur!AS101*VLOOKUP('Données projet'!$B$10,Paramètres!$A$1:$I$89,3,0)*0.475*44/12</f>
        <v>1.6657864319755658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13.040771833392382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50.656319999999894</v>
      </c>
      <c r="D102" s="12">
        <f t="shared" si="86"/>
        <v>14.783128304966317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505.14661849447606</v>
      </c>
      <c r="H102" s="70">
        <f t="shared" si="56"/>
        <v>407.30703913114945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53.866164312744104</v>
      </c>
      <c r="T102" s="62">
        <f t="shared" si="88"/>
        <v>295.39392510344464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14.175304342772145</v>
      </c>
      <c r="AA102" s="23">
        <f>EXP(-LN(2)/25)*AA101+(1-EXP(-LN(2)/25))/(LN(2)/25)*Calculateur!V102*Calculateur!X102*VLOOKUP('Données projet'!$B$9,Paramètres!$A$1:$I$89,3,0)*0.475*44/12</f>
        <v>1.9952584113388621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16.170562754111007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35.658272963514037</v>
      </c>
      <c r="AO102" s="62">
        <f t="shared" si="90"/>
        <v>206.48332072961648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11.151928875751052</v>
      </c>
      <c r="AV102" s="23">
        <f>EXP(-LN(2)/25)*AV101+(1-EXP(-LN(2)/25))/(LN(2)/25)*Calculateur!AQ102*Calculateur!AS102*VLOOKUP('Données projet'!$B$10,Paramètres!$A$1:$I$89,3,0)*0.475*44/12</f>
        <v>1.6202354143932927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12.772164290144344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51.167999999999893</v>
      </c>
      <c r="D103" s="12">
        <f t="shared" si="86"/>
        <v>14.91499418163861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510.11434105124454</v>
      </c>
      <c r="H103" s="70">
        <f t="shared" si="56"/>
        <v>408.42788153302035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53.866164312744104</v>
      </c>
      <c r="T103" s="62">
        <f t="shared" si="88"/>
        <v>295.39392510344464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13.897335270692302</v>
      </c>
      <c r="AA103" s="23">
        <f>EXP(-LN(2)/25)*AA102+(1-EXP(-LN(2)/25))/(LN(2)/25)*Calculateur!V103*Calculateur!X103*VLOOKUP('Données projet'!$B$9,Paramètres!$A$1:$I$89,3,0)*0.475*44/12</f>
        <v>1.9406979651547211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15.838033235847023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35.658272963514037</v>
      </c>
      <c r="AO103" s="62">
        <f t="shared" si="90"/>
        <v>206.48332072961648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10.933246352502545</v>
      </c>
      <c r="AV103" s="23">
        <f>EXP(-LN(2)/25)*AV102+(1-EXP(-LN(2)/25))/(LN(2)/25)*Calculateur!AQ103*Calculateur!AS103*VLOOKUP('Données projet'!$B$10,Paramètres!$A$1:$I$89,3,0)*0.475*44/12</f>
        <v>1.5759299917822307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12.509176344284775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51.679679999999891</v>
      </c>
      <c r="D104" s="12">
        <f t="shared" si="86"/>
        <v>15.046706653024026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515.08087942685131</v>
      </c>
      <c r="H104" s="70">
        <f t="shared" si="56"/>
        <v>409.54845675401663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53.866164312744104</v>
      </c>
      <c r="T104" s="62">
        <f t="shared" si="88"/>
        <v>295.39392510344464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13.624817002571552</v>
      </c>
      <c r="AA104" s="23">
        <f>EXP(-LN(2)/25)*AA103+(1-EXP(-LN(2)/25))/(LN(2)/25)*Calculateur!V104*Calculateur!X104*VLOOKUP('Données projet'!$B$9,Paramètres!$A$1:$I$89,3,0)*0.475*44/12</f>
        <v>1.8876294772406947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15.512446479812247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35.658272963514037</v>
      </c>
      <c r="AO104" s="62">
        <f t="shared" si="90"/>
        <v>206.48332072961648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10.718852060151773</v>
      </c>
      <c r="AV104" s="23">
        <f>EXP(-LN(2)/25)*AV103+(1-EXP(-LN(2)/25))/(LN(2)/25)*Calculateur!AQ104*Calculateur!AS104*VLOOKUP('Données projet'!$B$10,Paramètres!$A$1:$I$89,3,0)*0.475*44/12</f>
        <v>1.5328361032823892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12.251688163434162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52.191359999999889</v>
      </c>
      <c r="D105" s="12">
        <f t="shared" si="86"/>
        <v>15.178267413861498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520.04624670349142</v>
      </c>
      <c r="H105" s="70">
        <f t="shared" si="56"/>
        <v>410.66876774580857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53.866164312744104</v>
      </c>
      <c r="T105" s="62">
        <f t="shared" si="88"/>
        <v>295.39392510344464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13.35764265146892</v>
      </c>
      <c r="AA105" s="23">
        <f>EXP(-LN(2)/25)*AA104+(1-EXP(-LN(2)/25))/(LN(2)/25)*Calculateur!V105*Calculateur!X105*VLOOKUP('Données projet'!$B$9,Paramètres!$A$1:$I$89,3,0)*0.475*44/12</f>
        <v>1.836012149919428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15.193654801388348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35.658272963514037</v>
      </c>
      <c r="AO105" s="62">
        <f t="shared" si="90"/>
        <v>206.48332072961648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10.508661909106394</v>
      </c>
      <c r="AV105" s="23">
        <f>EXP(-LN(2)/25)*AV104+(1-EXP(-LN(2)/25))/(LN(2)/25)*Calculateur!AQ105*Calculateur!AS105*VLOOKUP('Données projet'!$B$10,Paramètres!$A$1:$I$89,3,0)*0.475*44/12</f>
        <v>1.4909206194297848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11.999582528536179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52.703039999999888</v>
      </c>
      <c r="D106" s="12">
        <f t="shared" si="86"/>
        <v>15.309678123744137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525.01045569205905</v>
      </c>
      <c r="H106" s="70">
        <f t="shared" si="56"/>
        <v>411.78881739885412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53.866164312744104</v>
      </c>
      <c r="T106" s="62">
        <f t="shared" si="88"/>
        <v>295.39392510344464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13.095707426431147</v>
      </c>
      <c r="AA106" s="23">
        <f>EXP(-LN(2)/25)*AA105+(1-EXP(-LN(2)/25))/(LN(2)/25)*Calculateur!V106*Calculateur!X106*VLOOKUP('Données projet'!$B$9,Paramètres!$A$1:$I$89,3,0)*0.475*44/12</f>
        <v>1.7858063011281986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14.881513727559346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35.658272963514037</v>
      </c>
      <c r="AO106" s="62">
        <f t="shared" si="90"/>
        <v>206.48332072961648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10.302593458719681</v>
      </c>
      <c r="AV106" s="23">
        <f>EXP(-LN(2)/25)*AV105+(1-EXP(-LN(2)/25))/(LN(2)/25)*Calculateur!AQ106*Calculateur!AS106*VLOOKUP('Données projet'!$B$10,Paramètres!$A$1:$I$89,3,0)*0.475*44/12</f>
        <v>1.4501513166873696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11.75274477540705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53.214719999999886</v>
      </c>
      <c r="D107" s="12">
        <f t="shared" si="86"/>
        <v>15.440940408182154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529.97351894035262</v>
      </c>
      <c r="H107" s="70">
        <f t="shared" si="56"/>
        <v>412.90860854425034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53.866164312744104</v>
      </c>
      <c r="T107" s="62">
        <f t="shared" si="88"/>
        <v>295.39392510344464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12.838908591391654</v>
      </c>
      <c r="AA107" s="23">
        <f>EXP(-LN(2)/25)*AA106+(1-EXP(-LN(2)/25))/(LN(2)/25)*Calculateur!V107*Calculateur!X107*VLOOKUP('Données projet'!$B$9,Paramètres!$A$1:$I$89,3,0)*0.475*44/12</f>
        <v>1.7369733339123761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14.57588192530403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35.658272963514037</v>
      </c>
      <c r="AO107" s="62">
        <f t="shared" si="90"/>
        <v>206.48332072961648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10.100565884955708</v>
      </c>
      <c r="AV107" s="23">
        <f>EXP(-LN(2)/25)*AV106+(1-EXP(-LN(2)/25))/(LN(2)/25)*Calculateur!AQ107*Calculateur!AS107*VLOOKUP('Données projet'!$B$10,Paramètres!$A$1:$I$89,3,0)*0.475*44/12</f>
        <v>1.4104968526724102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11.511062737628119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53.726399999999884</v>
      </c>
      <c r="D108" s="12">
        <f t="shared" si="86"/>
        <v>15.572055859623591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534.93544874095312</v>
      </c>
      <c r="H108" s="70">
        <f t="shared" si="56"/>
        <v>414.02814395551087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53.866164312744104</v>
      </c>
      <c r="T108" s="62">
        <f t="shared" si="88"/>
        <v>295.39392510344464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12.587145424875461</v>
      </c>
      <c r="AA108" s="23">
        <f>EXP(-LN(2)/25)*AA107+(1-EXP(-LN(2)/25))/(LN(2)/25)*Calculateur!V108*Calculateur!X108*VLOOKUP('Données projet'!$B$9,Paramètres!$A$1:$I$89,3,0)*0.475*44/12</f>
        <v>1.6894757067530843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14.276621131628545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35.658272963514037</v>
      </c>
      <c r="AO108" s="62">
        <f t="shared" si="90"/>
        <v>206.48332072961648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9.902499948688595</v>
      </c>
      <c r="AV108" s="23">
        <f>EXP(-LN(2)/25)*AV107+(1-EXP(-LN(2)/25))/(LN(2)/25)*Calculateur!AQ108*Calculateur!AS108*VLOOKUP('Données projet'!$B$10,Paramètres!$A$1:$I$89,3,0)*0.475*44/12</f>
        <v>1.3719267420612773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11.274426690749872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54.238079999999883</v>
      </c>
      <c r="D109" s="12">
        <f t="shared" si="86"/>
        <v>15.703026038435169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539.89625713879695</v>
      </c>
      <c r="H109" s="70">
        <f t="shared" si="56"/>
        <v>415.14742635027437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53.866164312744104</v>
      </c>
      <c r="T109" s="62">
        <f t="shared" si="88"/>
        <v>295.39392510344464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12.340319180494282</v>
      </c>
      <c r="AA109" s="23">
        <f>EXP(-LN(2)/25)*AA108+(1-EXP(-LN(2)/25))/(LN(2)/25)*Calculateur!V109*Calculateur!X109*VLOOKUP('Données projet'!$B$9,Paramètres!$A$1:$I$89,3,0)*0.475*44/12</f>
        <v>1.6432769047062552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13.983596085200537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35.658272963514037</v>
      </c>
      <c r="AO109" s="62">
        <f t="shared" si="90"/>
        <v>206.48332072961648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9.7083179646233866</v>
      </c>
      <c r="AV109" s="23">
        <f>EXP(-LN(2)/25)*AV108+(1-EXP(-LN(2)/25))/(LN(2)/25)*Calculateur!AQ109*Calculateur!AS109*VLOOKUP('Données projet'!$B$10,Paramètres!$A$1:$I$89,3,0)*0.475*44/12</f>
        <v>1.3344113331531198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11.042729297776507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54.749759999999881</v>
      </c>
      <c r="D110" s="12">
        <f t="shared" si="86"/>
        <v>15.833852473844976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544.85595593845153</v>
      </c>
      <c r="H110" s="70">
        <f t="shared" si="56"/>
        <v>416.26645839194646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53.866164312744104</v>
      </c>
      <c r="T110" s="62">
        <f t="shared" si="88"/>
        <v>295.39392510344464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12.098333048216274</v>
      </c>
      <c r="AA110" s="23">
        <f>EXP(-LN(2)/25)*AA109+(1-EXP(-LN(2)/25))/(LN(2)/25)*Calculateur!V110*Calculateur!X110*VLOOKUP('Données projet'!$B$9,Paramètres!$A$1:$I$89,3,0)*0.475*44/12</f>
        <v>1.598341411330886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13.696674459547159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35.658272963514037</v>
      </c>
      <c r="AO110" s="62">
        <f t="shared" si="90"/>
        <v>206.48332072961648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9.5179437708263812</v>
      </c>
      <c r="AV110" s="23">
        <f>EXP(-LN(2)/25)*AV109+(1-EXP(-LN(2)/25))/(LN(2)/25)*Calculateur!AQ110*Calculateur!AS110*VLOOKUP('Données projet'!$B$10,Paramètres!$A$1:$I$89,3,0)*0.475*44/12</f>
        <v>1.2979217850744056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10.815865555900787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55.26143999999988</v>
      </c>
      <c r="D111" s="12">
        <f t="shared" si="86"/>
        <v>15.96453666484898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549.81455671111405</v>
      </c>
      <c r="H111" s="70">
        <f t="shared" si="56"/>
        <v>417.38524269127839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53.866164312744104</v>
      </c>
      <c r="T111" s="62">
        <f t="shared" si="88"/>
        <v>295.39392510344464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11.861092116395271</v>
      </c>
      <c r="AA111" s="23">
        <f>EXP(-LN(2)/25)*AA110+(1-EXP(-LN(2)/25))/(LN(2)/25)*Calculateur!V111*Calculateur!X111*VLOOKUP('Données projet'!$B$9,Paramètres!$A$1:$I$89,3,0)*0.475*44/12</f>
        <v>1.5546346813849212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13.415726797780193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35.658272963514037</v>
      </c>
      <c r="AO111" s="62">
        <f t="shared" si="90"/>
        <v>206.48332072961648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9.3313026988529426</v>
      </c>
      <c r="AV111" s="23">
        <f>EXP(-LN(2)/25)*AV110+(1-EXP(-LN(2)/25))/(LN(2)/25)*Calculateur!AQ111*Calculateur!AS111*VLOOKUP('Données projet'!$B$10,Paramètres!$A$1:$I$89,3,0)*0.475*44/12</f>
        <v>1.2624300456068058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10.593732744459748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55.773119999999878</v>
      </c>
      <c r="D112" s="12">
        <f t="shared" si="86"/>
        <v>16.095080081082966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554.77207080134121</v>
      </c>
      <c r="H112" s="70">
        <f t="shared" si="56"/>
        <v>418.5037818078859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53.866164312744104</v>
      </c>
      <c r="T112" s="62">
        <f t="shared" si="88"/>
        <v>295.39392510344464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11.628503334544599</v>
      </c>
      <c r="AA112" s="23">
        <f>EXP(-LN(2)/25)*AA111+(1-EXP(-LN(2)/25))/(LN(2)/25)*Calculateur!V112*Calculateur!X112*VLOOKUP('Données projet'!$B$9,Paramètres!$A$1:$I$89,3,0)*0.475*44/12</f>
        <v>1.5121231142677658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13.140626448812364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35.658272963514037</v>
      </c>
      <c r="AO112" s="62">
        <f t="shared" si="90"/>
        <v>206.48332072961648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9.1483215444610906</v>
      </c>
      <c r="AV112" s="23">
        <f>EXP(-LN(2)/25)*AV111+(1-EXP(-LN(2)/25))/(LN(2)/25)*Calculateur!AQ112*Calculateur!AS112*VLOOKUP('Données projet'!$B$10,Paramètres!$A$1:$I$89,3,0)*0.475*44/12</f>
        <v>1.2279088296213769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10.376230374082468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56.284799999999876</v>
      </c>
      <c r="D113" s="12">
        <f t="shared" si="86"/>
        <v>16.225484163661527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559.72850933352663</v>
      </c>
      <c r="H113" s="70">
        <f t="shared" si="56"/>
        <v>419.62207825171021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53.866164312744104</v>
      </c>
      <c r="T113" s="62">
        <f t="shared" si="88"/>
        <v>295.39392510344464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11.400475476840869</v>
      </c>
      <c r="AA113" s="23">
        <f>EXP(-LN(2)/25)*AA112+(1-EXP(-LN(2)/25))/(LN(2)/25)*Calculateur!V113*Calculateur!X113*VLOOKUP('Données projet'!$B$9,Paramètres!$A$1:$I$89,3,0)*0.475*44/12</f>
        <v>1.4707740281890151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12.871249505029883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35.658272963514037</v>
      </c>
      <c r="AO113" s="62">
        <f t="shared" si="90"/>
        <v>206.48332072961648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8.9689285388993785</v>
      </c>
      <c r="AV113" s="23">
        <f>EXP(-LN(2)/25)*AV112+(1-EXP(-LN(2)/25))/(LN(2)/25)*Calculateur!AQ113*Calculateur!AS113*VLOOKUP('Données projet'!$B$10,Paramètres!$A$1:$I$89,3,0)*0.475*44/12</f>
        <v>1.1943315981024614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10.16326013700184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56.796479999999875</v>
      </c>
      <c r="D114" s="12">
        <f t="shared" si="86"/>
        <v>16.355750325985774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564.68388321813484</v>
      </c>
      <c r="H114" s="70">
        <f t="shared" si="56"/>
        <v>420.74013448442497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53.866164312744104</v>
      </c>
      <c r="T114" s="62">
        <f t="shared" si="88"/>
        <v>295.39392510344464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11.176919106343449</v>
      </c>
      <c r="AA114" s="23">
        <f>EXP(-LN(2)/25)*AA113+(1-EXP(-LN(2)/25))/(LN(2)/25)*Calculateur!V114*Calculateur!X114*VLOOKUP('Données projet'!$B$9,Paramètres!$A$1:$I$89,3,0)*0.475*44/12</f>
        <v>1.430555635043542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12.607474741386991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35.658272963514037</v>
      </c>
      <c r="AO114" s="62">
        <f t="shared" si="90"/>
        <v>206.48332072961648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8.793053320757803</v>
      </c>
      <c r="AV114" s="23">
        <f>EXP(-LN(2)/25)*AV113+(1-EXP(-LN(2)/25))/(LN(2)/25)*Calculateur!AQ114*Calculateur!AS114*VLOOKUP('Données projet'!$B$10,Paramètres!$A$1:$I$89,3,0)*0.475*44/12</f>
        <v>1.1616725377451804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9.9547258585029841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57.308159999999873</v>
      </c>
      <c r="D115" s="12">
        <f t="shared" si="86"/>
        <v>16.485879954521028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569.63820315770511</v>
      </c>
      <c r="H115" s="70">
        <f t="shared" si="56"/>
        <v>421.85795292079058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53.866164312744104</v>
      </c>
      <c r="T115" s="62">
        <f t="shared" si="88"/>
        <v>295.39392510344464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10.957746539915561</v>
      </c>
      <c r="AA115" s="23">
        <f>EXP(-LN(2)/25)*AA114+(1-EXP(-LN(2)/25))/(LN(2)/25)*Calculateur!V115*Calculateur!X115*VLOOKUP('Données projet'!$B$9,Paramètres!$A$1:$I$89,3,0)*0.475*44/12</f>
        <v>1.3914370159736251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12.349183555889187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35.658272963514037</v>
      </c>
      <c r="AO115" s="62">
        <f t="shared" si="90"/>
        <v>206.48332072961648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8.6206269083706921</v>
      </c>
      <c r="AV115" s="23">
        <f>EXP(-LN(2)/25)*AV114+(1-EXP(-LN(2)/25))/(LN(2)/25)*Calculateur!AQ115*Calculateur!AS115*VLOOKUP('Données projet'!$B$10,Paramètres!$A$1:$I$89,3,0)*0.475*44/12</f>
        <v>1.1299065411108347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9.7505334494815266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57.819839999999871</v>
      </c>
      <c r="D116" s="12">
        <f t="shared" si="86"/>
        <v>16.615874409545881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574.59147965263389</v>
      </c>
      <c r="H116" s="70">
        <f t="shared" si="56"/>
        <v>422.97553592995882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53.866164312744104</v>
      </c>
      <c r="T116" s="62">
        <f t="shared" si="88"/>
        <v>295.39392510344464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10.74287181383326</v>
      </c>
      <c r="AA116" s="23">
        <f>EXP(-LN(2)/25)*AA115+(1-EXP(-LN(2)/25))/(LN(2)/25)*Calculateur!V116*Calculateur!X116*VLOOKUP('Données projet'!$B$9,Paramètres!$A$1:$I$89,3,0)*0.475*44/12</f>
        <v>1.3533880975993338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12.096259911432593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35.658272963514037</v>
      </c>
      <c r="AO116" s="62">
        <f t="shared" si="90"/>
        <v>206.48332072961648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8.4515816727607671</v>
      </c>
      <c r="AV116" s="23">
        <f>EXP(-LN(2)/25)*AV115+(1-EXP(-LN(2)/25))/(LN(2)/25)*Calculateur!AQ116*Calculateur!AS116*VLOOKUP('Données projet'!$B$10,Paramètres!$A$1:$I$89,3,0)*0.475*44/12</f>
        <v>1.0990091873249563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9.5505908600857232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58.33151999999987</v>
      </c>
      <c r="D117" s="12">
        <f t="shared" si="86"/>
        <v>16.74573502587419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579.54372300674697</v>
      </c>
      <c r="H117" s="70">
        <f t="shared" si="56"/>
        <v>424.0928858367306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53.866164312744104</v>
      </c>
      <c r="T117" s="62">
        <f t="shared" si="88"/>
        <v>295.39392510344464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10.532210650068789</v>
      </c>
      <c r="AA117" s="23">
        <f>EXP(-LN(2)/25)*AA116+(1-EXP(-LN(2)/25))/(LN(2)/25)*Calculateur!V117*Calculateur!X117*VLOOKUP('Données projet'!$B$9,Paramètres!$A$1:$I$89,3,0)*0.475*44/12</f>
        <v>1.3163796288988932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11.848590278967682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35.658272963514037</v>
      </c>
      <c r="AO117" s="62">
        <f t="shared" si="90"/>
        <v>206.48332072961648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8.2858513111137384</v>
      </c>
      <c r="AV117" s="23">
        <f>EXP(-LN(2)/25)*AV116+(1-EXP(-LN(2)/25))/(LN(2)/25)*Calculateur!AQ117*Calculateur!AS117*VLOOKUP('Données projet'!$B$10,Paramètres!$A$1:$I$89,3,0)*0.475*44/12</f>
        <v>1.068956723303174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9.3548080344169122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58.843199999999868</v>
      </c>
      <c r="D118" s="12">
        <f t="shared" si="86"/>
        <v>16.875463113550776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584.4949433326716</v>
      </c>
      <c r="H118" s="70">
        <f t="shared" si="56"/>
        <v>425.21000492276733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53.866164312744104</v>
      </c>
      <c r="T118" s="62">
        <f t="shared" si="88"/>
        <v>295.39392510344464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10.325680423235118</v>
      </c>
      <c r="AA118" s="23">
        <f>EXP(-LN(2)/25)*AA117+(1-EXP(-LN(2)/25))/(LN(2)/25)*Calculateur!V118*Calculateur!X118*VLOOKUP('Données projet'!$B$9,Paramètres!$A$1:$I$89,3,0)*0.475*44/12</f>
        <v>1.2803831587212569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11.606063581956375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35.658272963514037</v>
      </c>
      <c r="AO118" s="62">
        <f t="shared" si="90"/>
        <v>206.48332072961648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8.1233708207730704</v>
      </c>
      <c r="AV118" s="23">
        <f>EXP(-LN(2)/25)*AV117+(1-EXP(-LN(2)/25))/(LN(2)/25)*Calculateur!AQ118*Calculateur!AS118*VLOOKUP('Données projet'!$B$10,Paramètres!$A$1:$I$89,3,0)*0.475*44/12</f>
        <v>1.0397260454904578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9.1630968662635279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59.354879999999866</v>
      </c>
      <c r="D119" s="12">
        <f t="shared" si="86"/>
        <v>17.005059958522384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589.4451505570139</v>
      </c>
      <c r="H119" s="70">
        <f t="shared" si="56"/>
        <v>426.32689542775955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53.866164312744104</v>
      </c>
      <c r="T119" s="62">
        <f t="shared" si="88"/>
        <v>295.39392510344464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10.123200128178656</v>
      </c>
      <c r="AA119" s="23">
        <f>EXP(-LN(2)/25)*AA118+(1-EXP(-LN(2)/25))/(LN(2)/25)*Calculateur!V119*Calculateur!X119*VLOOKUP('Données projet'!$B$9,Paramètres!$A$1:$I$89,3,0)*0.475*44/12</f>
        <v>1.2453710139136001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11.368571142092255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35.658272963514037</v>
      </c>
      <c r="AO119" s="62">
        <f t="shared" si="90"/>
        <v>206.48332072961648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7.9640764737446688</v>
      </c>
      <c r="AV119" s="23">
        <f>EXP(-LN(2)/25)*AV118+(1-EXP(-LN(2)/25))/(LN(2)/25)*Calculateur!AQ119*Calculateur!AS119*VLOOKUP('Données projet'!$B$10,Paramètres!$A$1:$I$89,3,0)*0.475*44/12</f>
        <v>1.0112946820997049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8.975371155844373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59.866559999999865</v>
      </c>
      <c r="D120" s="12">
        <f t="shared" si="86"/>
        <v>17.134526823284808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594.39435442535546</v>
      </c>
      <c r="H120" s="70">
        <f t="shared" si="56"/>
        <v>427.44355955055414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53.866164312744104</v>
      </c>
      <c r="T120" s="62">
        <f t="shared" si="88"/>
        <v>295.39392510344464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9.9246903482074647</v>
      </c>
      <c r="AA120" s="23">
        <f>EXP(-LN(2)/25)*AA119+(1-EXP(-LN(2)/25))/(LN(2)/25)*Calculateur!V120*Calculateur!X120*VLOOKUP('Données projet'!$B$9,Paramètres!$A$1:$I$89,3,0)*0.475*44/12</f>
        <v>1.2113162780469173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11.136006626254382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35.658272963514037</v>
      </c>
      <c r="AO120" s="62">
        <f t="shared" si="90"/>
        <v>206.48332072961648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7.8079057917015362</v>
      </c>
      <c r="AV120" s="23">
        <f>EXP(-LN(2)/25)*AV119+(1-EXP(-LN(2)/25))/(LN(2)/25)*Calculateur!AQ120*Calculateur!AS120*VLOOKUP('Données projet'!$B$10,Paramètres!$A$1:$I$89,3,0)*0.475*44/12</f>
        <v>0.98364077583601239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8.7915465675375479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60.378239999999863</v>
      </c>
      <c r="D121" s="12">
        <f t="shared" si="86"/>
        <v>17.263864947507184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599.34256450707198</v>
      </c>
      <c r="H121" s="70">
        <f t="shared" si="56"/>
        <v>428.55999945024143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53.866164312744104</v>
      </c>
      <c r="T121" s="62">
        <f t="shared" si="88"/>
        <v>295.39392510344464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9.7300732239424992</v>
      </c>
      <c r="AA121" s="23">
        <f>EXP(-LN(2)/25)*AA120+(1-EXP(-LN(2)/25))/(LN(2)/25)*Calculateur!V121*Calculateur!X121*VLOOKUP('Données projet'!$B$9,Paramètres!$A$1:$I$89,3,0)*0.475*44/12</f>
        <v>1.1781927707233699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10.90826599466587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35.658272963514037</v>
      </c>
      <c r="AO121" s="62">
        <f t="shared" si="90"/>
        <v>206.48332072961648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7.6547975214785584</v>
      </c>
      <c r="AV121" s="23">
        <f>EXP(-LN(2)/25)*AV120+(1-EXP(-LN(2)/25))/(LN(2)/25)*Calculateur!AQ121*Calculateur!AS121*VLOOKUP('Données projet'!$B$10,Paramètres!$A$1:$I$89,3,0)*0.475*44/12</f>
        <v>0.95674306709335633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8.6115405885719145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60.889919999999861</v>
      </c>
      <c r="D122" s="12">
        <f t="shared" si="86"/>
        <v>17.393075548634652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604.28979019998576</v>
      </c>
      <c r="H122" s="70">
        <f t="shared" si="56"/>
        <v>429.67621724720505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53.866164312744104</v>
      </c>
      <c r="T122" s="62">
        <f t="shared" si="88"/>
        <v>295.39392510344464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9.5392724227796446</v>
      </c>
      <c r="AA122" s="23">
        <f>EXP(-LN(2)/25)*AA121+(1-EXP(-LN(2)/25))/(LN(2)/25)*Calculateur!V122*Calculateur!X122*VLOOKUP('Données projet'!$B$9,Paramètres!$A$1:$I$89,3,0)*0.475*44/12</f>
        <v>1.1459750274494744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10.685247450229118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35.658272963514037</v>
      </c>
      <c r="AO122" s="62">
        <f t="shared" si="90"/>
        <v>206.48332072961648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7.5046916110478303</v>
      </c>
      <c r="AV122" s="23">
        <f>EXP(-LN(2)/25)*AV121+(1-EXP(-LN(2)/25))/(LN(2)/25)*Calculateur!AQ122*Calculateur!AS122*VLOOKUP('Données projet'!$B$10,Paramètres!$A$1:$I$89,3,0)*0.475*44/12</f>
        <v>0.93058087761075725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8.4352724886585868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61.40159999999986</v>
      </c>
      <c r="D123" s="12">
        <f t="shared" si="86"/>
        <v>17.522159822470073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609.23604073485569</v>
      </c>
      <c r="H123" s="70">
        <f t="shared" si="56"/>
        <v>430.79221502413509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53.866164312744104</v>
      </c>
      <c r="T123" s="62">
        <f t="shared" si="88"/>
        <v>295.39392510344464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9.3522131089505969</v>
      </c>
      <c r="AA123" s="23">
        <f>EXP(-LN(2)/25)*AA122+(1-EXP(-LN(2)/25))/(LN(2)/25)*Calculateur!V123*Calculateur!X123*VLOOKUP('Données projet'!$B$9,Paramètres!$A$1:$I$89,3,0)*0.475*44/12</f>
        <v>1.114638280059661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10.466851389010259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35.658272963514037</v>
      </c>
      <c r="AO123" s="62">
        <f t="shared" si="90"/>
        <v>206.48332072961648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7.3575291859650838</v>
      </c>
      <c r="AV123" s="23">
        <f>EXP(-LN(2)/25)*AV122+(1-EXP(-LN(2)/25))/(LN(2)/25)*Calculateur!AQ123*Calculateur!AS123*VLOOKUP('Données projet'!$B$10,Paramètres!$A$1:$I$89,3,0)*0.475*44/12</f>
        <v>0.90513409457536964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8.262663280540453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61.913279999999858</v>
      </c>
      <c r="D124" s="12">
        <f t="shared" si="86"/>
        <v>17.651118943735838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614.18132517971412</v>
      </c>
      <c r="H124" s="70">
        <f t="shared" si="56"/>
        <v>431.90799482700629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53.866164312744104</v>
      </c>
      <c r="T124" s="62">
        <f t="shared" si="88"/>
        <v>295.39392510344464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9.1688219141708203</v>
      </c>
      <c r="AA124" s="23">
        <f>EXP(-LN(2)/25)*AA123+(1-EXP(-LN(2)/25))/(LN(2)/25)*Calculateur!V124*Calculateur!X124*VLOOKUP('Données projet'!$B$9,Paramètres!$A$1:$I$89,3,0)*0.475*44/12</f>
        <v>1.0841584376751501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10.25298035184597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35.658272963514037</v>
      </c>
      <c r="AO124" s="62">
        <f t="shared" si="90"/>
        <v>206.48332072961648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7.2132525262779934</v>
      </c>
      <c r="AV124" s="23">
        <f>EXP(-LN(2)/25)*AV123+(1-EXP(-LN(2)/25))/(LN(2)/25)*Calculateur!AQ124*Calculateur!AS124*VLOOKUP('Données projet'!$B$10,Paramètres!$A$1:$I$89,3,0)*0.475*44/12</f>
        <v>0.88038315516027288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8.0936356814382666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62.424959999999857</v>
      </c>
      <c r="D125" s="12">
        <f t="shared" si="86"/>
        <v>17.779954066616529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619.1256524440563</v>
      </c>
      <c r="H125" s="70">
        <f t="shared" si="56"/>
        <v>433.02355866602352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53.866164312744104</v>
      </c>
      <c r="T125" s="62">
        <f t="shared" si="88"/>
        <v>295.39392510344464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8.9890269088630923</v>
      </c>
      <c r="AA125" s="23">
        <f>EXP(-LN(2)/25)*AA124+(1-EXP(-LN(2)/25))/(LN(2)/25)*Calculateur!V125*Calculateur!X125*VLOOKUP('Données projet'!$B$9,Paramètres!$A$1:$I$89,3,0)*0.475*44/12</f>
        <v>1.0545120681835087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10.043538977046602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35.658272963514037</v>
      </c>
      <c r="AO125" s="62">
        <f t="shared" si="90"/>
        <v>206.48332072961648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7.0718050438872933</v>
      </c>
      <c r="AV125" s="23">
        <f>EXP(-LN(2)/25)*AV124+(1-EXP(-LN(2)/25))/(LN(2)/25)*Calculateur!AQ125*Calculateur!AS125*VLOOKUP('Données projet'!$B$10,Paramètres!$A$1:$I$89,3,0)*0.475*44/12</f>
        <v>0.8563090314850772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7.9281140753723705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62.936639999999855</v>
      </c>
      <c r="D126" s="12">
        <f t="shared" si="86"/>
        <v>17.908666325283399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624.06903128288832</v>
      </c>
      <c r="H126" s="70">
        <f t="shared" si="56"/>
        <v>434.13890851653497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53.866164312744104</v>
      </c>
      <c r="T126" s="62">
        <f t="shared" si="88"/>
        <v>295.39392510344464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8.8127575739453228</v>
      </c>
      <c r="AA126" s="23">
        <f>EXP(-LN(2)/25)*AA125+(1-EXP(-LN(2)/25))/(LN(2)/25)*Calculateur!V126*Calculateur!X126*VLOOKUP('Données projet'!$B$9,Paramètres!$A$1:$I$89,3,0)*0.475*44/12</f>
        <v>1.0256763802246511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9.8384339541699735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35.658272963514037</v>
      </c>
      <c r="AO126" s="62">
        <f t="shared" si="90"/>
        <v>206.48332072961648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6.9331312603518294</v>
      </c>
      <c r="AV126" s="23">
        <f>EXP(-LN(2)/25)*AV125+(1-EXP(-LN(2)/25))/(LN(2)/25)*Calculateur!AQ126*Calculateur!AS126*VLOOKUP('Données projet'!$B$10,Paramètres!$A$1:$I$89,3,0)*0.475*44/12</f>
        <v>0.83289321598778288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7.766024476339612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63.448319999999853</v>
      </c>
      <c r="D127" s="12">
        <f t="shared" si="86"/>
        <v>18.037256834401116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629.01147030063919</v>
      </c>
      <c r="H127" s="70">
        <f t="shared" si="56"/>
        <v>435.25404631991501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53.866164312744104</v>
      </c>
      <c r="T127" s="62">
        <f t="shared" si="88"/>
        <v>295.39392510344464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8.6399447731716137</v>
      </c>
      <c r="AA127" s="23">
        <f>EXP(-LN(2)/25)*AA126+(1-EXP(-LN(2)/25))/(LN(2)/25)*Calculateur!V127*Calculateur!X127*VLOOKUP('Données projet'!$B$9,Paramètres!$A$1:$I$89,3,0)*0.475*44/12</f>
        <v>0.99762920566943147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9.6375739788410453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35.658272963514037</v>
      </c>
      <c r="AO127" s="62">
        <f t="shared" si="90"/>
        <v>206.48332072961648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6.7971767851288405</v>
      </c>
      <c r="AV127" s="23">
        <f>EXP(-LN(2)/25)*AV126+(1-EXP(-LN(2)/25))/(LN(2)/25)*Calculateur!AQ127*Calculateur!AS127*VLOOKUP('Données projet'!$B$10,Paramètres!$A$1:$I$89,3,0)*0.475*44/12</f>
        <v>0.81011770719664633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7.6072944923254866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63.959999999999852</v>
      </c>
      <c r="D128" s="12">
        <f t="shared" si="86"/>
        <v>18.165726689617916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633.95297795494412</v>
      </c>
      <c r="H128" s="70">
        <f t="shared" si="56"/>
        <v>436.36897398441761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53.866164312744104</v>
      </c>
      <c r="T128" s="62">
        <f t="shared" si="88"/>
        <v>295.39392510344464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8.4705207260156765</v>
      </c>
      <c r="AA128" s="23">
        <f>EXP(-LN(2)/25)*AA127+(1-EXP(-LN(2)/25))/(LN(2)/25)*Calculateur!V128*Calculateur!X128*VLOOKUP('Données projet'!$B$9,Paramètres!$A$1:$I$89,3,0)*0.475*44/12</f>
        <v>0.97034898257736102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9.4408697085930378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35.658272963514037</v>
      </c>
      <c r="AO128" s="62">
        <f t="shared" si="90"/>
        <v>206.48332072961648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6.6638882942409321</v>
      </c>
      <c r="AV128" s="23">
        <f>EXP(-LN(2)/25)*AV127+(1-EXP(-LN(2)/25))/(LN(2)/25)*Calculateur!AQ128*Calculateur!AS128*VLOOKUP('Données projet'!$B$10,Paramètres!$A$1:$I$89,3,0)*0.475*44/12</f>
        <v>0.78796499589111535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7.4518532901320471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64.47167999999985</v>
      </c>
      <c r="D129" s="12">
        <f t="shared" si="86"/>
        <v>18.294076968039381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638.89356256030294</v>
      </c>
      <c r="H129" s="70">
        <f t="shared" si="56"/>
        <v>437.48369338600162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53.866164312744104</v>
      </c>
      <c r="T129" s="62">
        <f t="shared" si="88"/>
        <v>295.39392510344464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8.3044189810860018</v>
      </c>
      <c r="AA129" s="23">
        <f>EXP(-LN(2)/25)*AA128+(1-EXP(-LN(2)/25))/(LN(2)/25)*Calculateur!V129*Calculateur!X129*VLOOKUP('Données projet'!$B$9,Paramètres!$A$1:$I$89,3,0)*0.475*44/12</f>
        <v>0.94381473862034782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9.2482337197063504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35.658272963514037</v>
      </c>
      <c r="AO129" s="62">
        <f t="shared" si="90"/>
        <v>206.48332072961648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6.5332135093613841</v>
      </c>
      <c r="AV129" s="23">
        <f>EXP(-LN(2)/25)*AV128+(1-EXP(-LN(2)/25))/(LN(2)/25)*Calculateur!AQ129*Calculateur!AS129*VLOOKUP('Données projet'!$B$10,Paramètres!$A$1:$I$89,3,0)*0.475*44/12</f>
        <v>0.76641805164119459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7.2996315610025784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64.983359999999848</v>
      </c>
      <c r="D130" s="12">
        <f t="shared" si="86"/>
        <v>18.422308728686971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643.83323229161749</v>
      </c>
      <c r="H130" s="70">
        <f t="shared" si="56"/>
        <v>438.59820636912951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53.866164312744104</v>
      </c>
      <c r="T130" s="62">
        <f t="shared" si="88"/>
        <v>295.39392510344464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8.1415743900623365</v>
      </c>
      <c r="AA130" s="23">
        <f>EXP(-LN(2)/25)*AA129+(1-EXP(-LN(2)/25))/(LN(2)/25)*Calculateur!V130*Calculateur!X130*VLOOKUP('Données projet'!$B$9,Paramètres!$A$1:$I$89,3,0)*0.475*44/12</f>
        <v>0.91800607495971442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9.0595804650220515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35.658272963514037</v>
      </c>
      <c r="AO130" s="62">
        <f t="shared" si="90"/>
        <v>206.48332072961648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6.4051011773095752</v>
      </c>
      <c r="AV130" s="23">
        <f>EXP(-LN(2)/25)*AV129+(1-EXP(-LN(2)/25))/(LN(2)/25)*Calculateur!AQ130*Calculateur!AS130*VLOOKUP('Données projet'!$B$10,Paramètres!$A$1:$I$89,3,0)*0.475*44/12</f>
        <v>0.74546030971489241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7.1505614870244676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65.495039999999847</v>
      </c>
      <c r="D131" s="12">
        <f t="shared" si="86"/>
        <v>18.550423012941557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648.7719951876179</v>
      </c>
      <c r="H131" s="70">
        <f t="shared" si="56"/>
        <v>439.71251474753956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53.866164312744104</v>
      </c>
      <c r="T131" s="62">
        <f t="shared" si="88"/>
        <v>295.39392510344464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7.9819230821432532</v>
      </c>
      <c r="AA131" s="23">
        <f>EXP(-LN(2)/25)*AA130+(1-EXP(-LN(2)/25))/(LN(2)/25)*Calculateur!V131*Calculateur!X131*VLOOKUP('Données projet'!$B$9,Paramètres!$A$1:$I$89,3,0)*0.475*44/12</f>
        <v>0.89290315056409963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8.8748262327073526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35.658272963514037</v>
      </c>
      <c r="AO131" s="62">
        <f t="shared" si="90"/>
        <v>206.48332072961648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6.2795010499484958</v>
      </c>
      <c r="AV131" s="23">
        <f>EXP(-LN(2)/25)*AV130+(1-EXP(-LN(2)/25))/(LN(2)/25)*Calculateur!AQ131*Calculateur!AS131*VLOOKUP('Données projet'!$B$10,Paramètres!$A$1:$I$89,3,0)*0.475*44/12</f>
        <v>0.72507565834368481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7.0045767082921806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66.006719999999845</v>
      </c>
      <c r="D132" s="12">
        <f t="shared" si="86"/>
        <v>18.67842084497272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653.7098591541743</v>
      </c>
      <c r="H132" s="70">
        <f t="shared" ref="H132:H195" si="110">(B132+E132+F132)*44/12+(C132+D132)*0.475*44/12</f>
        <v>440.82662030499387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53.866164312744104</v>
      </c>
      <c r="T132" s="62">
        <f t="shared" si="88"/>
        <v>295.39392510344464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7.8254024389947805</v>
      </c>
      <c r="AA132" s="23">
        <f>EXP(-LN(2)/25)*AA131+(1-EXP(-LN(2)/25))/(LN(2)/25)*Calculateur!V132*Calculateur!X132*VLOOKUP('Données projet'!$B$9,Paramètres!$A$1:$I$89,3,0)*0.475*44/12</f>
        <v>0.86848666695618837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8.6938891059509693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35.658272963514037</v>
      </c>
      <c r="AO132" s="62">
        <f t="shared" si="90"/>
        <v>206.48332072961648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6.1563638644764538</v>
      </c>
      <c r="AV132" s="23">
        <f>EXP(-LN(2)/25)*AV131+(1-EXP(-LN(2)/25))/(LN(2)/25)*Calculateur!AQ132*Calculateur!AS132*VLOOKUP('Données projet'!$B$10,Paramètres!$A$1:$I$89,3,0)*0.475*44/12</f>
        <v>0.7052484263362051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6.8616122908126584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66.518399999999843</v>
      </c>
      <c r="D133" s="12">
        <f t="shared" ref="D133:D196" si="140">IFERROR(EXP(-1.0587+0.8836*LN(C133)+0.284),0)</f>
        <v>18.806303232154395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658.64683196750639</v>
      </c>
      <c r="H133" s="70">
        <f t="shared" si="110"/>
        <v>441.94052479600191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53.866164312744104</v>
      </c>
      <c r="T133" s="62">
        <f t="shared" ref="T133:T196" si="142">$T$3</f>
        <v>295.39392510344464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7.6719510701902838</v>
      </c>
      <c r="AA133" s="23">
        <f>EXP(-LN(2)/25)*AA132+(1-EXP(-LN(2)/25))/(LN(2)/25)*Calculateur!V133*Calculateur!X133*VLOOKUP('Données projet'!$B$9,Paramètres!$A$1:$I$89,3,0)*0.475*44/12</f>
        <v>0.8447378533765425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8.5166889235668268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35.658272963514037</v>
      </c>
      <c r="AO133" s="62">
        <f t="shared" ref="AO133:AO196" si="144">$AO$3</f>
        <v>206.48332072961648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6.0356413241052511</v>
      </c>
      <c r="AV133" s="23">
        <f>EXP(-LN(2)/25)*AV132+(1-EXP(-LN(2)/25))/(LN(2)/25)*Calculateur!AQ133*Calculateur!AS133*VLOOKUP('Données projet'!$B$10,Paramètres!$A$1:$I$89,3,0)*0.475*44/12</f>
        <v>0.68596337103063865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6.7216046951358894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67.030079999999842</v>
      </c>
      <c r="D134" s="12">
        <f t="shared" si="140"/>
        <v>18.934071165467319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663.58292127729044</v>
      </c>
      <c r="H134" s="70">
        <f t="shared" si="110"/>
        <v>443.0542299465219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53.866164312744104</v>
      </c>
      <c r="T134" s="62">
        <f t="shared" si="142"/>
        <v>295.39392510344464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7.5215087891319499</v>
      </c>
      <c r="AA134" s="23">
        <f>EXP(-LN(2)/25)*AA133+(1-EXP(-LN(2)/25))/(LN(2)/25)*Calculateur!V134*Calculateur!X134*VLOOKUP('Données projet'!$B$9,Paramètres!$A$1:$I$89,3,0)*0.475*44/12</f>
        <v>0.82163845235312793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8.3431472414850774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35.658272963514037</v>
      </c>
      <c r="AO134" s="62">
        <f t="shared" si="144"/>
        <v>206.48332072961648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5.9172860791172486</v>
      </c>
      <c r="AV134" s="23">
        <f>EXP(-LN(2)/25)*AV133+(1-EXP(-LN(2)/25))/(LN(2)/25)*Calculateur!AQ134*Calculateur!AS134*VLOOKUP('Données projet'!$B$10,Paramètres!$A$1:$I$89,3,0)*0.475*44/12</f>
        <v>0.66720566657655989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6.5844917456938088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67.54175999999984</v>
      </c>
      <c r="D135" s="12">
        <f t="shared" si="140"/>
        <v>19.06172561988889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668.51813460966741</v>
      </c>
      <c r="H135" s="70">
        <f t="shared" si="110"/>
        <v>444.16773745463951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53.866164312744104</v>
      </c>
      <c r="T135" s="62">
        <f t="shared" si="142"/>
        <v>295.39392510344464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7.3740165894444392</v>
      </c>
      <c r="AA135" s="23">
        <f>EXP(-LN(2)/25)*AA134+(1-EXP(-LN(2)/25))/(LN(2)/25)*Calculateur!V135*Calculateur!X135*VLOOKUP('Données projet'!$B$9,Paramètres!$A$1:$I$89,3,0)*0.475*44/12</f>
        <v>0.79917070566544335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8.1731872951098818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35.658272963514037</v>
      </c>
      <c r="AO135" s="62">
        <f t="shared" si="144"/>
        <v>206.48332072961648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5.8012517082938899</v>
      </c>
      <c r="AV135" s="23">
        <f>EXP(-LN(2)/25)*AV134+(1-EXP(-LN(2)/25))/(LN(2)/25)*Calculateur!AQ135*Calculateur!AS135*VLOOKUP('Données projet'!$B$10,Paramètres!$A$1:$I$89,3,0)*0.475*44/12</f>
        <v>0.64896089253720279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6.4502126008310929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68.053439999999839</v>
      </c>
      <c r="D136" s="12">
        <f t="shared" si="140"/>
        <v>19.189267554770797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673.45247937015927</v>
      </c>
      <c r="H136" s="70">
        <f t="shared" si="110"/>
        <v>445.28104899122548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53.866164312744104</v>
      </c>
      <c r="T136" s="62">
        <f t="shared" si="142"/>
        <v>295.39392510344464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7.229416621831442</v>
      </c>
      <c r="AA136" s="23">
        <f>EXP(-LN(2)/25)*AA135+(1-EXP(-LN(2)/25))/(LN(2)/25)*Calculateur!V136*Calculateur!X136*VLOOKUP('Données projet'!$B$9,Paramètres!$A$1:$I$89,3,0)*0.475*44/12</f>
        <v>0.77731734069246095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8.0067339625239029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35.658272963514037</v>
      </c>
      <c r="AO136" s="62">
        <f t="shared" si="144"/>
        <v>206.48332072961648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5.6874927007083995</v>
      </c>
      <c r="AV136" s="23">
        <f>EXP(-LN(2)/25)*AV135+(1-EXP(-LN(2)/25))/(LN(2)/25)*Calculateur!AQ136*Calculateur!AS136*VLOOKUP('Données projet'!$B$10,Paramètres!$A$1:$I$89,3,0)*0.475*44/12</f>
        <v>0.63121502280340291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6.3187077235118023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68.565119999999837</v>
      </c>
      <c r="D137" s="12">
        <f t="shared" si="140"/>
        <v>19.316697914205022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678.38596284649373</v>
      </c>
      <c r="H137" s="70">
        <f t="shared" si="110"/>
        <v>446.39416620057341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53.866164312744104</v>
      </c>
      <c r="T137" s="62">
        <f t="shared" si="142"/>
        <v>295.39392510344464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7.0876521713860638</v>
      </c>
      <c r="AA137" s="23">
        <f>EXP(-LN(2)/25)*AA136+(1-EXP(-LN(2)/25))/(LN(2)/25)*Calculateur!V137*Calculateur!X137*VLOOKUP('Données projet'!$B$9,Paramètres!$A$1:$I$89,3,0)*0.475*44/12</f>
        <v>0.75606155713388323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7.8437137285199467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35.658272963514037</v>
      </c>
      <c r="AO137" s="62">
        <f t="shared" si="144"/>
        <v>206.48332072961648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5.5759644378755171</v>
      </c>
      <c r="AV137" s="23">
        <f>EXP(-LN(2)/25)*AV136+(1-EXP(-LN(2)/25))/(LN(2)/25)*Calculateur!AQ137*Calculateur!AS137*VLOOKUP('Données projet'!$B$10,Paramètres!$A$1:$I$89,3,0)*0.475*44/12</f>
        <v>0.61395441481068846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6.1899188526862057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69.076799999999835</v>
      </c>
      <c r="D138" s="12">
        <f t="shared" si="140"/>
        <v>19.444017627378631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683.31859221134255</v>
      </c>
      <c r="H138" s="70">
        <f t="shared" si="110"/>
        <v>447.50709070101743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53.866164312744104</v>
      </c>
      <c r="T138" s="62">
        <f t="shared" si="142"/>
        <v>295.39392510344464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6.9486676353461432</v>
      </c>
      <c r="AA138" s="23">
        <f>EXP(-LN(2)/25)*AA137+(1-EXP(-LN(2)/25))/(LN(2)/25)*Calculateur!V138*Calculateur!X138*VLOOKUP('Données projet'!$B$9,Paramètres!$A$1:$I$89,3,0)*0.475*44/12</f>
        <v>0.73538701409450791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7.6840546494406512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35.658272963514037</v>
      </c>
      <c r="AO138" s="62">
        <f t="shared" si="144"/>
        <v>206.48332072961648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5.4666231762512645</v>
      </c>
      <c r="AV138" s="23">
        <f>EXP(-LN(2)/25)*AV137+(1-EXP(-LN(2)/25))/(LN(2)/25)*Calculateur!AQ138*Calculateur!AS138*VLOOKUP('Données projet'!$B$10,Paramètres!$A$1:$I$89,3,0)*0.475*44/12</f>
        <v>0.59716579905123068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6.0637889753024954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69.588479999999834</v>
      </c>
      <c r="D139" s="12">
        <f t="shared" si="140"/>
        <v>19.571227608917628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688.25037452497691</v>
      </c>
      <c r="H139" s="70">
        <f t="shared" si="110"/>
        <v>448.61982408553121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53.866164312744104</v>
      </c>
      <c r="T139" s="62">
        <f t="shared" si="142"/>
        <v>295.39392510344464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6.8124085012857689</v>
      </c>
      <c r="AA139" s="23">
        <f>EXP(-LN(2)/25)*AA138+(1-EXP(-LN(2)/25))/(LN(2)/25)*Calculateur!V139*Calculateur!X139*VLOOKUP('Données projet'!$B$9,Paramètres!$A$1:$I$89,3,0)*0.475*44/12</f>
        <v>0.71527781752177122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7.5276863188075405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35.658272963514037</v>
      </c>
      <c r="AO139" s="62">
        <f t="shared" si="144"/>
        <v>206.48332072961648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5.3594260300758787</v>
      </c>
      <c r="AV139" s="23">
        <f>EXP(-LN(2)/25)*AV138+(1-EXP(-LN(2)/25))/(LN(2)/25)*Calculateur!AQ139*Calculateur!AS139*VLOOKUP('Données projet'!$B$10,Paramètres!$A$1:$I$89,3,0)*0.475*44/12</f>
        <v>0.58083626887259021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5.9402622989484692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70.100159999999832</v>
      </c>
      <c r="D140" s="12">
        <f t="shared" si="140"/>
        <v>19.698328759220548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693.18131673784148</v>
      </c>
      <c r="H140" s="70">
        <f t="shared" si="110"/>
        <v>449.73236792230875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53.866164312744104</v>
      </c>
      <c r="T140" s="62">
        <f t="shared" si="142"/>
        <v>295.39392510344464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6.6788213257344529</v>
      </c>
      <c r="AA140" s="23">
        <f>EXP(-LN(2)/25)*AA139+(1-EXP(-LN(2)/25))/(LN(2)/25)*Calculateur!V140*Calculateur!X140*VLOOKUP('Données projet'!$B$9,Paramètres!$A$1:$I$89,3,0)*0.475*44/12</f>
        <v>0.69571850798681278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7.3745398337212658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35.658272963514037</v>
      </c>
      <c r="AO140" s="62">
        <f t="shared" si="144"/>
        <v>206.48332072961648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5.2543309545531889</v>
      </c>
      <c r="AV140" s="23">
        <f>EXP(-LN(2)/25)*AV139+(1-EXP(-LN(2)/25))/(LN(2)/25)*Calculateur!AQ140*Calculateur!AS140*VLOOKUP('Données projet'!$B$10,Paramètres!$A$1:$I$89,3,0)*0.475*44/12</f>
        <v>0.56495327055541733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5.8192842251086061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70.61183999999983</v>
      </c>
      <c r="D141" s="12">
        <f t="shared" si="140"/>
        <v>19.825321964781974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698.11142569305264</v>
      </c>
      <c r="H141" s="70">
        <f t="shared" si="110"/>
        <v>450.84472375532829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53.866164312744104</v>
      </c>
      <c r="T141" s="62">
        <f t="shared" si="142"/>
        <v>295.39392510344464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6.5478537132155665</v>
      </c>
      <c r="AA141" s="23">
        <f>EXP(-LN(2)/25)*AA140+(1-EXP(-LN(2)/25))/(LN(2)/25)*Calculateur!V141*Calculateur!X141*VLOOKUP('Données projet'!$B$9,Paramètres!$A$1:$I$89,3,0)*0.475*44/12</f>
        <v>0.6766940487996671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7.2245477620152334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35.658272963514037</v>
      </c>
      <c r="AO141" s="62">
        <f t="shared" si="144"/>
        <v>206.48332072961648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5.1512967293598333</v>
      </c>
      <c r="AV141" s="23">
        <f>EXP(-LN(2)/25)*AV140+(1-EXP(-LN(2)/25))/(LN(2)/25)*Calculateur!AQ141*Calculateur!AS141*VLOOKUP('Données projet'!$B$10,Paramètres!$A$1:$I$89,3,0)*0.475*44/12</f>
        <v>0.54950459366247817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5.7008013230223114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71.123519999999829</v>
      </c>
      <c r="D142" s="12">
        <f t="shared" si="140"/>
        <v>19.952208098506347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703.04070812881957</v>
      </c>
      <c r="H142" s="70">
        <f t="shared" si="110"/>
        <v>451.9568931048982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53.866164312744104</v>
      </c>
      <c r="T142" s="62">
        <f t="shared" si="142"/>
        <v>295.39392510344464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6.4194542956958198</v>
      </c>
      <c r="AA142" s="23">
        <f>EXP(-LN(2)/25)*AA141+(1-EXP(-LN(2)/25))/(LN(2)/25)*Calculateur!V142*Calculateur!X142*VLOOKUP('Données projet'!$B$9,Paramètres!$A$1:$I$89,3,0)*0.475*44/12</f>
        <v>0.6581898144494468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7.0776441101452665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35.658272963514037</v>
      </c>
      <c r="AO142" s="62">
        <f t="shared" si="144"/>
        <v>206.48332072961648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5.050282942477847</v>
      </c>
      <c r="AV142" s="23">
        <f>EXP(-LN(2)/25)*AV141+(1-EXP(-LN(2)/25))/(LN(2)/25)*Calculateur!AQ142*Calculateur!AS142*VLOOKUP('Données projet'!$B$10,Paramètres!$A$1:$I$89,3,0)*0.475*44/12</f>
        <v>0.53447836165158702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5.5847613041294339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71.635199999999827</v>
      </c>
      <c r="D143" s="12">
        <f t="shared" si="140"/>
        <v>20.078988020012602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707.96917068079767</v>
      </c>
      <c r="H143" s="70">
        <f t="shared" si="110"/>
        <v>453.06887746818825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53.866164312744104</v>
      </c>
      <c r="T143" s="62">
        <f t="shared" si="142"/>
        <v>295.39392510344464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6.2935727124377232</v>
      </c>
      <c r="AA143" s="23">
        <f>EXP(-LN(2)/25)*AA142+(1-EXP(-LN(2)/25))/(LN(2)/25)*Calculateur!V143*Calculateur!X143*VLOOKUP('Données projet'!$B$9,Paramètres!$A$1:$I$89,3,0)*0.475*44/12</f>
        <v>0.64019157936062865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6.9337642917983517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35.658272963514037</v>
      </c>
      <c r="AO143" s="62">
        <f t="shared" si="144"/>
        <v>206.48332072961648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4.9512499743442904</v>
      </c>
      <c r="AV143" s="23">
        <f>EXP(-LN(2)/25)*AV142+(1-EXP(-LN(2)/25))/(LN(2)/25)*Calculateur!AQ143*Calculateur!AS143*VLOOKUP('Données projet'!$B$10,Paramètres!$A$1:$I$89,3,0)*0.475*44/12</f>
        <v>0.51986302274522889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5.4711129970895191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72.146879999999825</v>
      </c>
      <c r="D144" s="12">
        <f t="shared" si="140"/>
        <v>20.205662575929779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712.89681988436894</v>
      </c>
      <c r="H144" s="70">
        <f t="shared" si="110"/>
        <v>454.18067831974406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53.866164312744104</v>
      </c>
      <c r="T144" s="62">
        <f t="shared" si="142"/>
        <v>295.39392510344464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6.1701595902471338</v>
      </c>
      <c r="AA144" s="23">
        <f>EXP(-LN(2)/25)*AA143+(1-EXP(-LN(2)/25))/(LN(2)/25)*Calculateur!V144*Calculateur!X144*VLOOKUP('Données projet'!$B$9,Paramètres!$A$1:$I$89,3,0)*0.475*44/12</f>
        <v>0.62268550695680025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6.7928450972039336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35.658272963514037</v>
      </c>
      <c r="AO144" s="62">
        <f t="shared" si="144"/>
        <v>206.48332072961648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4.8541589823116862</v>
      </c>
      <c r="AV144" s="23">
        <f>EXP(-LN(2)/25)*AV143+(1-EXP(-LN(2)/25))/(LN(2)/25)*Calculateur!AQ144*Calculateur!AS144*VLOOKUP('Données projet'!$B$10,Paramètres!$A$1:$I$89,3,0)*0.475*44/12</f>
        <v>0.50564734104985243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5.3598063233615383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72.658559999999824</v>
      </c>
      <c r="D145" s="12">
        <f t="shared" si="140"/>
        <v>20.33223260018395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717.82366217685728</v>
      </c>
      <c r="H145" s="70">
        <f t="shared" si="110"/>
        <v>455.29229711198673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53.866164312744104</v>
      </c>
      <c r="T145" s="62">
        <f t="shared" si="142"/>
        <v>295.39392510344464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6.0491665241081298</v>
      </c>
      <c r="AA145" s="23">
        <f>EXP(-LN(2)/25)*AA144+(1-EXP(-LN(2)/25))/(LN(2)/25)*Calculateur!V145*Calculateur!X145*VLOOKUP('Données projet'!$B$9,Paramètres!$A$1:$I$89,3,0)*0.475*44/12</f>
        <v>0.60565813902345889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6.6548246631315884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35.658272963514037</v>
      </c>
      <c r="AO145" s="62">
        <f t="shared" si="144"/>
        <v>206.48332072961648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4.7589718854131844</v>
      </c>
      <c r="AV145" s="23">
        <f>EXP(-LN(2)/25)*AV144+(1-EXP(-LN(2)/25))/(LN(2)/25)*Calculateur!AQ145*Calculateur!AS145*VLOOKUP('Données projet'!$B$10,Paramètres!$A$1:$I$89,3,0)*0.475*44/12</f>
        <v>0.4918203879180062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5.2507922733311903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73.170239999999822</v>
      </c>
      <c r="D146" s="12">
        <f t="shared" si="140"/>
        <v>20.458698914277004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722.74970389968087</v>
      </c>
      <c r="H146" s="70">
        <f t="shared" si="110"/>
        <v>456.40373527569875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53.866164312744104</v>
      </c>
      <c r="T146" s="62">
        <f t="shared" si="142"/>
        <v>295.39392510344464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5.9305460581976286</v>
      </c>
      <c r="AA146" s="23">
        <f>EXP(-LN(2)/25)*AA145+(1-EXP(-LN(2)/25))/(LN(2)/25)*Calculateur!V146*Calculateur!X146*VLOOKUP('Données projet'!$B$9,Paramètres!$A$1:$I$89,3,0)*0.475*44/12</f>
        <v>0.58909638536168507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6.5196424435593139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35.658272963514037</v>
      </c>
      <c r="AO146" s="62">
        <f t="shared" si="144"/>
        <v>206.48332072961648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4.6656513494264651</v>
      </c>
      <c r="AV146" s="23">
        <f>EXP(-LN(2)/25)*AV145+(1-EXP(-LN(2)/25))/(LN(2)/25)*Calculateur!AQ146*Calculateur!AS146*VLOOKUP('Données projet'!$B$10,Paramètres!$A$1:$I$89,3,0)*0.475*44/12</f>
        <v>0.47837153354667816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5.1440228829731431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73.68191999999982</v>
      </c>
      <c r="D147" s="12">
        <f t="shared" si="140"/>
        <v>20.585062327557253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727.67495130044063</v>
      </c>
      <c r="H147" s="70">
        <f t="shared" si="110"/>
        <v>457.51499422049517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53.866164312744104</v>
      </c>
      <c r="T147" s="62">
        <f t="shared" si="142"/>
        <v>295.39392510344464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5.8142516672722921</v>
      </c>
      <c r="AA147" s="23">
        <f>EXP(-LN(2)/25)*AA146+(1-EXP(-LN(2)/25))/(LN(2)/25)*Calculateur!V147*Calculateur!X147*VLOOKUP('Données projet'!$B$9,Paramètres!$A$1:$I$89,3,0)*0.475*44/12</f>
        <v>0.57298751372473733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6.3872391809970299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35.658272963514037</v>
      </c>
      <c r="AO147" s="62">
        <f t="shared" si="144"/>
        <v>206.48332072961648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4.5741607722305391</v>
      </c>
      <c r="AV147" s="23">
        <f>EXP(-LN(2)/25)*AV146+(1-EXP(-LN(2)/25))/(LN(2)/25)*Calculateur!AQ147*Calculateur!AS147*VLOOKUP('Données projet'!$B$10,Paramètres!$A$1:$I$89,3,0)*0.475*44/12</f>
        <v>0.46529043880537863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5.0394512110359173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74.193599999999819</v>
      </c>
      <c r="D148" s="12">
        <f t="shared" si="140"/>
        <v>20.711323637482316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732.59941053494993</v>
      </c>
      <c r="H148" s="70">
        <f t="shared" si="110"/>
        <v>458.62607533528137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53.866164312744104</v>
      </c>
      <c r="T148" s="62">
        <f t="shared" si="142"/>
        <v>295.39392510344464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5.7002377384204275</v>
      </c>
      <c r="AA148" s="23">
        <f>EXP(-LN(2)/25)*AA147+(1-EXP(-LN(2)/25))/(LN(2)/25)*Calculateur!V148*Calculateur!X148*VLOOKUP('Données projet'!$B$9,Paramètres!$A$1:$I$89,3,0)*0.475*44/12</f>
        <v>0.55731914002983063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6.2575568784502584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35.658272963514037</v>
      </c>
      <c r="AO148" s="62">
        <f t="shared" si="144"/>
        <v>206.48332072961648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4.484464269449683</v>
      </c>
      <c r="AV148" s="23">
        <f>EXP(-LN(2)/25)*AV147+(1-EXP(-LN(2)/25))/(LN(2)/25)*Calculateur!AQ148*Calculateur!AS148*VLOOKUP('Données projet'!$B$10,Paramètres!$A$1:$I$89,3,0)*0.475*44/12</f>
        <v>0.45256704728768482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4.9370313167373681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74.705279999999817</v>
      </c>
      <c r="D149" s="12">
        <f t="shared" si="140"/>
        <v>20.837483629874683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737.52308766920669</v>
      </c>
      <c r="H149" s="70">
        <f t="shared" si="110"/>
        <v>459.73697998869807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53.866164312744104</v>
      </c>
      <c r="T149" s="62">
        <f t="shared" si="142"/>
        <v>295.39392510344464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5.5884595531717176</v>
      </c>
      <c r="AA149" s="23">
        <f>EXP(-LN(2)/25)*AA148+(1-EXP(-LN(2)/25))/(LN(2)/25)*Calculateur!V149*Calculateur!X149*VLOOKUP('Données projet'!$B$9,Paramètres!$A$1:$I$89,3,0)*0.475*44/12</f>
        <v>0.54207921883757515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6.1305387720092925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35.658272963514037</v>
      </c>
      <c r="AO149" s="62">
        <f t="shared" si="144"/>
        <v>206.48332072961648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4.3965266603788953</v>
      </c>
      <c r="AV149" s="23">
        <f>EXP(-LN(2)/25)*AV148+(1-EXP(-LN(2)/25))/(LN(2)/25)*Calculateur!AQ149*Calculateur!AS149*VLOOKUP('Données projet'!$B$10,Paramètres!$A$1:$I$89,3,0)*0.475*44/12</f>
        <v>0.44019157758013644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4.8367182379590314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75.216959999999816</v>
      </c>
      <c r="D150" s="12">
        <f t="shared" si="140"/>
        <v>20.963543079169888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742.44598868131015</v>
      </c>
      <c r="H150" s="70">
        <f t="shared" si="110"/>
        <v>460.84770952955387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53.866164312744104</v>
      </c>
      <c r="T150" s="62">
        <f t="shared" si="142"/>
        <v>295.39392510344464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5.4788732699577745</v>
      </c>
      <c r="AA150" s="23">
        <f>EXP(-LN(2)/25)*AA149+(1-EXP(-LN(2)/25))/(LN(2)/25)*Calculateur!V150*Calculateur!X150*VLOOKUP('Données projet'!$B$9,Paramètres!$A$1:$I$89,3,0)*0.475*44/12</f>
        <v>0.52725603409175448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6.0061293040495292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35.658272963514037</v>
      </c>
      <c r="AO150" s="62">
        <f t="shared" si="144"/>
        <v>206.48332072961648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4.3103134541853407</v>
      </c>
      <c r="AV150" s="23">
        <f>EXP(-LN(2)/25)*AV149+(1-EXP(-LN(2)/25))/(LN(2)/25)*Calculateur!AQ150*Calculateur!AS150*VLOOKUP('Données projet'!$B$10,Paramètres!$A$1:$I$89,3,0)*0.475*44/12</f>
        <v>0.4281545157425386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4.7384679699278793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75.728639999999814</v>
      </c>
      <c r="D151" s="12">
        <f t="shared" si="140"/>
        <v>21.089502748657871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747.36811946332261</v>
      </c>
      <c r="H151" s="70">
        <f t="shared" si="110"/>
        <v>461.95826528724547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53.866164312744104</v>
      </c>
      <c r="T151" s="62">
        <f t="shared" si="142"/>
        <v>295.39392510344464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5.3714359069166235</v>
      </c>
      <c r="AA151" s="23">
        <f>EXP(-LN(2)/25)*AA150+(1-EXP(-LN(2)/25))/(LN(2)/25)*Calculateur!V151*Calculateur!X151*VLOOKUP('Données projet'!$B$9,Paramètres!$A$1:$I$89,3,0)*0.475*44/12</f>
        <v>0.51283819011232568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5.8842740970289489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35.658272963514037</v>
      </c>
      <c r="AO151" s="62">
        <f t="shared" si="144"/>
        <v>206.48332072961648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4.2257908363803782</v>
      </c>
      <c r="AV151" s="23">
        <f>EXP(-LN(2)/25)*AV150+(1-EXP(-LN(2)/25))/(LN(2)/25)*Calculateur!AQ151*Calculateur!AS151*VLOOKUP('Données projet'!$B$10,Paramètres!$A$1:$I$89,3,0)*0.475*44/12</f>
        <v>0.41644660799389144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4.6422374443742696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76.240319999999812</v>
      </c>
      <c r="D152" s="12">
        <f t="shared" si="140"/>
        <v>21.215363390717592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752.28948582308192</v>
      </c>
      <c r="H152" s="70">
        <f t="shared" si="110"/>
        <v>463.06864857216613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53.866164312744104</v>
      </c>
      <c r="T152" s="62">
        <f t="shared" si="142"/>
        <v>295.39392510344464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5.2661053250343883</v>
      </c>
      <c r="AA152" s="23">
        <f>EXP(-LN(2)/25)*AA151+(1-EXP(-LN(2)/25))/(LN(2)/25)*Calculateur!V152*Calculateur!X152*VLOOKUP('Données projet'!$B$9,Paramètres!$A$1:$I$89,3,0)*0.475*44/12</f>
        <v>0.49881460283471579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5.7649199278691041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35.658272963514037</v>
      </c>
      <c r="AO152" s="62">
        <f t="shared" si="144"/>
        <v>206.48332072961648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4.1429256555568648</v>
      </c>
      <c r="AV152" s="23">
        <f>EXP(-LN(2)/25)*AV151+(1-EXP(-LN(2)/25))/(LN(2)/25)*Calculateur!AQ152*Calculateur!AS152*VLOOKUP('Données projet'!$B$10,Paramètres!$A$1:$I$89,3,0)*0.475*44/12</f>
        <v>0.40505885359832317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4.5479845091551878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76.751999999999811</v>
      </c>
      <c r="D153" s="12">
        <f t="shared" si="140"/>
        <v>21.341125747045069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757.21009348596044</v>
      </c>
      <c r="H153" s="70">
        <f t="shared" si="110"/>
        <v>464.17886067610311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53.866164312744104</v>
      </c>
      <c r="T153" s="62">
        <f t="shared" si="142"/>
        <v>295.39392510344464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5.1628402116175529</v>
      </c>
      <c r="AA153" s="23">
        <f>EXP(-LN(2)/25)*AA152+(1-EXP(-LN(2)/25))/(LN(2)/25)*Calculateur!V153*Calculateur!X153*VLOOKUP('Données projet'!$B$9,Paramètres!$A$1:$I$89,3,0)*0.475*44/12</f>
        <v>0.48517449128868056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5.6480147029062335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35.658272963514037</v>
      </c>
      <c r="AO153" s="62">
        <f t="shared" si="144"/>
        <v>206.48332072961648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4.0616854103865307</v>
      </c>
      <c r="AV153" s="23">
        <f>EXP(-LN(2)/25)*AV152+(1-EXP(-LN(2)/25))/(LN(2)/25)*Calculateur!AQ153*Calculateur!AS153*VLOOKUP('Données projet'!$B$10,Paramètres!$A$1:$I$89,3,0)*0.475*44/12</f>
        <v>0.39398249794555767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4.4556679083320887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77.263679999999809</v>
      </c>
      <c r="D154" s="12">
        <f t="shared" si="140"/>
        <v>21.466790548875405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762.12994809658073</v>
      </c>
      <c r="H154" s="70">
        <f t="shared" si="110"/>
        <v>465.28890287262431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53.866164312744104</v>
      </c>
      <c r="T154" s="62">
        <f t="shared" si="142"/>
        <v>295.39392510344464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5.0616000640893217</v>
      </c>
      <c r="AA154" s="23">
        <f>EXP(-LN(2)/25)*AA153+(1-EXP(-LN(2)/25))/(LN(2)/25)*Calculateur!V154*Calculateur!X154*VLOOKUP('Données projet'!$B$9,Paramètres!$A$1:$I$89,3,0)*0.475*44/12</f>
        <v>0.47190736931017396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5.533507433399496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35.658272963514037</v>
      </c>
      <c r="AO154" s="62">
        <f t="shared" si="144"/>
        <v>206.48332072961648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3.9820382368723299</v>
      </c>
      <c r="AV154" s="23">
        <f>EXP(-LN(2)/25)*AV153+(1-EXP(-LN(2)/25))/(LN(2)/25)*Calculateur!AQ154*Calculateur!AS154*VLOOKUP('Données projet'!$B$10,Paramètres!$A$1:$I$89,3,0)*0.475*44/12</f>
        <v>0.38320902582059729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4.3652472626929271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77.775359999999807</v>
      </c>
      <c r="D155" s="12">
        <f t="shared" si="140"/>
        <v>21.592358517198448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767.04905522047773</v>
      </c>
      <c r="H155" s="70">
        <f t="shared" si="110"/>
        <v>466.39877641745363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53.866164312744104</v>
      </c>
      <c r="T155" s="62">
        <f t="shared" si="142"/>
        <v>295.39392510344464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4.9623451741037261</v>
      </c>
      <c r="AA155" s="23">
        <f>EXP(-LN(2)/25)*AA154+(1-EXP(-LN(2)/25))/(LN(2)/25)*Calculateur!V155*Calculateur!X155*VLOOKUP('Données projet'!$B$9,Paramètres!$A$1:$I$89,3,0)*0.475*44/12</f>
        <v>0.45900303747985727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5.4213482115835836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35.658272963514037</v>
      </c>
      <c r="AO155" s="62">
        <f t="shared" si="144"/>
        <v>206.48332072961648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3.9039528958507637</v>
      </c>
      <c r="AV155" s="23">
        <f>EXP(-LN(2)/25)*AV154+(1-EXP(-LN(2)/25))/(LN(2)/25)*Calculateur!AQ155*Calculateur!AS155*VLOOKUP('Données projet'!$B$10,Paramètres!$A$1:$I$89,3,0)*0.475*44/12</f>
        <v>0.37273015485744621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4.2766830507082094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78.287039999999806</v>
      </c>
      <c r="D156" s="12">
        <f t="shared" si="140"/>
        <v>21.717830362968854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771.96742034572299</v>
      </c>
      <c r="H156" s="70">
        <f t="shared" si="110"/>
        <v>467.50848254883704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53.866164312744104</v>
      </c>
      <c r="T156" s="62">
        <f t="shared" si="142"/>
        <v>295.39392510344464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4.8650366119712434</v>
      </c>
      <c r="AA156" s="23">
        <f>EXP(-LN(2)/25)*AA155+(1-EXP(-LN(2)/25))/(LN(2)/25)*Calculateur!V156*Calculateur!X156*VLOOKUP('Données projet'!$B$9,Paramètres!$A$1:$I$89,3,0)*0.475*44/12</f>
        <v>0.44645157528204987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5.3114881872532935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35.658272963514037</v>
      </c>
      <c r="AO156" s="62">
        <f t="shared" si="144"/>
        <v>206.48332072961648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3.8273987607392752</v>
      </c>
      <c r="AV156" s="23">
        <f>EXP(-LN(2)/25)*AV155+(1-EXP(-LN(2)/25))/(LN(2)/25)*Calculateur!AQ156*Calculateur!AS156*VLOOKUP('Données projet'!$B$10,Paramètres!$A$1:$I$89,3,0)*0.475*44/12</f>
        <v>0.36253782917184241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4.1899365899111176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78.798719999999804</v>
      </c>
      <c r="D157" s="12">
        <f t="shared" si="140"/>
        <v>21.843206787310443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776.88504888450007</v>
      </c>
      <c r="H157" s="70">
        <f t="shared" si="110"/>
        <v>468.61802248789866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53.866164312744104</v>
      </c>
      <c r="T157" s="62">
        <f t="shared" si="142"/>
        <v>295.39392510344464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4.7696362113898161</v>
      </c>
      <c r="AA157" s="23">
        <f>EXP(-LN(2)/25)*AA156+(1-EXP(-LN(2)/25))/(LN(2)/25)*Calculateur!V157*Calculateur!X157*VLOOKUP('Données projet'!$B$9,Paramètres!$A$1:$I$89,3,0)*0.475*44/12</f>
        <v>0.43424333347809424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5.2038795448679105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35.658272963514037</v>
      </c>
      <c r="AO157" s="62">
        <f t="shared" si="144"/>
        <v>206.48332072961648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3.7523458055239112</v>
      </c>
      <c r="AV157" s="23">
        <f>EXP(-LN(2)/25)*AV156+(1-EXP(-LN(2)/25))/(LN(2)/25)*Calculateur!AQ157*Calculateur!AS157*VLOOKUP('Données projet'!$B$10,Paramètres!$A$1:$I$89,3,0)*0.475*44/12</f>
        <v>0.35262421316810255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4.1049700186920139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79.310399999999802</v>
      </c>
      <c r="D158" s="12">
        <f t="shared" si="140"/>
        <v>21.968488481714964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781.80194617464042</v>
      </c>
      <c r="H158" s="70">
        <f t="shared" si="110"/>
        <v>469.72739743898654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53.866164312744104</v>
      </c>
      <c r="T158" s="62">
        <f t="shared" si="142"/>
        <v>295.39392510344464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4.6761065544752922</v>
      </c>
      <c r="AA158" s="23">
        <f>EXP(-LN(2)/25)*AA157+(1-EXP(-LN(2)/25))/(LN(2)/25)*Calculateur!V158*Calculateur!X158*VLOOKUP('Données projet'!$B$9,Paramètres!$A$1:$I$89,3,0)*0.475*44/12</f>
        <v>0.42236892668827131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5.0984754811635637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35.658272963514037</v>
      </c>
      <c r="AO158" s="62">
        <f t="shared" si="144"/>
        <v>206.48332072961648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3.6787645929825379</v>
      </c>
      <c r="AV158" s="23">
        <f>EXP(-LN(2)/25)*AV157+(1-EXP(-LN(2)/25))/(LN(2)/25)*Calculateur!AQ158*Calculateur!AS158*VLOOKUP('Données projet'!$B$10,Paramètres!$A$1:$I$89,3,0)*0.475*44/12</f>
        <v>0.34298168551531932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4.021746278497857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79.822079999999801</v>
      </c>
      <c r="D159" s="12">
        <f t="shared" si="140"/>
        <v>22.09367612823581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786.71811748111713</v>
      </c>
      <c r="H159" s="70">
        <f t="shared" si="110"/>
        <v>470.83660859001031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53.866164312744104</v>
      </c>
      <c r="T159" s="62">
        <f t="shared" si="142"/>
        <v>295.39392510344464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4.5844109570854039</v>
      </c>
      <c r="AA159" s="23">
        <f>EXP(-LN(2)/25)*AA158+(1-EXP(-LN(2)/25))/(LN(2)/25)*Calculateur!V159*Calculateur!X159*VLOOKUP('Données projet'!$B$9,Paramètres!$A$1:$I$89,3,0)*0.475*44/12</f>
        <v>0.41081922617656402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4.9952301832619677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35.658272963514037</v>
      </c>
      <c r="AO159" s="62">
        <f t="shared" si="144"/>
        <v>206.48332072961648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3.6066262631389927</v>
      </c>
      <c r="AV159" s="23">
        <f>EXP(-LN(2)/25)*AV158+(1-EXP(-LN(2)/25))/(LN(2)/25)*Calculateur!AQ159*Calculateur!AS159*VLOOKUP('Données projet'!$B$10,Paramètres!$A$1:$I$89,3,0)*0.475*44/12</f>
        <v>0.33360283328827994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3.9402290964272728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80.333759999999799</v>
      </c>
      <c r="D160" s="12">
        <f t="shared" si="140"/>
        <v>22.218770399676412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791.63356799750056</v>
      </c>
      <c r="H160" s="70">
        <f t="shared" si="110"/>
        <v>471.94565711276937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53.866164312744104</v>
      </c>
      <c r="T160" s="62">
        <f t="shared" si="142"/>
        <v>295.39392510344464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4.4945134544315399</v>
      </c>
      <c r="AA160" s="23">
        <f>EXP(-LN(2)/25)*AA159+(1-EXP(-LN(2)/25))/(LN(2)/25)*Calculateur!V160*Calculateur!X160*VLOOKUP('Données projet'!$B$9,Paramètres!$A$1:$I$89,3,0)*0.475*44/12</f>
        <v>0.39958535283272173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4.8940988072642613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35.658272963514037</v>
      </c>
      <c r="AO160" s="62">
        <f t="shared" si="144"/>
        <v>206.48332072961648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3.5359025219436431</v>
      </c>
      <c r="AV160" s="23">
        <f>EXP(-LN(2)/25)*AV159+(1-EXP(-LN(2)/25))/(LN(2)/25)*Calculateur!AQ160*Calculateur!AS160*VLOOKUP('Données projet'!$B$10,Paramètres!$A$1:$I$89,3,0)*0.475*44/12</f>
        <v>0.3244804462686014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3.8603829682122446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80.845439999999797</v>
      </c>
      <c r="D161" s="12">
        <f t="shared" si="140"/>
        <v>22.343771959773868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796.54830284737579</v>
      </c>
      <c r="H161" s="70">
        <f t="shared" si="110"/>
        <v>473.05454416327245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53.866164312744104</v>
      </c>
      <c r="T161" s="62">
        <f t="shared" si="142"/>
        <v>295.39392510344464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4.4063787869726552</v>
      </c>
      <c r="AA161" s="23">
        <f>EXP(-LN(2)/25)*AA160+(1-EXP(-LN(2)/25))/(LN(2)/25)*Calculateur!V161*Calculateur!X161*VLOOKUP('Données projet'!$B$9,Paramètres!$A$1:$I$89,3,0)*0.475*44/12</f>
        <v>0.38865867034623053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4.7950374573188856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35.658272963514037</v>
      </c>
      <c r="AO161" s="62">
        <f t="shared" si="144"/>
        <v>206.48332072961648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3.4665656301759116</v>
      </c>
      <c r="AV161" s="23">
        <f>EXP(-LN(2)/25)*AV160+(1-EXP(-LN(2)/25))/(LN(2)/25)*Calculateur!AQ161*Calculateur!AS161*VLOOKUP('Données projet'!$B$10,Paramètres!$A$1:$I$89,3,0)*0.475*44/12</f>
        <v>0.31560751140170146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3.782173141577613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81.357119999999796</v>
      </c>
      <c r="D162" s="12">
        <f t="shared" si="140"/>
        <v>22.468681463377592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801.46232708572018</v>
      </c>
      <c r="H162" s="70">
        <f t="shared" si="110"/>
        <v>474.16327088204889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53.866164312744104</v>
      </c>
      <c r="T162" s="62">
        <f t="shared" si="142"/>
        <v>295.39392510344464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4.3199723865858006</v>
      </c>
      <c r="AA162" s="23">
        <f>EXP(-LN(2)/25)*AA161+(1-EXP(-LN(2)/25))/(LN(2)/25)*Calculateur!V162*Calculateur!X162*VLOOKUP('Données projet'!$B$9,Paramètres!$A$1:$I$89,3,0)*0.475*44/12</f>
        <v>0.37803077856694167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4.6980031651527421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35.658272963514037</v>
      </c>
      <c r="AO162" s="62">
        <f t="shared" si="144"/>
        <v>206.48332072961648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3.3985883925644171</v>
      </c>
      <c r="AV162" s="23">
        <f>EXP(-LN(2)/25)*AV161+(1-EXP(-LN(2)/25))/(LN(2)/25)*Calculateur!AQ162*Calculateur!AS162*VLOOKUP('Données projet'!$B$10,Paramètres!$A$1:$I$89,3,0)*0.475*44/12</f>
        <v>0.30697720740534423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3.7055655999697614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81.868799999999794</v>
      </c>
      <c r="D163" s="12">
        <f t="shared" si="140"/>
        <v>22.593499556623552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806.37564570025052</v>
      </c>
      <c r="H163" s="70">
        <f t="shared" si="110"/>
        <v>475.27183839445229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53.866164312744104</v>
      </c>
      <c r="T163" s="62">
        <f t="shared" si="142"/>
        <v>295.39392510344464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4.235260363007832</v>
      </c>
      <c r="AA163" s="23">
        <f>EXP(-LN(2)/25)*AA162+(1-EXP(-LN(2)/25))/(LN(2)/25)*Calculateur!V163*Calculateur!X163*VLOOKUP('Données projet'!$B$9,Paramètres!$A$1:$I$89,3,0)*0.475*44/12</f>
        <v>0.36769350704725401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4.602953870055086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35.658272963514037</v>
      </c>
      <c r="AO163" s="62">
        <f t="shared" si="144"/>
        <v>206.48332072961648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3.3319441471204629</v>
      </c>
      <c r="AV163" s="23">
        <f>EXP(-LN(2)/25)*AV162+(1-EXP(-LN(2)/25))/(LN(2)/25)*Calculateur!AQ163*Calculateur!AS163*VLOOKUP('Données projet'!$B$10,Paramètres!$A$1:$I$89,3,0)*0.475*44/12</f>
        <v>0.29858289952561534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3.6305270466460784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82.380479999999793</v>
      </c>
      <c r="D164" s="12">
        <f t="shared" si="140"/>
        <v>22.718226877103923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811.28826361273059</v>
      </c>
      <c r="H164" s="70">
        <f t="shared" si="110"/>
        <v>476.38024781095561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53.866164312744104</v>
      </c>
      <c r="T164" s="62">
        <f t="shared" si="142"/>
        <v>295.39392510344464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4.1522094905429947</v>
      </c>
      <c r="AA164" s="23">
        <f>EXP(-LN(2)/25)*AA163+(1-EXP(-LN(2)/25))/(LN(2)/25)*Calculateur!V164*Calculateur!X164*VLOOKUP('Données projet'!$B$9,Paramètres!$A$1:$I$89,3,0)*0.475*44/12</f>
        <v>0.35763890876088567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4.5098483993038805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35.658272963514037</v>
      </c>
      <c r="AO164" s="62">
        <f t="shared" si="144"/>
        <v>206.48332072961648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3.266606754680689</v>
      </c>
      <c r="AV164" s="23">
        <f>EXP(-LN(2)/25)*AV163+(1-EXP(-LN(2)/25))/(LN(2)/25)*Calculateur!AQ164*Calculateur!AS164*VLOOKUP('Données projet'!$B$10,Paramètres!$A$1:$I$89,3,0)*0.475*44/12</f>
        <v>0.29041813443629511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3.5570248891169842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82.892159999999791</v>
      </c>
      <c r="D165" s="12">
        <f t="shared" si="140"/>
        <v>22.842864054032304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816.20018568024773</v>
      </c>
      <c r="H165" s="70">
        <f t="shared" si="110"/>
        <v>477.4885002274392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53.866164312744104</v>
      </c>
      <c r="T165" s="62">
        <f t="shared" si="142"/>
        <v>295.39392510344464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4.0707871950311629</v>
      </c>
      <c r="AA165" s="23">
        <f>EXP(-LN(2)/25)*AA164+(1-EXP(-LN(2)/25))/(LN(2)/25)*Calculateur!V165*Calculateur!X165*VLOOKUP('Données projet'!$B$9,Paramètres!$A$1:$I$89,3,0)*0.475*44/12</f>
        <v>0.34785925399340645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4.4186464490245694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35.658272963514037</v>
      </c>
      <c r="AO165" s="62">
        <f t="shared" si="144"/>
        <v>206.48332072961648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3.2025505886547845</v>
      </c>
      <c r="AV165" s="23">
        <f>EXP(-LN(2)/25)*AV164+(1-EXP(-LN(2)/25))/(LN(2)/25)*Calculateur!AQ165*Calculateur!AS165*VLOOKUP('Données projet'!$B$10,Paramètres!$A$1:$I$89,3,0)*0.475*44/12</f>
        <v>0.28247663527770867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3.4850272239324931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83.403839999999789</v>
      </c>
      <c r="D166" s="12">
        <f t="shared" si="140"/>
        <v>22.967411708405042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821.11141669645838</v>
      </c>
      <c r="H166" s="70">
        <f t="shared" si="110"/>
        <v>478.59659672547173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53.866164312744104</v>
      </c>
      <c r="T166" s="62">
        <f t="shared" si="142"/>
        <v>295.39392510344464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3.9909615410716213</v>
      </c>
      <c r="AA166" s="23">
        <f>EXP(-LN(2)/25)*AA165+(1-EXP(-LN(2)/25))/(LN(2)/25)*Calculateur!V166*Calculateur!X166*VLOOKUP('Données projet'!$B$9,Paramètres!$A$1:$I$89,3,0)*0.475*44/12</f>
        <v>0.33834702439983361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4.3293085654714547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35.658272963514037</v>
      </c>
      <c r="AO166" s="62">
        <f t="shared" si="144"/>
        <v>206.48332072961648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3.1397505249742448</v>
      </c>
      <c r="AV166" s="23">
        <f>EXP(-LN(2)/25)*AV165+(1-EXP(-LN(2)/25))/(LN(2)/25)*Calculateur!AQ166*Calculateur!AS166*VLOOKUP('Données projet'!$B$10,Paramètres!$A$1:$I$89,3,0)*0.475*44/12</f>
        <v>0.27475229683123908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3.4145028218054838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83.915519999999788</v>
      </c>
      <c r="D167" s="12">
        <f t="shared" si="140"/>
        <v>23.09187045315802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826.02196139279715</v>
      </c>
      <c r="H167" s="70">
        <f t="shared" si="110"/>
        <v>479.70453837258316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53.866164312744104</v>
      </c>
      <c r="T167" s="62">
        <f t="shared" si="142"/>
        <v>295.39392510344464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3.9127012194973849</v>
      </c>
      <c r="AA167" s="23">
        <f>EXP(-LN(2)/25)*AA166+(1-EXP(-LN(2)/25))/(LN(2)/25)*Calculateur!V167*Calculateur!X167*VLOOKUP('Données projet'!$B$9,Paramètres!$A$1:$I$89,3,0)*0.475*44/12</f>
        <v>0.32909490722472345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4.2417961267221083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35.658272963514037</v>
      </c>
      <c r="AO167" s="62">
        <f t="shared" si="144"/>
        <v>206.48332072961648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3.0781819322382238</v>
      </c>
      <c r="AV167" s="23">
        <f>EXP(-LN(2)/25)*AV166+(1-EXP(-LN(2)/25))/(LN(2)/25)*Calculateur!AQ167*Calculateur!AS167*VLOOKUP('Données projet'!$B$10,Paramètres!$A$1:$I$89,3,0)*0.475*44/12</f>
        <v>0.26723918082579351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3.3454211130640172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84.427199999999786</v>
      </c>
      <c r="D168" s="12">
        <f t="shared" si="140"/>
        <v>23.216240893320059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830.93182443966214</v>
      </c>
      <c r="H168" s="70">
        <f t="shared" si="110"/>
        <v>480.81232622253208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53.866164312744104</v>
      </c>
      <c r="T168" s="62">
        <f t="shared" si="142"/>
        <v>295.39392510344464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3.8359755350951366</v>
      </c>
      <c r="AA168" s="23">
        <f>EXP(-LN(2)/25)*AA167+(1-EXP(-LN(2)/25))/(LN(2)/25)*Calculateur!V168*Calculateur!X168*VLOOKUP('Données projet'!$B$9,Paramètres!$A$1:$I$89,3,0)*0.475*44/12</f>
        <v>0.32009578968031438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4.1560713247754508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35.658272963514037</v>
      </c>
      <c r="AO168" s="62">
        <f t="shared" si="144"/>
        <v>206.48332072961648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3.0178206620526224</v>
      </c>
      <c r="AV168" s="23">
        <f>EXP(-LN(2)/25)*AV167+(1-EXP(-LN(2)/25))/(LN(2)/25)*Calculateur!AQ168*Calculateur!AS168*VLOOKUP('Données projet'!$B$10,Paramètres!$A$1:$I$89,3,0)*0.475*44/12</f>
        <v>0.25993151137261444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3.2777521734252368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84.938879999999784</v>
      </c>
      <c r="D169" s="12">
        <f t="shared" si="140"/>
        <v>23.340523626161978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835.8410104475646</v>
      </c>
      <c r="H169" s="70">
        <f t="shared" si="110"/>
        <v>481.91996131556505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53.866164312744104</v>
      </c>
      <c r="T169" s="62">
        <f t="shared" si="142"/>
        <v>295.39392510344464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3.7607543945659696</v>
      </c>
      <c r="AA169" s="23">
        <f>EXP(-LN(2)/25)*AA168+(1-EXP(-LN(2)/25))/(LN(2)/25)*Calculateur!V169*Calculateur!X169*VLOOKUP('Données projet'!$B$9,Paramètres!$A$1:$I$89,3,0)*0.475*44/12</f>
        <v>0.31134275347840018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4.07209714804437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35.658272963514037</v>
      </c>
      <c r="AO169" s="62">
        <f t="shared" si="144"/>
        <v>206.48332072961648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2.9586430395586216</v>
      </c>
      <c r="AV169" s="23">
        <f>EXP(-LN(2)/25)*AV168+(1-EXP(-LN(2)/25))/(LN(2)/25)*Calculateur!AQ169*Calculateur!AS169*VLOOKUP('Données projet'!$B$10,Paramètres!$A$1:$I$89,3,0)*0.475*44/12</f>
        <v>0.25282367052492621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3.2114667100835477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85.450559999999783</v>
      </c>
      <c r="D170" s="12">
        <f t="shared" si="140"/>
        <v>23.464719241342319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840.74952396825495</v>
      </c>
      <c r="H170" s="70">
        <f t="shared" si="110"/>
        <v>483.0274446786708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53.866164312744104</v>
      </c>
      <c r="T170" s="62">
        <f t="shared" si="142"/>
        <v>295.39392510344464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3.6870082947222143</v>
      </c>
      <c r="AA170" s="23">
        <f>EXP(-LN(2)/25)*AA169+(1-EXP(-LN(2)/25))/(LN(2)/25)*Calculateur!V170*Calculateur!X170*VLOOKUP('Données projet'!$B$9,Paramètres!$A$1:$I$89,3,0)*0.475*44/12</f>
        <v>0.3028290695117295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3.989837364233944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35.658272963514037</v>
      </c>
      <c r="AO170" s="62">
        <f t="shared" si="144"/>
        <v>206.48332072961648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2.9006258541469423</v>
      </c>
      <c r="AV170" s="23">
        <f>EXP(-LN(2)/25)*AV169+(1-EXP(-LN(2)/25))/(LN(2)/25)*Calculateur!AQ170*Calculateur!AS170*VLOOKUP('Données projet'!$B$10,Paramètres!$A$1:$I$89,3,0)*0.475*44/12</f>
        <v>0.2459101939590031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3.1465360481059452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85.962239999999781</v>
      </c>
      <c r="D171" s="12">
        <f t="shared" si="140"/>
        <v>23.588828321049338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845.65736949581776</v>
      </c>
      <c r="H171" s="70">
        <f t="shared" si="110"/>
        <v>484.1347773258272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53.866164312744104</v>
      </c>
      <c r="T171" s="62">
        <f t="shared" si="142"/>
        <v>295.39392510344464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3.6147083109157156</v>
      </c>
      <c r="AA171" s="23">
        <f>EXP(-LN(2)/25)*AA170+(1-EXP(-LN(2)/25))/(LN(2)/25)*Calculateur!V171*Calculateur!X171*VLOOKUP('Données projet'!$B$9,Paramètres!$A$1:$I$89,3,0)*0.475*44/12</f>
        <v>0.29454819268084259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3.9092565035965583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35.658272963514037</v>
      </c>
      <c r="AO171" s="62">
        <f t="shared" si="144"/>
        <v>206.48332072961648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2.8437463503541971</v>
      </c>
      <c r="AV171" s="23">
        <f>EXP(-LN(2)/25)*AV170+(1-EXP(-LN(2)/25))/(LN(2)/25)*Calculateur!AQ171*Calculateur!AS171*VLOOKUP('Données projet'!$B$10,Paramètres!$A$1:$I$89,3,0)*0.475*44/12</f>
        <v>0.23918576677333908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3.0829321171275361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86.473919999999779</v>
      </c>
      <c r="D172" s="12">
        <f t="shared" si="140"/>
        <v>23.71285144013947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850.56455146774169</v>
      </c>
      <c r="H172" s="70">
        <f t="shared" si="110"/>
        <v>485.2419602582425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53.866164312744104</v>
      </c>
      <c r="T172" s="62">
        <f t="shared" si="142"/>
        <v>295.39392510344464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3.5438260856930266</v>
      </c>
      <c r="AA172" s="23">
        <f>EXP(-LN(2)/25)*AA171+(1-EXP(-LN(2)/25))/(LN(2)/25)*Calculateur!V172*Calculateur!X172*VLOOKUP('Données projet'!$B$9,Paramètres!$A$1:$I$89,3,0)*0.475*44/12</f>
        <v>0.28649375686236872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3.8303198425553955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35.658272963514037</v>
      </c>
      <c r="AO172" s="62">
        <f t="shared" si="144"/>
        <v>206.48332072961648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2.7879822189377559</v>
      </c>
      <c r="AV172" s="23">
        <f>EXP(-LN(2)/25)*AV171+(1-EXP(-LN(2)/25))/(LN(2)/25)*Calculateur!AQ172*Calculateur!AS172*VLOOKUP('Données projet'!$B$10,Paramètres!$A$1:$I$89,3,0)*0.475*44/12</f>
        <v>0.23264521940268931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3.020627438340445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86.985599999999778</v>
      </c>
      <c r="D173" s="12">
        <f t="shared" si="140"/>
        <v>23.836789166272567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855.47107426596187</v>
      </c>
      <c r="H173" s="70">
        <f t="shared" si="110"/>
        <v>486.34899446459099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53.866164312744104</v>
      </c>
      <c r="T173" s="62">
        <f t="shared" si="142"/>
        <v>295.39392510344464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3.4743338176730663</v>
      </c>
      <c r="AA173" s="23">
        <f>EXP(-LN(2)/25)*AA172+(1-EXP(-LN(2)/25))/(LN(2)/25)*Calculateur!V173*Calculateur!X173*VLOOKUP('Données projet'!$B$9,Paramètres!$A$1:$I$89,3,0)*0.475*44/12</f>
        <v>0.27865957001491537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3.7529933876879817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35.658272963514037</v>
      </c>
      <c r="AO173" s="62">
        <f t="shared" si="144"/>
        <v>206.48332072961648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2.7333115881256296</v>
      </c>
      <c r="AV173" s="23">
        <f>EXP(-LN(2)/25)*AV172+(1-EXP(-LN(2)/25))/(LN(2)/25)*Calculateur!AQ173*Calculateur!AS173*VLOOKUP('Données projet'!$B$10,Paramètres!$A$1:$I$89,3,0)*0.475*44/12</f>
        <v>0.22628352364384241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2.9595951117694721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87.497279999999776</v>
      </c>
      <c r="D174" s="12">
        <f t="shared" si="140"/>
        <v>23.960642060043764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860.3769422178799</v>
      </c>
      <c r="H174" s="70">
        <f t="shared" si="110"/>
        <v>487.45588092124251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53.866164312744104</v>
      </c>
      <c r="T174" s="62">
        <f t="shared" si="142"/>
        <v>295.39392510344464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3.4062042506428791</v>
      </c>
      <c r="AA174" s="23">
        <f>EXP(-LN(2)/25)*AA173+(1-EXP(-LN(2)/25))/(LN(2)/25)*Calculateur!V174*Calculateur!X174*VLOOKUP('Données projet'!$B$9,Paramètres!$A$1:$I$89,3,0)*0.475*44/12</f>
        <v>0.27103960941878763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3.6772438600616666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35.658272963514037</v>
      </c>
      <c r="AO174" s="62">
        <f t="shared" si="144"/>
        <v>206.48332072961648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2.6797130150379367</v>
      </c>
      <c r="AV174" s="23">
        <f>EXP(-LN(2)/25)*AV173+(1-EXP(-LN(2)/25))/(LN(2)/25)*Calculateur!AQ174*Calculateur!AS174*VLOOKUP('Données projet'!$B$10,Paramètres!$A$1:$I$89,3,0)*0.475*44/12</f>
        <v>0.22009578879006822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2.8998088038280048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88.008959999999774</v>
      </c>
      <c r="D175" s="12">
        <f t="shared" si="140"/>
        <v>24.084410675112149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865.28215959735519</v>
      </c>
      <c r="H175" s="70">
        <f t="shared" si="110"/>
        <v>488.56262059248661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53.866164312744104</v>
      </c>
      <c r="T175" s="62">
        <f t="shared" si="142"/>
        <v>295.39392510344464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3.3394106628672211</v>
      </c>
      <c r="AA175" s="23">
        <f>EXP(-LN(2)/25)*AA174+(1-EXP(-LN(2)/25))/(LN(2)/25)*Calculateur!V175*Calculateur!X175*VLOOKUP('Données projet'!$B$9,Paramètres!$A$1:$I$89,3,0)*0.475*44/12</f>
        <v>0.26362801704587729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3.6030386799130985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35.658272963514037</v>
      </c>
      <c r="AO175" s="62">
        <f t="shared" si="144"/>
        <v>206.48332072961648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2.6271654772765922</v>
      </c>
      <c r="AV175" s="23">
        <f>EXP(-LN(2)/25)*AV174+(1-EXP(-LN(2)/25))/(LN(2)/25)*Calculateur!AQ175*Calculateur!AS175*VLOOKUP('Données projet'!$B$10,Paramètres!$A$1:$I$89,3,0)*0.475*44/12</f>
        <v>0.2140772578712693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2.8412427351478615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88.520639999999773</v>
      </c>
      <c r="D176" s="12">
        <f t="shared" si="140"/>
        <v>24.208095558326399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870.18673062567586</v>
      </c>
      <c r="H176" s="70">
        <f t="shared" si="110"/>
        <v>489.66921443075137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53.866164312744104</v>
      </c>
      <c r="T176" s="62">
        <f t="shared" si="142"/>
        <v>295.39392510344464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3.2739268566077779</v>
      </c>
      <c r="AA176" s="23">
        <f>EXP(-LN(2)/25)*AA175+(1-EXP(-LN(2)/25))/(LN(2)/25)*Calculateur!V176*Calculateur!X176*VLOOKUP('Données projet'!$B$9,Paramètres!$A$1:$I$89,3,0)*0.475*44/12</f>
        <v>0.25641909505616289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3.5303459516639411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35.658272963514037</v>
      </c>
      <c r="AO176" s="62">
        <f t="shared" si="144"/>
        <v>206.48332072961648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2.5756483646799144</v>
      </c>
      <c r="AV176" s="23">
        <f>EXP(-LN(2)/25)*AV175+(1-EXP(-LN(2)/25))/(LN(2)/25)*Calculateur!AQ176*Calculateur!AS176*VLOOKUP('Données projet'!$B$10,Paramètres!$A$1:$I$89,3,0)*0.475*44/12</f>
        <v>0.20822330399694572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2.7838716686768601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89.032319999999771</v>
      </c>
      <c r="D177" s="12">
        <f t="shared" si="140"/>
        <v>24.331697249847494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875.09065947250531</v>
      </c>
      <c r="H177" s="70">
        <f t="shared" si="110"/>
        <v>490.77566337681731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53.866164312744104</v>
      </c>
      <c r="T177" s="62">
        <f t="shared" si="142"/>
        <v>295.39392510344464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3.2097271478479046</v>
      </c>
      <c r="AA177" s="23">
        <f>EXP(-LN(2)/25)*AA176+(1-EXP(-LN(2)/25))/(LN(2)/25)*Calculateur!V177*Calculateur!X177*VLOOKUP('Données projet'!$B$9,Paramètres!$A$1:$I$89,3,0)*0.475*44/12</f>
        <v>0.24940730141735795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3.4591344492652625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35.658272963514037</v>
      </c>
      <c r="AO177" s="62">
        <f t="shared" si="144"/>
        <v>206.48332072961648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2.5251414712389213</v>
      </c>
      <c r="AV177" s="23">
        <f>EXP(-LN(2)/25)*AV176+(1-EXP(-LN(2)/25))/(LN(2)/25)*Calculateur!AQ177*Calculateur!AS177*VLOOKUP('Données projet'!$B$10,Paramètres!$A$1:$I$89,3,0)*0.475*44/12</f>
        <v>0.20252942679916158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2.7276708980380828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89.54399999999977</v>
      </c>
      <c r="D178" s="12">
        <f t="shared" si="140"/>
        <v>24.455216283268346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879.99395025680644</v>
      </c>
      <c r="H178" s="70">
        <f t="shared" si="110"/>
        <v>491.88196836002527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53.866164312744104</v>
      </c>
      <c r="T178" s="62">
        <f t="shared" si="142"/>
        <v>295.39392510344464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3.1467863562188567</v>
      </c>
      <c r="AA178" s="23">
        <f>EXP(-LN(2)/25)*AA177+(1-EXP(-LN(2)/25))/(LN(2)/25)*Calculateur!V178*Calculateur!X178*VLOOKUP('Données projet'!$B$9,Paramètres!$A$1:$I$89,3,0)*0.475*44/12</f>
        <v>0.24258724564434034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3.389373601863197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35.658272963514037</v>
      </c>
      <c r="AO178" s="62">
        <f t="shared" si="144"/>
        <v>206.48332072961648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2.475624987172143</v>
      </c>
      <c r="AV178" s="23">
        <f>EXP(-LN(2)/25)*AV177+(1-EXP(-LN(2)/25))/(LN(2)/25)*Calculateur!AQ178*Calculateur!AS178*VLOOKUP('Données projet'!$B$10,Paramètres!$A$1:$I$89,3,0)*0.475*44/12</f>
        <v>0.19699124897277884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2.6726162361449219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90.055679999999768</v>
      </c>
      <c r="D179" s="12">
        <f t="shared" si="140"/>
        <v>24.578653185730865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884.89660704774531</v>
      </c>
      <c r="H179" s="70">
        <f t="shared" si="110"/>
        <v>492.98813029848083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53.866164312744104</v>
      </c>
      <c r="T179" s="62">
        <f t="shared" si="142"/>
        <v>295.39392510344464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3.085079795123562</v>
      </c>
      <c r="AA179" s="23">
        <f>EXP(-LN(2)/25)*AA178+(1-EXP(-LN(2)/25))/(LN(2)/25)*Calculateur!V179*Calculateur!X179*VLOOKUP('Données projet'!$B$9,Paramètres!$A$1:$I$89,3,0)*0.475*44/12</f>
        <v>0.23595368465508704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3.3210334797786492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35.658272963514037</v>
      </c>
      <c r="AO179" s="62">
        <f t="shared" si="144"/>
        <v>206.48332072961648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2.4270794911558409</v>
      </c>
      <c r="AV179" s="23">
        <f>EXP(-LN(2)/25)*AV178+(1-EXP(-LN(2)/25))/(LN(2)/25)*Calculateur!AQ179*Calculateur!AS179*VLOOKUP('Données projet'!$B$10,Paramètres!$A$1:$I$89,3,0)*0.475*44/12</f>
        <v>0.19160451291029865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2.6186840040661394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90.567359999999766</v>
      </c>
      <c r="D180" s="12">
        <f t="shared" si="140"/>
        <v>24.702008478040018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889.7986338655702</v>
      </c>
      <c r="H180" s="70">
        <f t="shared" si="110"/>
        <v>494.0941500992526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53.866164312744104</v>
      </c>
      <c r="T180" s="62">
        <f t="shared" si="142"/>
        <v>295.39392510344464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3.0245832620540605</v>
      </c>
      <c r="AA180" s="23">
        <f>EXP(-LN(2)/25)*AA179+(1-EXP(-LN(2)/25))/(LN(2)/25)*Calculateur!V180*Calculateur!X180*VLOOKUP('Données projet'!$B$9,Paramètres!$A$1:$I$89,3,0)*0.475*44/12</f>
        <v>0.22950151873992869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3.2540847807939892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35.658272963514037</v>
      </c>
      <c r="AO180" s="62">
        <f t="shared" si="144"/>
        <v>206.48332072961648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2.37948594270659</v>
      </c>
      <c r="AV180" s="23">
        <f>EXP(-LN(2)/25)*AV179+(1-EXP(-LN(2)/25))/(LN(2)/25)*Calculateur!AQ180*Calculateur!AS180*VLOOKUP('Données projet'!$B$10,Paramètres!$A$1:$I$89,3,0)*0.475*44/12</f>
        <v>0.1863650774287231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2.5658510201353133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91.079039999999765</v>
      </c>
      <c r="D181" s="12">
        <f t="shared" si="140"/>
        <v>24.82528267477543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894.70003468247523</v>
      </c>
      <c r="H181" s="70">
        <f t="shared" si="110"/>
        <v>495.20002865856679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53.866164312744104</v>
      </c>
      <c r="T181" s="62">
        <f t="shared" si="142"/>
        <v>295.39392510344464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2.9652730290988099</v>
      </c>
      <c r="AA181" s="23">
        <f>EXP(-LN(2)/25)*AA180+(1-EXP(-LN(2)/25))/(LN(2)/25)*Calculateur!V181*Calculateur!X181*VLOOKUP('Données projet'!$B$9,Paramètres!$A$1:$I$89,3,0)*0.475*44/12</f>
        <v>0.22322578764102499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3.1884988167398349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35.658272963514037</v>
      </c>
      <c r="AO181" s="62">
        <f t="shared" si="144"/>
        <v>206.48332072961648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2.3328256747132308</v>
      </c>
      <c r="AV181" s="23">
        <f>EXP(-LN(2)/25)*AV180+(1-EXP(-LN(2)/25))/(LN(2)/25)*Calculateur!AQ181*Calculateur!AS181*VLOOKUP('Données projet'!$B$10,Paramètres!$A$1:$I$89,3,0)*0.475*44/12</f>
        <v>0.1812689145859212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2.5140945892991517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91.590719999999763</v>
      </c>
      <c r="D182" s="12">
        <f t="shared" si="140"/>
        <v>24.94847628440035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899.60081342343949</v>
      </c>
      <c r="H182" s="70">
        <f t="shared" si="110"/>
        <v>496.30576686199686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53.866164312744104</v>
      </c>
      <c r="T182" s="62">
        <f t="shared" si="142"/>
        <v>295.39392510344464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2.9071258336361416</v>
      </c>
      <c r="AA182" s="23">
        <f>EXP(-LN(2)/25)*AA181+(1-EXP(-LN(2)/25))/(LN(2)/25)*Calculateur!V182*Calculateur!X182*VLOOKUP('Données projet'!$B$9,Paramètres!$A$1:$I$89,3,0)*0.475*44/12</f>
        <v>0.21712166673904718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3.1242475003751888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35.658272963514037</v>
      </c>
      <c r="AO182" s="62">
        <f t="shared" si="144"/>
        <v>206.48332072961648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2.2870803861152678</v>
      </c>
      <c r="AV182" s="23">
        <f>EXP(-LN(2)/25)*AV181+(1-EXP(-LN(2)/25))/(LN(2)/25)*Calculateur!AQ182*Calculateur!AS182*VLOOKUP('Données projet'!$B$10,Paramètres!$A$1:$I$89,3,0)*0.475*44/12</f>
        <v>0.17631210658405128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2.4633924926993189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92.102399999999761</v>
      </c>
      <c r="D183" s="12">
        <f t="shared" si="140"/>
        <v>25.071589809368088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904.50097396705007</v>
      </c>
      <c r="H183" s="70">
        <f t="shared" si="110"/>
        <v>497.41136558464899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53.866164312744104</v>
      </c>
      <c r="T183" s="62">
        <f t="shared" si="142"/>
        <v>295.39392510344464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2.8501188692102093</v>
      </c>
      <c r="AA183" s="23">
        <f>EXP(-LN(2)/25)*AA182+(1-EXP(-LN(2)/25))/(LN(2)/25)*Calculateur!V183*Calculateur!X183*VLOOKUP('Données projet'!$B$9,Paramètres!$A$1:$I$89,3,0)*0.475*44/12</f>
        <v>0.21118446334413571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3.0613033325543451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35.658272963514037</v>
      </c>
      <c r="AO183" s="62">
        <f t="shared" si="144"/>
        <v>206.48332072961648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2.2422321347248397</v>
      </c>
      <c r="AV183" s="23">
        <f>EXP(-LN(2)/25)*AV182+(1-EXP(-LN(2)/25))/(LN(2)/25)*Calculateur!AQ183*Calculateur!AS183*VLOOKUP('Données projet'!$B$10,Paramètres!$A$1:$I$89,3,0)*0.475*44/12</f>
        <v>0.17149084275765966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2.4137229774824993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92.61407999999976</v>
      </c>
      <c r="D184" s="12">
        <f t="shared" si="140"/>
        <v>25.194623746226039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909.40052014630453</v>
      </c>
      <c r="H184" s="70">
        <f t="shared" si="110"/>
        <v>498.51682569134323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53.866164312744104</v>
      </c>
      <c r="T184" s="62">
        <f t="shared" si="142"/>
        <v>295.39392510344464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2.7942297765858544</v>
      </c>
      <c r="AA184" s="23">
        <f>EXP(-LN(2)/25)*AA183+(1-EXP(-LN(2)/25))/(LN(2)/25)*Calculateur!V184*Calculateur!X184*VLOOKUP('Données projet'!$B$9,Paramètres!$A$1:$I$89,3,0)*0.475*44/12</f>
        <v>0.20540961308828207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2.9996393896741362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35.658272963514037</v>
      </c>
      <c r="AO184" s="62">
        <f t="shared" si="144"/>
        <v>206.48332072961648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2.1982633301894459</v>
      </c>
      <c r="AV184" s="23">
        <f>EXP(-LN(2)/25)*AV183+(1-EXP(-LN(2)/25))/(LN(2)/25)*Calculateur!AQ184*Calculateur!AS184*VLOOKUP('Données projet'!$B$10,Paramètres!$A$1:$I$89,3,0)*0.475*44/12</f>
        <v>0.16680141664413997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2.3650647468335859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93.125759999999758</v>
      </c>
      <c r="D185" s="12">
        <f t="shared" si="140"/>
        <v>25.31757858571736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914.29945574939529</v>
      </c>
      <c r="H185" s="70">
        <f t="shared" si="110"/>
        <v>499.62214803679058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53.866164312744104</v>
      </c>
      <c r="T185" s="62">
        <f t="shared" si="142"/>
        <v>295.39392510344464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2.7394366349788828</v>
      </c>
      <c r="AA185" s="23">
        <f>EXP(-LN(2)/25)*AA184+(1-EXP(-LN(2)/25))/(LN(2)/25)*Calculateur!V185*Calculateur!X185*VLOOKUP('Données projet'!$B$9,Paramètres!$A$1:$I$89,3,0)*0.475*44/12</f>
        <v>0.19979267641636092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2.9392293113952439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35.658272963514037</v>
      </c>
      <c r="AO185" s="62">
        <f t="shared" si="144"/>
        <v>206.48332072961648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2.1551567270926686</v>
      </c>
      <c r="AV185" s="23">
        <f>EXP(-LN(2)/25)*AV184+(1-EXP(-LN(2)/25))/(LN(2)/25)*Calculateur!AQ185*Calculateur!AS185*VLOOKUP('Données projet'!$B$10,Paramètres!$A$1:$I$89,3,0)*0.475*44/12</f>
        <v>0.1622402231343007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2.3173969502269691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93.637439999999756</v>
      </c>
      <c r="D186" s="12">
        <f t="shared" si="140"/>
        <v>25.440454812880237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919.19778452047728</v>
      </c>
      <c r="H186" s="70">
        <f t="shared" si="110"/>
        <v>500.72733346576592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53.866164312744104</v>
      </c>
      <c r="T186" s="62">
        <f t="shared" si="142"/>
        <v>295.39392510344464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2.6857179534583073</v>
      </c>
      <c r="AA186" s="23">
        <f>EXP(-LN(2)/25)*AA185+(1-EXP(-LN(2)/25))/(LN(2)/25)*Calculateur!V186*Calculateur!X186*VLOOKUP('Données projet'!$B$9,Paramètres!$A$1:$I$89,3,0)*0.475*44/12</f>
        <v>0.19432933517311532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2.8800472886314226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35.658272963514037</v>
      </c>
      <c r="AO186" s="62">
        <f t="shared" si="144"/>
        <v>206.48332072961648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2.1128954181901873</v>
      </c>
      <c r="AV186" s="23">
        <f>EXP(-LN(2)/25)*AV185+(1-EXP(-LN(2)/25))/(LN(2)/25)*Calculateur!AQ186*Calculateur!AS186*VLOOKUP('Données projet'!$B$10,Paramètres!$A$1:$I$89,3,0)*0.475*44/12</f>
        <v>0.15780375570085073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2.270699173891038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94.149119999999755</v>
      </c>
      <c r="D187" s="12">
        <f t="shared" si="140"/>
        <v>25.563252907145174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924.09551016041712</v>
      </c>
      <c r="H187" s="70">
        <f t="shared" si="110"/>
        <v>501.83238281327738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53.866164312744104</v>
      </c>
      <c r="T187" s="62">
        <f t="shared" si="142"/>
        <v>295.39392510344464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2.6330526625171902</v>
      </c>
      <c r="AA187" s="23">
        <f>EXP(-LN(2)/25)*AA186+(1-EXP(-LN(2)/25))/(LN(2)/25)*Calculateur!V187*Calculateur!X187*VLOOKUP('Données projet'!$B$9,Paramètres!$A$1:$I$89,3,0)*0.475*44/12</f>
        <v>0.18901538928347089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2.8220680518006609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35.658272963514037</v>
      </c>
      <c r="AO187" s="62">
        <f t="shared" si="144"/>
        <v>206.48332072961648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2.0714628277784306</v>
      </c>
      <c r="AV187" s="23">
        <f>EXP(-LN(2)/25)*AV186+(1-EXP(-LN(2)/25))/(LN(2)/25)*Calculateur!AQ187*Calculateur!AS187*VLOOKUP('Données projet'!$B$10,Paramètres!$A$1:$I$89,3,0)*0.475*44/12</f>
        <v>0.15348860370267212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2.2249514314811027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94.660799999999753</v>
      </c>
      <c r="D188" s="12">
        <f t="shared" si="140"/>
        <v>25.685973342429772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928.99263632752627</v>
      </c>
      <c r="H188" s="70">
        <f t="shared" si="110"/>
        <v>502.9372969047314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53.866164312744104</v>
      </c>
      <c r="T188" s="62">
        <f t="shared" si="142"/>
        <v>295.39392510344464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2.5814201058087725</v>
      </c>
      <c r="AA188" s="23">
        <f>EXP(-LN(2)/25)*AA187+(1-EXP(-LN(2)/25))/(LN(2)/25)*Calculateur!V188*Calculateur!X188*VLOOKUP('Données projet'!$B$9,Paramètres!$A$1:$I$89,3,0)*0.475*44/12</f>
        <v>0.18384675352362706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2.7652668593323995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35.658272963514037</v>
      </c>
      <c r="AO188" s="62">
        <f t="shared" si="144"/>
        <v>206.48332072961648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2.0308427051932636</v>
      </c>
      <c r="AV188" s="23">
        <f>EXP(-LN(2)/25)*AV187+(1-EXP(-LN(2)/25))/(LN(2)/25)*Calculateur!AQ188*Calculateur!AS188*VLOOKUP('Données projet'!$B$10,Paramètres!$A$1:$I$89,3,0)*0.475*44/12</f>
        <v>0.14929144976280767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2.1801341549560713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95.172479999999751</v>
      </c>
      <c r="D189" s="12">
        <f t="shared" si="140"/>
        <v>25.808616587231686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933.88916663827786</v>
      </c>
      <c r="H189" s="70">
        <f t="shared" si="110"/>
        <v>504.04207655609468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53.866164312744104</v>
      </c>
      <c r="T189" s="62">
        <f t="shared" si="142"/>
        <v>295.39392510344464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2.5308000320446569</v>
      </c>
      <c r="AA189" s="23">
        <f>EXP(-LN(2)/25)*AA188+(1-EXP(-LN(2)/25))/(LN(2)/25)*Calculateur!V189*Calculateur!X189*VLOOKUP('Données projet'!$B$9,Paramètres!$A$1:$I$89,3,0)*0.475*44/12</f>
        <v>0.17881945438044289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2.7096194864250998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35.658272963514037</v>
      </c>
      <c r="AO189" s="62">
        <f t="shared" si="144"/>
        <v>206.48332072961648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1.9910191184361632</v>
      </c>
      <c r="AV189" s="23">
        <f>EXP(-LN(2)/25)*AV188+(1-EXP(-LN(2)/25))/(LN(2)/25)*Calculateur!AQ189*Calculateur!AS189*VLOOKUP('Données projet'!$B$10,Paramètres!$A$1:$I$89,3,0)*0.475*44/12</f>
        <v>0.14520906721814755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2.1362281856543106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95.68415999999975</v>
      </c>
      <c r="D190" s="12">
        <f t="shared" si="140"/>
        <v>25.931183104719359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938.78510466800708</v>
      </c>
      <c r="H190" s="70">
        <f t="shared" si="110"/>
        <v>505.14672257405243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53.866164312744104</v>
      </c>
      <c r="T190" s="62">
        <f t="shared" si="142"/>
        <v>295.39392510344464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2.4811725870518595</v>
      </c>
      <c r="AA190" s="23">
        <f>EXP(-LN(2)/25)*AA189+(1-EXP(-LN(2)/25))/(LN(2)/25)*Calculateur!V190*Calculateur!X190*VLOOKUP('Données projet'!$B$9,Paramètres!$A$1:$I$89,3,0)*0.475*44/12</f>
        <v>0.17392962699670328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2.6551022140485627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35.658272963514037</v>
      </c>
      <c r="AO190" s="62">
        <f t="shared" si="144"/>
        <v>206.48332072961648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1.9519764479253801</v>
      </c>
      <c r="AV190" s="23">
        <f>EXP(-LN(2)/25)*AV189+(1-EXP(-LN(2)/25))/(LN(2)/25)*Calculateur!AQ190*Calculateur!AS190*VLOOKUP('Données projet'!$B$10,Paramètres!$A$1:$I$89,3,0)*0.475*44/12</f>
        <v>0.14123831763885433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2.0932147655642344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96.195839999999748</v>
      </c>
      <c r="D191" s="12">
        <f t="shared" si="140"/>
        <v>26.053673352820741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943.68045395159686</v>
      </c>
      <c r="H191" s="70">
        <f t="shared" si="110"/>
        <v>506.25123575616232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53.866164312744104</v>
      </c>
      <c r="T191" s="62">
        <f t="shared" si="142"/>
        <v>295.39392510344464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2.4325183059856181</v>
      </c>
      <c r="AA191" s="23">
        <f>EXP(-LN(2)/25)*AA190+(1-EXP(-LN(2)/25))/(LN(2)/25)*Calculateur!V191*Calculateur!X191*VLOOKUP('Données projet'!$B$9,Paramètres!$A$1:$I$89,3,0)*0.475*44/12</f>
        <v>0.16917351219991686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2.6016918181855351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35.658272963514037</v>
      </c>
      <c r="AO191" s="62">
        <f t="shared" si="144"/>
        <v>206.48332072961648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1.9136993803696358</v>
      </c>
      <c r="AV191" s="23">
        <f>EXP(-LN(2)/25)*AV190+(1-EXP(-LN(2)/25))/(LN(2)/25)*Calculateur!AQ191*Calculateur!AS191*VLOOKUP('Données projet'!$B$10,Paramètres!$A$1:$I$89,3,0)*0.475*44/12</f>
        <v>0.13737614841561954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2.0510755287852556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96.707519999999747</v>
      </c>
      <c r="D192" s="12">
        <f t="shared" si="140"/>
        <v>26.176087784310297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948.5752179841478</v>
      </c>
      <c r="H192" s="70">
        <f t="shared" si="110"/>
        <v>507.35561689100666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53.866164312744104</v>
      </c>
      <c r="T192" s="62">
        <f t="shared" si="142"/>
        <v>295.39392510344464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2.3848181056949045</v>
      </c>
      <c r="AA192" s="23">
        <f>EXP(-LN(2)/25)*AA191+(1-EXP(-LN(2)/25))/(LN(2)/25)*Calculateur!V192*Calculateur!X192*VLOOKUP('Données projet'!$B$9,Paramètres!$A$1:$I$89,3,0)*0.475*44/12</f>
        <v>0.16454745361236178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2.5493655593072662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35.658272963514037</v>
      </c>
      <c r="AO192" s="62">
        <f t="shared" si="144"/>
        <v>206.48332072961648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1.8761729027619538</v>
      </c>
      <c r="AV192" s="23">
        <f>EXP(-LN(2)/25)*AV191+(1-EXP(-LN(2)/25))/(LN(2)/25)*Calculateur!AQ192*Calculateur!AS192*VLOOKUP('Données projet'!$B$10,Paramètres!$A$1:$I$89,3,0)*0.475*44/12</f>
        <v>0.13361959041289675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2.0097924931748508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97.219199999999745</v>
      </c>
      <c r="D193" s="12">
        <f t="shared" si="140"/>
        <v>26.298426846893861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953.46940022163483</v>
      </c>
      <c r="H193" s="70">
        <f t="shared" si="110"/>
        <v>508.45986675833967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53.866164312744104</v>
      </c>
      <c r="T193" s="62">
        <f t="shared" si="142"/>
        <v>295.39392510344464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2.3380532772376426</v>
      </c>
      <c r="AA193" s="23">
        <f>EXP(-LN(2)/25)*AA192+(1-EXP(-LN(2)/25))/(LN(2)/25)*Calculateur!V193*Calculateur!X193*VLOOKUP('Données projet'!$B$9,Paramètres!$A$1:$I$89,3,0)*0.475*44/12</f>
        <v>0.16004789484015725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2.4981011720777997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35.658272963514037</v>
      </c>
      <c r="AO193" s="62">
        <f t="shared" si="144"/>
        <v>206.48332072961648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1.8393822964912672</v>
      </c>
      <c r="AV193" s="23">
        <f>EXP(-LN(2)/25)*AV192+(1-EXP(-LN(2)/25))/(LN(2)/25)*Calculateur!AQ193*Calculateur!AS193*VLOOKUP('Données projet'!$B$10,Paramètres!$A$1:$I$89,3,0)*0.475*44/12</f>
        <v>0.12996575568630722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1.9693480521775744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97.730879999999743</v>
      </c>
      <c r="D194" s="12">
        <f t="shared" si="140"/>
        <v>26.420690983291692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958.36300408154796</v>
      </c>
      <c r="H194" s="70">
        <f t="shared" si="110"/>
        <v>509.56398612923255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53.866164312744104</v>
      </c>
      <c r="T194" s="62">
        <f t="shared" si="142"/>
        <v>295.39392510344464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2.2922054785426984</v>
      </c>
      <c r="AA194" s="23">
        <f>EXP(-LN(2)/25)*AA193+(1-EXP(-LN(2)/25))/(LN(2)/25)*Calculateur!V194*Calculateur!X194*VLOOKUP('Données projet'!$B$9,Paramètres!$A$1:$I$89,3,0)*0.475*44/12</f>
        <v>0.15567137673920015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2.4478768552818986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35.658272963514037</v>
      </c>
      <c r="AO194" s="62">
        <f t="shared" si="144"/>
        <v>206.48332072961648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1.8033131315694946</v>
      </c>
      <c r="AV194" s="23">
        <f>EXP(-LN(2)/25)*AV193+(1-EXP(-LN(2)/25))/(LN(2)/25)*Calculateur!AQ194*Calculateur!AS194*VLOOKUP('Données projet'!$B$10,Paramètres!$A$1:$I$89,3,0)*0.475*44/12</f>
        <v>0.12641183526246311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1.9297249668319576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98.242559999999742</v>
      </c>
      <c r="D195" s="12">
        <f t="shared" si="140"/>
        <v>26.542880631319921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963.25603294352015</v>
      </c>
      <c r="H195" s="70">
        <f t="shared" si="110"/>
        <v>510.66797576621502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53.866164312744104</v>
      </c>
      <c r="T195" s="62">
        <f t="shared" si="142"/>
        <v>295.39392510344464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2.2472567272157664</v>
      </c>
      <c r="AA195" s="23">
        <f>EXP(-LN(2)/25)*AA194+(1-EXP(-LN(2)/25))/(LN(2)/25)*Calculateur!V195*Calculateur!X195*VLOOKUP('Données projet'!$B$9,Paramètres!$A$1:$I$89,3,0)*0.475*44/12</f>
        <v>0.1514145347558648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2.3986712619716313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35.658272963514037</v>
      </c>
      <c r="AO195" s="62">
        <f t="shared" si="144"/>
        <v>206.48332072961648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1.7679512609718198</v>
      </c>
      <c r="AV195" s="23">
        <f>EXP(-LN(2)/25)*AV194+(1-EXP(-LN(2)/25))/(LN(2)/25)*Calculateur!AQ195*Calculateur!AS195*VLOOKUP('Données projet'!$B$10,Paramètres!$A$1:$I$89,3,0)*0.475*44/12</f>
        <v>0.12295509697950155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1.8909063579513212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98.75423999999974</v>
      </c>
      <c r="D196" s="12">
        <f t="shared" si="140"/>
        <v>26.664996223970032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968.14849014994218</v>
      </c>
      <c r="H196" s="70">
        <f t="shared" ref="H196:H203" si="192">(B196+E196+F196)*44/12+(C196+D196)*0.475*44/12</f>
        <v>511.77183642341402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53.866164312744104</v>
      </c>
      <c r="T196" s="62">
        <f t="shared" si="142"/>
        <v>295.39392510344464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2.2031893934863245</v>
      </c>
      <c r="AA196" s="23">
        <f>EXP(-LN(2)/25)*AA195+(1-EXP(-LN(2)/25))/(LN(2)/25)*Calculateur!V196*Calculateur!X196*VLOOKUP('Données projet'!$B$9,Paramètres!$A$1:$I$89,3,0)*0.475*44/12</f>
        <v>0.14727409634042135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2.3504634898267458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35.658272963514037</v>
      </c>
      <c r="AO196" s="62">
        <f t="shared" si="144"/>
        <v>206.48332072961648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1.733282815087954</v>
      </c>
      <c r="AV196" s="23">
        <f>EXP(-LN(2)/25)*AV195+(1-EXP(-LN(2)/25))/(LN(2)/25)*Calculateur!AQ196*Calculateur!AS196*VLOOKUP('Données projet'!$B$10,Paramètres!$A$1:$I$89,3,0)*0.475*44/12</f>
        <v>0.11959288338666954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1.8528756984746235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99.265919999999738</v>
      </c>
      <c r="D197" s="12">
        <f t="shared" ref="D197:D203" si="202">IFERROR(EXP(-1.0587+0.8836*LN(C197)+0.284),0)</f>
        <v>26.787038189486797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973.0403790065626</v>
      </c>
      <c r="H197" s="70">
        <f t="shared" si="192"/>
        <v>512.87556884668902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53.866164312744104</v>
      </c>
      <c r="T197" s="62">
        <f t="shared" ref="T197:T203" si="204">$T$3</f>
        <v>295.39392510344464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2.1599861932928972</v>
      </c>
      <c r="AA197" s="23">
        <f>EXP(-LN(2)/25)*AA196+(1-EXP(-LN(2)/25))/(LN(2)/25)*Calculateur!V197*Calculateur!X197*VLOOKUP('Données projet'!$B$9,Paramètres!$A$1:$I$89,3,0)*0.475*44/12</f>
        <v>0.14324687843118442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2.3032330717240814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35.658272963514037</v>
      </c>
      <c r="AO197" s="62">
        <f t="shared" ref="AO197:AO203" si="205">$AO$3</f>
        <v>206.48332072961648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1.6992941962822068</v>
      </c>
      <c r="AV197" s="23">
        <f>EXP(-LN(2)/25)*AV196+(1-EXP(-LN(2)/25))/(LN(2)/25)*Calculateur!AQ197*Calculateur!AS197*VLOOKUP('Données projet'!$B$10,Paramètres!$A$1:$I$89,3,0)*0.475*44/12</f>
        <v>0.11632260970134466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1.8156168059835514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99.777599999999737</v>
      </c>
      <c r="D198" s="12">
        <f t="shared" si="202"/>
        <v>26.909006951444486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977.93170278307832</v>
      </c>
      <c r="H198" s="70">
        <f t="shared" si="192"/>
        <v>513.9791737737653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53.866164312744104</v>
      </c>
      <c r="T198" s="62">
        <f t="shared" si="204"/>
        <v>295.39392510344464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2.1176301815039129</v>
      </c>
      <c r="AA198" s="23">
        <f>EXP(-LN(2)/25)*AA197+(1-EXP(-LN(2)/25))/(LN(2)/25)*Calculateur!V198*Calculateur!X198*VLOOKUP('Données projet'!$B$9,Paramètres!$A$1:$I$89,3,0)*0.475*44/12</f>
        <v>0.13932978500745774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2.2569599665113707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35.658272963514037</v>
      </c>
      <c r="AO198" s="62">
        <f t="shared" si="205"/>
        <v>206.48332072961648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1.6659720735602299</v>
      </c>
      <c r="AV198" s="23">
        <f>EXP(-LN(2)/25)*AV197+(1-EXP(-LN(2)/25))/(LN(2)/25)*Calculateur!AQ198*Calculateur!AS198*VLOOKUP('Données projet'!$B$10,Paramètres!$A$1:$I$89,3,0)*0.475*44/12</f>
        <v>0.11314176182192121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1.7791138353821512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100.28927999999974</v>
      </c>
      <c r="D199" s="12">
        <f t="shared" si="202"/>
        <v>27.030902928821437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982.82246471370729</v>
      </c>
      <c r="H199" s="70">
        <f t="shared" si="192"/>
        <v>515.08265193436353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53.866164312744104</v>
      </c>
      <c r="T199" s="62">
        <f t="shared" si="204"/>
        <v>295.39392510344464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2.0761047452714942</v>
      </c>
      <c r="AA199" s="23">
        <f>EXP(-LN(2)/25)*AA198+(1-EXP(-LN(2)/25))/(LN(2)/25)*Calculateur!V199*Calculateur!X199*VLOOKUP('Données projet'!$B$9,Paramètres!$A$1:$I$89,3,0)*0.475*44/12</f>
        <v>0.13551980470939387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2.211624549980888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35.658272963514037</v>
      </c>
      <c r="AO199" s="62">
        <f t="shared" si="205"/>
        <v>206.48332072961648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1.6333033773403429</v>
      </c>
      <c r="AV199" s="23">
        <f>EXP(-LN(2)/25)*AV198+(1-EXP(-LN(2)/25))/(LN(2)/25)*Calculateur!AQ199*Calculateur!AS199*VLOOKUP('Données projet'!$B$10,Paramètres!$A$1:$I$89,3,0)*0.475*44/12</f>
        <v>0.11004789439503411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1.743351271735377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100.80095999999973</v>
      </c>
      <c r="D200" s="12">
        <f t="shared" si="202"/>
        <v>27.152726536073256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987.71266799775651</v>
      </c>
      <c r="H200" s="70">
        <f t="shared" si="192"/>
        <v>516.18600405032703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53.866164312744104</v>
      </c>
      <c r="T200" s="62">
        <f t="shared" si="204"/>
        <v>295.39392510344464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2.0353935975155784</v>
      </c>
      <c r="AA200" s="23">
        <f>EXP(-LN(2)/25)*AA199+(1-EXP(-LN(2)/25))/(LN(2)/25)*Calculateur!V200*Calculateur!X200*VLOOKUP('Données projet'!$B$9,Paramètres!$A$1:$I$89,3,0)*0.475*44/12</f>
        <v>0.1318140085229387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2.167207606038517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35.658272963514037</v>
      </c>
      <c r="AO200" s="62">
        <f t="shared" si="205"/>
        <v>206.48332072961648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1.6012752943273907</v>
      </c>
      <c r="AV200" s="23">
        <f>EXP(-LN(2)/25)*AV199+(1-EXP(-LN(2)/25))/(LN(2)/25)*Calculateur!AQ200*Calculateur!AS200*VLOOKUP('Données projet'!$B$10,Paramètres!$A$1:$I$89,3,0)*0.475*44/12</f>
        <v>0.10703862893563465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1.7083139232630253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101.31263999999973</v>
      </c>
      <c r="D201" s="12">
        <f t="shared" si="202"/>
        <v>27.274478183204195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992.60231580017069</v>
      </c>
      <c r="H201" s="70">
        <f t="shared" si="192"/>
        <v>517.28923083574682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53.866164312744104</v>
      </c>
      <c r="T201" s="62">
        <f t="shared" si="204"/>
        <v>295.39392510344464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1.9954807705358075</v>
      </c>
      <c r="AA201" s="23">
        <f>EXP(-LN(2)/25)*AA200+(1-EXP(-LN(2)/25))/(LN(2)/25)*Calculateur!V201*Calculateur!X201*VLOOKUP('Données projet'!$B$9,Paramètres!$A$1:$I$89,3,0)*0.475*44/12</f>
        <v>0.1282095475280815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2.1236903180638889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35.658272963514037</v>
      </c>
      <c r="AO201" s="62">
        <f t="shared" si="205"/>
        <v>206.48332072961648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1.5698752624871208</v>
      </c>
      <c r="AV201" s="23">
        <f>EXP(-LN(2)/25)*AV200+(1-EXP(-LN(2)/25))/(LN(2)/25)*Calculateur!AQ201*Calculateur!AS201*VLOOKUP('Données projet'!$B$10,Paramètres!$A$1:$I$89,3,0)*0.475*44/12</f>
        <v>0.10411165199847286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1.6739869144855937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101.82431999999973</v>
      </c>
      <c r="D202" s="12">
        <f t="shared" si="202"/>
        <v>27.396158275837223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997.49141125207495</v>
      </c>
      <c r="H202" s="70">
        <f t="shared" si="192"/>
        <v>518.39233299708269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53.866164312744104</v>
      </c>
      <c r="T202" s="62">
        <f t="shared" si="204"/>
        <v>295.39392510344464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1.9563506097486894</v>
      </c>
      <c r="AA202" s="23">
        <f>EXP(-LN(2)/25)*AA201+(1-EXP(-LN(2)/25))/(LN(2)/25)*Calculateur!V202*Calculateur!X202*VLOOKUP('Données projet'!$B$9,Paramètres!$A$1:$I$89,3,0)*0.475*44/12</f>
        <v>0.12470365070867903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2.0810542604573685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35.658272963514037</v>
      </c>
      <c r="AO202" s="62">
        <f t="shared" si="205"/>
        <v>206.48332072961648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1.5390909661191103</v>
      </c>
      <c r="AV202" s="23">
        <f>EXP(-LN(2)/25)*AV201+(1-EXP(-LN(2)/25))/(LN(2)/25)*Calculateur!AQ202*Calculateur!AS202*VLOOKUP('Données projet'!$B$10,Paramètres!$A$1:$I$89,3,0)*0.475*44/12</f>
        <v>0.10126471339958079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1.6403556795186911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102.33599999999973</v>
      </c>
      <c r="D203" s="12">
        <f t="shared" si="202"/>
        <v>27.517767215282685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1002.3799574513027</v>
      </c>
      <c r="H203" s="70">
        <f t="shared" si="192"/>
        <v>519.49531123328347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53.866164312744104</v>
      </c>
      <c r="T203" s="62">
        <f t="shared" si="204"/>
        <v>295.39392510344464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1.9179877675475652</v>
      </c>
      <c r="AA203" s="23">
        <f>EXP(-LN(2)/25)*AA202+(1-EXP(-LN(2)/25))/(LN(2)/25)*Calculateur!V203*Calculateur!X203*VLOOKUP('Données projet'!$B$9,Paramètres!$A$1:$I$89,3,0)*0.475*44/12</f>
        <v>0.12129362282217022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2.0392813903697355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35.658272963514037</v>
      </c>
      <c r="AO203" s="62">
        <f t="shared" si="205"/>
        <v>206.48332072961648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1.5089103310263097</v>
      </c>
      <c r="AV203" s="23">
        <f>EXP(-LN(2)/25)*AV202+(1-EXP(-LN(2)/25))/(LN(2)/25)*Calculateur!AQ203*Calculateur!AS203*VLOOKUP('Données projet'!$B$10,Paramètres!$A$1:$I$89,3,0)*0.475*44/12</f>
        <v>9.8495624486389419E-2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1.6074059555126992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1.4202323807635395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1.3046124189540045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J29" sqref="J2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Dorskamp</v>
      </c>
      <c r="B6" s="155">
        <f>'Données projet'!D9</f>
        <v>2.1</v>
      </c>
      <c r="C6" s="156">
        <f ca="1">IF(OR('Données projet'!B9="",'Données projet'!C9="",'Données projet'!C9=0%),0,Calculateur!S3)</f>
        <v>53.866164312744104</v>
      </c>
      <c r="D6" s="156">
        <f>IF(OR('Données projet'!B9="",'Données projet'!C9="",'Données projet'!C9=0%),0,Calculateur!T3)</f>
        <v>295.39392510344464</v>
      </c>
      <c r="E6" s="156">
        <f ca="1">MIN(C6,D6)</f>
        <v>53.866164312744104</v>
      </c>
      <c r="F6" s="156">
        <f ca="1">E6*B6</f>
        <v>113.11894505676263</v>
      </c>
      <c r="G6" s="156">
        <f ca="1">F6*(100%-'Données projet'!$C$24)*(100%-'Données projet'!$C$25)*(100%-'Données projet'!$C$26)*(100%-'Données projet'!$C$27)</f>
        <v>77.373358418825646</v>
      </c>
      <c r="H6" s="157">
        <f>IF(OR('Données projet'!B9="",'Données projet'!C9="",'Données projet'!C9=0%),0,AVERAGE(Calculateur!$AC$3:$AC$33)*B6)</f>
        <v>81.918500335469844</v>
      </c>
      <c r="I6" s="158">
        <f>H6*(100%-'Données projet'!$C$24)*(100%-'Données projet'!$C$25)*(100%-'Données projet'!$C$26)*(100%-'Données projet'!$C$27)</f>
        <v>56.032254229461373</v>
      </c>
      <c r="J6" s="159">
        <f>IF(OR('Données projet'!B9="",'Données projet'!C9="",'Données projet'!C9=0%),0,SUM(Calculateur!$V$3:$V$33)*VLOOKUP('Données projet'!$B$9,Paramètres!$A$1:$I$89,9,0)*B6)</f>
        <v>592.66200000000003</v>
      </c>
      <c r="K6" s="160">
        <f>J6*(100%-'Données projet'!$C$24)*(100%-'Données projet'!$C$25)*(100%-'Données projet'!$C$26)*(100%-'Données projet'!$C$27)</f>
        <v>405.380808</v>
      </c>
      <c r="L6" s="161">
        <f ca="1">G6+I6+K6</f>
        <v>538.78642064828705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I-45/51</v>
      </c>
      <c r="B7" s="163">
        <f>'Données projet'!D10</f>
        <v>1.4000000000000001</v>
      </c>
      <c r="C7" s="156">
        <f ca="1">IF(OR('Données projet'!B10="",'Données projet'!C10="",'Données projet'!C10=0%),0,Calculateur!AN3)</f>
        <v>35.658272963514037</v>
      </c>
      <c r="D7" s="156">
        <f>IF(OR('Données projet'!B10="",'Données projet'!C10="",'Données projet'!C10=0%),0,Calculateur!AO3)</f>
        <v>206.48332072961648</v>
      </c>
      <c r="E7" s="156">
        <f t="shared" ref="E7:E15" ca="1" si="0">MIN(C7,D7)</f>
        <v>35.658272963514037</v>
      </c>
      <c r="F7" s="156">
        <f t="shared" ref="F7:F15" ca="1" si="1">E7*B7</f>
        <v>49.921582148919654</v>
      </c>
      <c r="G7" s="156">
        <f ca="1">F7*(100%-'Données projet'!$C$24)*(100%-'Données projet'!$C$25)*(100%-'Données projet'!$C$26)*(100%-'Données projet'!$C$27)</f>
        <v>34.146362189861044</v>
      </c>
      <c r="H7" s="164">
        <f>IF(OR('Données projet'!B10="",'Données projet'!C10="",'Données projet'!C10=0%),0,AVERAGE(Calculateur!$AX$3:$AX$33)*B7)</f>
        <v>30.321024180382011</v>
      </c>
      <c r="I7" s="158">
        <f>H7*(100%-'Données projet'!$C$24)*(100%-'Données projet'!$C$25)*(100%-'Données projet'!$C$26)*(100%-'Données projet'!$C$27)</f>
        <v>20.739580539381297</v>
      </c>
      <c r="J7" s="159">
        <f>IF(OR('Données projet'!B10="",'Données projet'!C10="",'Données projet'!C10=0%),0,SUM(Calculateur!$AQ$3:$AQ$33)*VLOOKUP('Données projet'!$B$10,Paramètres!$A$1:$I$89,9,0)*B7)</f>
        <v>294.16800000000001</v>
      </c>
      <c r="K7" s="160">
        <f>J7*(100%-'Données projet'!$C$24)*(100%-'Données projet'!$C$25)*(100%-'Données projet'!$C$26)*(100%-'Données projet'!$C$27)</f>
        <v>201.21091200000001</v>
      </c>
      <c r="L7" s="161">
        <f t="shared" ref="L7:L15" ca="1" si="2">G7+I7+K7</f>
        <v>256.09685472924235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163.04052720568228</v>
      </c>
      <c r="G16" s="175">
        <f t="shared" ca="1" si="3"/>
        <v>111.5197206086867</v>
      </c>
      <c r="H16" s="176">
        <f t="shared" si="3"/>
        <v>112.23952451585185</v>
      </c>
      <c r="I16" s="176">
        <f t="shared" si="3"/>
        <v>76.771834768842666</v>
      </c>
      <c r="J16" s="177">
        <f t="shared" si="3"/>
        <v>886.83</v>
      </c>
      <c r="K16" s="177">
        <f t="shared" si="3"/>
        <v>606.59172000000001</v>
      </c>
      <c r="L16" s="178">
        <f t="shared" ca="1" si="3"/>
        <v>794.88327537752934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Dorskamp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I-45/51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0" zoomScale="90" zoomScaleNormal="90" workbookViewId="0">
      <selection activeCell="E25" sqref="E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Dorskamp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I-45/51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1.4000000000000001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Dorskamp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16</v>
      </c>
      <c r="B23" s="193">
        <f>'Données projet'!D36</f>
        <v>274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I-45/51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204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2025-01-08T13:11:07Z</dcterms:modified>
</cp:coreProperties>
</file>