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Golfech (82) - Vivier-SWC A6\Dossier final\"/>
    </mc:Choice>
  </mc:AlternateContent>
  <xr:revisionPtr revIDLastSave="0" documentId="13_ncr:1_{FE24BBCA-D9D0-4B70-B766-C93D93F561F6}" xr6:coauthVersionLast="36" xr6:coauthVersionMax="36" xr10:uidLastSave="{00000000-0000-0000-0000-000000000000}"/>
  <bookViews>
    <workbookView xWindow="0" yWindow="0" windowWidth="25200" windowHeight="1177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6" i="2" a="1"/>
  <c r="AH166" i="2" s="1"/>
  <c r="AH62" i="2" a="1"/>
  <c r="AH62" i="2" s="1"/>
  <c r="AH163" i="2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<sst xmlns="http://schemas.openxmlformats.org/spreadsheetml/2006/main" count="1171" uniqueCount="324">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</sst>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1.9433409900004539</c:v>
                </c:pt>
                <c:pt idx="2">
                  <c:v>2.7648362366972439</c:v>
                </c:pt>
                <c:pt idx="3">
                  <c:v>3.935133773272613</c:v>
                </c:pt>
                <c:pt idx="4">
                  <c:v>5.6029472183713898</c:v>
                </c:pt>
                <c:pt idx="5">
                  <c:v>7.9806392497641889</c:v>
                </c:pt>
                <c:pt idx="6">
                  <c:v>11.371559991981428</c:v>
                </c:pt>
                <c:pt idx="7">
                  <c:v>16.209165895563842</c:v>
                </c:pt>
                <c:pt idx="8">
                  <c:v>23.113010495031585</c:v>
                </c:pt>
                <c:pt idx="9">
                  <c:v>32.968904751298368</c:v>
                </c:pt>
                <c:pt idx="10">
                  <c:v>47.043709394802164</c:v>
                </c:pt>
                <c:pt idx="11">
                  <c:v>67.149761994979556</c:v>
                </c:pt>
                <c:pt idx="12">
                  <c:v>95.880456563384357</c:v>
                </c:pt>
                <c:pt idx="13">
                  <c:v>136.947843992495</c:v>
                </c:pt>
                <c:pt idx="14">
                  <c:v>195.6665439345791</c:v>
                </c:pt>
                <c:pt idx="15">
                  <c:v>279.64752929647665</c:v>
                </c:pt>
                <c:pt idx="16">
                  <c:v>399.79301616201769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1.8271007899874354</c:v>
                </c:pt>
                <c:pt idx="2">
                  <c:v>2.5612489911839265</c:v>
                </c:pt>
                <c:pt idx="3">
                  <c:v>3.5916783053204289</c:v>
                </c:pt>
                <c:pt idx="4">
                  <c:v>5.03845058088557</c:v>
                </c:pt>
                <c:pt idx="5">
                  <c:v>7.0704661840058423</c:v>
                </c:pt>
                <c:pt idx="6">
                  <c:v>9.9254004960691962</c:v>
                </c:pt>
                <c:pt idx="7">
                  <c:v>13.937805044163843</c:v>
                </c:pt>
                <c:pt idx="8">
                  <c:v>19.578726782648676</c:v>
                </c:pt>
                <c:pt idx="9">
                  <c:v>27.51158012829487</c:v>
                </c:pt>
                <c:pt idx="10">
                  <c:v>38.670957573681001</c:v>
                </c:pt>
                <c:pt idx="11">
                  <c:v>54.373821933794176</c:v>
                </c:pt>
                <c:pt idx="12">
                  <c:v>76.476420157088114</c:v>
                </c:pt>
                <c:pt idx="13">
                  <c:v>107.5957671546352</c:v>
                </c:pt>
                <c:pt idx="14">
                  <c:v>151.42233610590702</c:v>
                </c:pt>
                <c:pt idx="15">
                  <c:v>213.16160424333694</c:v>
                </c:pt>
                <c:pt idx="16">
                  <c:v>300.15767772759835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G36" sqref="G3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2.84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123</v>
      </c>
      <c r="C9" s="35">
        <v>0.55000000000000004</v>
      </c>
      <c r="D9" s="36">
        <f t="shared" ref="D9:D18" si="0">C9*$C$5</f>
        <v>1.5620000000000001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126</v>
      </c>
      <c r="C10" s="35">
        <v>0.45</v>
      </c>
      <c r="D10" s="36">
        <f t="shared" si="0"/>
        <v>1.278</v>
      </c>
      <c r="E10" s="37">
        <v>16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Dorskamp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350</v>
      </c>
      <c r="C36" s="63">
        <v>1</v>
      </c>
      <c r="D36" s="63">
        <v>350</v>
      </c>
      <c r="E36" s="54">
        <v>0.79</v>
      </c>
      <c r="F36" s="54"/>
      <c r="G36" s="54">
        <v>0.21</v>
      </c>
      <c r="H36" s="54"/>
      <c r="I36" s="52">
        <f>IFERROR(B36/A36,"")</f>
        <v>21.875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Ghoy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16</v>
      </c>
      <c r="B62" s="63">
        <v>274</v>
      </c>
      <c r="C62" s="63">
        <v>1</v>
      </c>
      <c r="D62" s="63">
        <v>274</v>
      </c>
      <c r="E62" s="54">
        <v>0.77</v>
      </c>
      <c r="F62" s="54"/>
      <c r="G62" s="54">
        <v>0.21</v>
      </c>
      <c r="H62" s="54"/>
      <c r="I62" s="56">
        <f>IFERROR(B62/A62,"")</f>
        <v>17.125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Dorskamp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Ghoy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68.268765670767891</v>
      </c>
      <c r="T3" s="62">
        <f>IF('Données projet'!E9&gt;30,$R$33-$H$33,LOOKUP('Données projet'!$E$9,$A$3:$A$203,R3:R203)-LOOKUP('Données projet'!$E$9,$A$3:$A$203,$H$3:$H$203))</f>
        <v>380.38963650951587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50.908921097702205</v>
      </c>
      <c r="AO3" s="62">
        <f>IF('Données projet'!E10&gt;30,$AM$33-$H$33,LOOKUP('Données projet'!$E$10,$A$3:$A$203,AM3:AM203)-LOOKUP('Données projet'!$E$10,$A$3:$A$203,$H$3:$H$203))</f>
        <v>280.75429807509659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0.51168000000000002</v>
      </c>
      <c r="D4" s="12">
        <f>IFERROR(EXP(-1.0587+0.8836*LN(C4)+0.284),0)</f>
        <v>0.25493125753163876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5.9177009353319496</v>
      </c>
      <c r="H4" s="70">
        <f t="shared" ref="H4:H67" si="1">(B4+E4+F4)*44/12+(C4+D4)*0.475*44/12</f>
        <v>294.66851460686757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21.875</v>
      </c>
      <c r="N4" s="14">
        <f>IF('Données projet'!$A$36&gt;35,N3+M4-V3,IF(A4&lt;'Données projet'!$A$36,$K$205^A4,IF(A4='Données projet'!$A$36,'Données projet'!$B$36,N3+M4-V3)))</f>
        <v>1.4421294733199093</v>
      </c>
      <c r="O4" s="14">
        <f>N4*VLOOKUP('Données projet'!$B$9,Paramètres!$A$1:$I$89,3,0)*VLOOKUP('Données projet'!$B$9,Paramètres!$A$1:$I$89,5,0)</f>
        <v>0.75590658473536376</v>
      </c>
      <c r="P4" s="14">
        <f>EXP(-1.0587+0.8836*LN(O4)+0.284)</f>
        <v>0.35988728512135615</v>
      </c>
      <c r="Q4" s="22">
        <f t="shared" ref="Q4:Q34" si="2">(O4+P4)*0.475*44/12</f>
        <v>1.9433409900004539</v>
      </c>
      <c r="R4" s="62">
        <f t="shared" si="0"/>
        <v>295.27667432333379</v>
      </c>
      <c r="S4" s="62">
        <f ca="1">AVERAGE(OFFSET($R$3,0,0,'Données projet'!$E$9+1,1))-AVERAGE(OFFSET($H$3,0,0,'Données projet'!$E$9+1,1))</f>
        <v>68.268765670767891</v>
      </c>
      <c r="T4" s="62">
        <f>$T$3</f>
        <v>380.38963650951587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17.125</v>
      </c>
      <c r="AI4" s="14">
        <f>IF('Données projet'!$A$62&gt;35,AI3+AH4-AQ3,IF(A4&lt;'Données projet'!$A$62,$AF$205^A4,IF(A4='Données projet'!$A$62,'Données projet'!$B$62,AI3+AH4-AQ3)))</f>
        <v>1.4202323807635395</v>
      </c>
      <c r="AJ4" s="14">
        <f>AI4*VLOOKUP('Données projet'!$B$10,Paramètres!$A$1:$I$89,3,0)*VLOOKUP('Données projet'!$B$10,Paramètres!$A$1:$I$89,5,0)</f>
        <v>0.70898000447715892</v>
      </c>
      <c r="AK4" s="14">
        <f>EXP(-1.0587+0.8836*LN(AJ4)+0.284)</f>
        <v>0.34007308068309117</v>
      </c>
      <c r="AL4" s="22">
        <f t="shared" ref="AL4:AL67" si="4">(AJ4+AK4)*0.475*44/12</f>
        <v>1.8271007899874354</v>
      </c>
      <c r="AM4" s="62">
        <f t="shared" ref="AM4:AM67" si="5">AL4+(AD4+AE4)*44/12</f>
        <v>295.16043412332073</v>
      </c>
      <c r="AN4" s="62">
        <f ca="1">AVERAGE(OFFSET($AM$3,0,0,'Données projet'!$E$10+1,1))-AVERAGE(OFFSET($H$3,0,0,'Données projet'!$E$10+1,1))</f>
        <v>50.908921097702205</v>
      </c>
      <c r="AO4" s="62">
        <f>$AO$3</f>
        <v>280.75429807509659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1.02336</v>
      </c>
      <c r="D5" s="12">
        <f t="shared" ref="D5:D68" si="32">IFERROR(EXP(-1.0587+0.8836*LN(C5)+0.284),0)</f>
        <v>0.47034138365880424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11.530326470348664</v>
      </c>
      <c r="H5" s="70">
        <f t="shared" si="1"/>
        <v>295.93486324320571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21.875</v>
      </c>
      <c r="N5" s="14">
        <f>IF('Données projet'!$A$36&gt;35,N4+M5-V4,IF(A5&lt;'Données projet'!$A$36,$K$205^A5,IF(A5='Données projet'!$A$36,'Données projet'!$B$36,N4+M5-V4)))</f>
        <v>2.0797374178179591</v>
      </c>
      <c r="O5" s="14">
        <f>N5*VLOOKUP('Données projet'!$B$9,Paramètres!$A$1:$I$89,3,0)*VLOOKUP('Données projet'!$B$9,Paramètres!$A$1:$I$89,5,0)</f>
        <v>1.0901151649234615</v>
      </c>
      <c r="P5" s="14">
        <f t="shared" ref="P5:P68" si="33">EXP(-1.0587+0.8836*LN(O5)+0.284)</f>
        <v>0.4973506169122765</v>
      </c>
      <c r="Q5" s="22">
        <f t="shared" si="2"/>
        <v>2.7648362366972439</v>
      </c>
      <c r="R5" s="62">
        <f t="shared" si="0"/>
        <v>296.09816957003056</v>
      </c>
      <c r="S5" s="62">
        <f ca="1">AVERAGE(OFFSET($R$3,0,0,'Données projet'!$E$9+1,1))-AVERAGE(OFFSET($H$3,0,0,'Données projet'!$E$9+1,1))</f>
        <v>68.268765670767891</v>
      </c>
      <c r="T5" s="62">
        <f t="shared" ref="T5:T68" si="34">$T$3</f>
        <v>380.38963650951587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17.125</v>
      </c>
      <c r="AI5" s="14">
        <f>IF('Données projet'!$A$62&gt;35,AI4+AH5-AQ4,IF(A5&lt;'Données projet'!$A$62,$AF$205^A5,IF(A5='Données projet'!$A$62,'Données projet'!$B$62,AI4+AH5-AQ4)))</f>
        <v>2.0170600153692715</v>
      </c>
      <c r="AJ5" s="14">
        <f>AI5*VLOOKUP('Données projet'!$B$10,Paramètres!$A$1:$I$89,3,0)*VLOOKUP('Données projet'!$B$10,Paramètres!$A$1:$I$89,5,0)</f>
        <v>1.0069163596723403</v>
      </c>
      <c r="AK5" s="14">
        <f t="shared" ref="AK5:AK68" si="35">EXP(-1.0587+0.8836*LN(AJ5)+0.284)</f>
        <v>0.46365722378254592</v>
      </c>
      <c r="AL5" s="22">
        <f t="shared" si="4"/>
        <v>2.5612489911839265</v>
      </c>
      <c r="AM5" s="62">
        <f t="shared" si="5"/>
        <v>295.89458232451722</v>
      </c>
      <c r="AN5" s="62">
        <f ca="1">AVERAGE(OFFSET($AM$3,0,0,'Données projet'!$E$10+1,1))-AVERAGE(OFFSET($H$3,0,0,'Données projet'!$E$10+1,1))</f>
        <v>50.908921097702205</v>
      </c>
      <c r="AO5" s="62">
        <f t="shared" ref="AO5:AO68" si="36">$AO$3</f>
        <v>280.75429807509659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1.53504</v>
      </c>
      <c r="D6" s="12">
        <f t="shared" si="32"/>
        <v>0.67298816817902041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17.044427964890687</v>
      </c>
      <c r="H6" s="70">
        <f t="shared" si="1"/>
        <v>297.17898239291179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21.875</v>
      </c>
      <c r="N6" s="14">
        <f>IF('Données projet'!$A$36&gt;35,N5+M6-V5,IF(A6&lt;'Données projet'!$A$36,$K$205^A6,IF(A6='Données projet'!$A$36,'Données projet'!$B$36,N5+M6-V5)))</f>
        <v>2.9992506270015213</v>
      </c>
      <c r="O6" s="14">
        <f>N6*VLOOKUP('Données projet'!$B$9,Paramètres!$A$1:$I$89,3,0)*VLOOKUP('Données projet'!$B$9,Paramètres!$A$1:$I$89,5,0)</f>
        <v>1.5720872086491178</v>
      </c>
      <c r="P6" s="14">
        <f t="shared" si="33"/>
        <v>0.68731974251219152</v>
      </c>
      <c r="Q6" s="22">
        <f t="shared" si="2"/>
        <v>3.935133773272613</v>
      </c>
      <c r="R6" s="62">
        <f t="shared" si="0"/>
        <v>297.26846710660595</v>
      </c>
      <c r="S6" s="62">
        <f ca="1">AVERAGE(OFFSET($R$3,0,0,'Données projet'!$E$9+1,1))-AVERAGE(OFFSET($H$3,0,0,'Données projet'!$E$9+1,1))</f>
        <v>68.268765670767891</v>
      </c>
      <c r="T6" s="62">
        <f t="shared" si="34"/>
        <v>380.38963650951587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17.125</v>
      </c>
      <c r="AI6" s="14">
        <f>IF('Données projet'!$A$62&gt;35,AI5+AH6-AQ5,IF(A6&lt;'Données projet'!$A$62,$AF$205^A6,IF(A6='Données projet'!$A$62,'Données projet'!$B$62,AI5+AH6-AQ5)))</f>
        <v>2.8646939477708422</v>
      </c>
      <c r="AJ6" s="14">
        <f>AI6*VLOOKUP('Données projet'!$B$10,Paramètres!$A$1:$I$89,3,0)*VLOOKUP('Données projet'!$B$10,Paramètres!$A$1:$I$89,5,0)</f>
        <v>1.4300552187272044</v>
      </c>
      <c r="AK6" s="14">
        <f t="shared" si="35"/>
        <v>0.63215242069122379</v>
      </c>
      <c r="AL6" s="22">
        <f t="shared" si="4"/>
        <v>3.5916783053204289</v>
      </c>
      <c r="AM6" s="62">
        <f t="shared" si="5"/>
        <v>296.92501163865376</v>
      </c>
      <c r="AN6" s="62">
        <f ca="1">AVERAGE(OFFSET($AM$3,0,0,'Données projet'!$E$10+1,1))-AVERAGE(OFFSET($H$3,0,0,'Données projet'!$E$10+1,1))</f>
        <v>50.908921097702205</v>
      </c>
      <c r="AO6" s="62">
        <f t="shared" si="36"/>
        <v>280.75429807509659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2.0467200000000001</v>
      </c>
      <c r="D7" s="12">
        <f t="shared" si="32"/>
        <v>0.8677673319625131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22.497796948482559</v>
      </c>
      <c r="H7" s="70">
        <f t="shared" si="1"/>
        <v>298.4093987698347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21.875</v>
      </c>
      <c r="N7" s="14">
        <f>IF('Données projet'!$A$36&gt;35,N6+M7-V6,IF(A7&lt;'Données projet'!$A$36,$K$205^A7,IF(A7='Données projet'!$A$36,'Données projet'!$B$36,N6+M7-V6)))</f>
        <v>4.3253077270721123</v>
      </c>
      <c r="O7" s="14">
        <f>N7*VLOOKUP('Données projet'!$B$9,Paramètres!$A$1:$I$89,3,0)*VLOOKUP('Données projet'!$B$9,Paramètres!$A$1:$I$89,5,0)</f>
        <v>2.2671532982221185</v>
      </c>
      <c r="P7" s="14">
        <f t="shared" si="33"/>
        <v>0.94984988935954062</v>
      </c>
      <c r="Q7" s="22">
        <f t="shared" si="2"/>
        <v>5.6029472183713898</v>
      </c>
      <c r="R7" s="62">
        <f t="shared" si="0"/>
        <v>298.93628055170473</v>
      </c>
      <c r="S7" s="62">
        <f ca="1">AVERAGE(OFFSET($R$3,0,0,'Données projet'!$E$9+1,1))-AVERAGE(OFFSET($H$3,0,0,'Données projet'!$E$9+1,1))</f>
        <v>68.268765670767891</v>
      </c>
      <c r="T7" s="62">
        <f t="shared" si="34"/>
        <v>380.38963650951587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17.125</v>
      </c>
      <c r="AI7" s="14">
        <f>IF('Données projet'!$A$62&gt;35,AI6+AH7-AQ6,IF(A7&lt;'Données projet'!$A$62,$AF$205^A7,IF(A7='Données projet'!$A$62,'Données projet'!$B$62,AI6+AH7-AQ6)))</f>
        <v>4.0685311056014859</v>
      </c>
      <c r="AJ7" s="14">
        <f>AI7*VLOOKUP('Données projet'!$B$10,Paramètres!$A$1:$I$89,3,0)*VLOOKUP('Données projet'!$B$10,Paramètres!$A$1:$I$89,5,0)</f>
        <v>2.0310107279162621</v>
      </c>
      <c r="AK7" s="14">
        <f t="shared" si="35"/>
        <v>0.8618795577596633</v>
      </c>
      <c r="AL7" s="22">
        <f t="shared" si="4"/>
        <v>5.03845058088557</v>
      </c>
      <c r="AM7" s="62">
        <f t="shared" si="5"/>
        <v>298.3717839142189</v>
      </c>
      <c r="AN7" s="62">
        <f ca="1">AVERAGE(OFFSET($AM$3,0,0,'Données projet'!$E$10+1,1))-AVERAGE(OFFSET($H$3,0,0,'Données projet'!$E$10+1,1))</f>
        <v>50.908921097702205</v>
      </c>
      <c r="AO7" s="62">
        <f t="shared" si="36"/>
        <v>280.75429807509659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2.5584000000000002</v>
      </c>
      <c r="D8" s="12">
        <f t="shared" si="32"/>
        <v>1.0568977762000111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27.907561781193071</v>
      </c>
      <c r="H8" s="70">
        <f t="shared" si="1"/>
        <v>299.629976960215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21.875</v>
      </c>
      <c r="N8" s="14">
        <f>IF('Données projet'!$A$36&gt;35,N7+M8-V7,IF(A8&lt;'Données projet'!$A$36,$K$205^A8,IF(A8='Données projet'!$A$36,'Données projet'!$B$36,N7+M8-V7)))</f>
        <v>6.2376537543890391</v>
      </c>
      <c r="O8" s="14">
        <f>N8*VLOOKUP('Données projet'!$B$9,Paramètres!$A$1:$I$89,3,0)*VLOOKUP('Données projet'!$B$9,Paramètres!$A$1:$I$89,5,0)</f>
        <v>3.269528591900559</v>
      </c>
      <c r="P8" s="14">
        <f t="shared" si="33"/>
        <v>1.3126566232750523</v>
      </c>
      <c r="Q8" s="22">
        <f t="shared" si="2"/>
        <v>7.9806392497641889</v>
      </c>
      <c r="R8" s="62">
        <f t="shared" si="0"/>
        <v>301.3139725830975</v>
      </c>
      <c r="S8" s="62">
        <f ca="1">AVERAGE(OFFSET($R$3,0,0,'Données projet'!$E$9+1,1))-AVERAGE(OFFSET($H$3,0,0,'Données projet'!$E$9+1,1))</f>
        <v>68.268765670767891</v>
      </c>
      <c r="T8" s="62">
        <f t="shared" si="34"/>
        <v>380.38963650951587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17.125</v>
      </c>
      <c r="AI8" s="14">
        <f>IF('Données projet'!$A$62&gt;35,AI7+AH8-AQ7,IF(A8&lt;'Données projet'!$A$62,$AF$205^A8,IF(A8='Données projet'!$A$62,'Données projet'!$B$62,AI7+AH8-AQ7)))</f>
        <v>5.7782596183189137</v>
      </c>
      <c r="AJ8" s="14">
        <f>AI8*VLOOKUP('Données projet'!$B$10,Paramètres!$A$1:$I$89,3,0)*VLOOKUP('Données projet'!$B$10,Paramètres!$A$1:$I$89,5,0)</f>
        <v>2.8845072014648019</v>
      </c>
      <c r="AK8" s="14">
        <f t="shared" si="35"/>
        <v>1.1750906075337686</v>
      </c>
      <c r="AL8" s="22">
        <f t="shared" si="4"/>
        <v>7.0704661840058423</v>
      </c>
      <c r="AM8" s="62">
        <f t="shared" si="5"/>
        <v>300.40379951733917</v>
      </c>
      <c r="AN8" s="62">
        <f ca="1">AVERAGE(OFFSET($AM$3,0,0,'Données projet'!$E$10+1,1))-AVERAGE(OFFSET($H$3,0,0,'Données projet'!$E$10+1,1))</f>
        <v>50.908921097702205</v>
      </c>
      <c r="AO8" s="62">
        <f t="shared" si="36"/>
        <v>280.75429807509659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3.0700800000000004</v>
      </c>
      <c r="D9" s="12">
        <f t="shared" si="32"/>
        <v>1.2416452547724184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33.283493194734469</v>
      </c>
      <c r="H9" s="70">
        <f t="shared" si="1"/>
        <v>300.84292148539527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21.875</v>
      </c>
      <c r="N9" s="14">
        <f>IF('Données projet'!$A$36&gt;35,N8+M9-V8,IF(A9&lt;'Données projet'!$A$36,$K$205^A9,IF(A9='Données projet'!$A$36,'Données projet'!$B$36,N8+M9-V8)))</f>
        <v>8.9955043235690209</v>
      </c>
      <c r="O9" s="14">
        <f>N9*VLOOKUP('Données projet'!$B$9,Paramètres!$A$1:$I$89,3,0)*VLOOKUP('Données projet'!$B$9,Paramètres!$A$1:$I$89,5,0)</f>
        <v>4.7150835462419387</v>
      </c>
      <c r="P9" s="14">
        <f t="shared" si="33"/>
        <v>1.814041808005771</v>
      </c>
      <c r="Q9" s="22">
        <f t="shared" si="2"/>
        <v>11.371559991981428</v>
      </c>
      <c r="R9" s="62">
        <f t="shared" si="0"/>
        <v>304.70489332531474</v>
      </c>
      <c r="S9" s="62">
        <f ca="1">AVERAGE(OFFSET($R$3,0,0,'Données projet'!$E$9+1,1))-AVERAGE(OFFSET($H$3,0,0,'Données projet'!$E$9+1,1))</f>
        <v>68.268765670767891</v>
      </c>
      <c r="T9" s="62">
        <f t="shared" si="34"/>
        <v>380.38963650951587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17.125</v>
      </c>
      <c r="AI9" s="14">
        <f>IF('Données projet'!$A$62&gt;35,AI8+AH9-AQ8,IF(A9&lt;'Données projet'!$A$62,$AF$205^A9,IF(A9='Données projet'!$A$62,'Données projet'!$B$62,AI8+AH9-AQ8)))</f>
        <v>8.2064714143948922</v>
      </c>
      <c r="AJ9" s="14">
        <f>AI9*VLOOKUP('Données projet'!$B$10,Paramètres!$A$1:$I$89,3,0)*VLOOKUP('Données projet'!$B$10,Paramètres!$A$1:$I$89,5,0)</f>
        <v>4.0966705300659303</v>
      </c>
      <c r="AK9" s="14">
        <f t="shared" si="35"/>
        <v>1.6021240131316943</v>
      </c>
      <c r="AL9" s="22">
        <f t="shared" si="4"/>
        <v>9.9254004960691962</v>
      </c>
      <c r="AM9" s="62">
        <f t="shared" si="5"/>
        <v>303.2587338294025</v>
      </c>
      <c r="AN9" s="62">
        <f ca="1">AVERAGE(OFFSET($AM$3,0,0,'Données projet'!$E$10+1,1))-AVERAGE(OFFSET($H$3,0,0,'Données projet'!$E$10+1,1))</f>
        <v>50.908921097702205</v>
      </c>
      <c r="AO9" s="62">
        <f t="shared" si="36"/>
        <v>280.75429807509659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3.5817600000000005</v>
      </c>
      <c r="D10" s="12">
        <f t="shared" si="32"/>
        <v>1.422825750265666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38.63189000205076</v>
      </c>
      <c r="H10" s="70">
        <f t="shared" si="1"/>
        <v>302.04965351504603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21.875</v>
      </c>
      <c r="N10" s="14">
        <f>IF('Données projet'!$A$36&gt;35,N9+M10-V9,IF(A10&lt;'Données projet'!$A$36,$K$205^A10,IF(A10='Données projet'!$A$36,'Données projet'!$B$36,N9+M10-V9)))</f>
        <v>12.972681912395558</v>
      </c>
      <c r="O10" s="14">
        <f>N10*VLOOKUP('Données projet'!$B$9,Paramètres!$A$1:$I$89,3,0)*VLOOKUP('Données projet'!$B$9,Paramètres!$A$1:$I$89,5,0)</f>
        <v>6.7997609512012556</v>
      </c>
      <c r="P10" s="14">
        <f t="shared" si="33"/>
        <v>2.5069371706535826</v>
      </c>
      <c r="Q10" s="22">
        <f t="shared" si="2"/>
        <v>16.209165895563842</v>
      </c>
      <c r="R10" s="62">
        <f t="shared" si="0"/>
        <v>309.54249922889716</v>
      </c>
      <c r="S10" s="62">
        <f ca="1">AVERAGE(OFFSET($R$3,0,0,'Données projet'!$E$9+1,1))-AVERAGE(OFFSET($H$3,0,0,'Données projet'!$E$9+1,1))</f>
        <v>68.268765670767891</v>
      </c>
      <c r="T10" s="62">
        <f t="shared" si="34"/>
        <v>380.38963650951587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17.125</v>
      </c>
      <c r="AI10" s="14">
        <f>IF('Données projet'!$A$62&gt;35,AI9+AH10-AQ9,IF(A10&lt;'Données projet'!$A$62,$AF$205^A10,IF(A10='Données projet'!$A$62,'Données projet'!$B$62,AI9+AH10-AQ9)))</f>
        <v>11.65509643453399</v>
      </c>
      <c r="AJ10" s="14">
        <f>AI10*VLOOKUP('Données projet'!$B$10,Paramètres!$A$1:$I$89,3,0)*VLOOKUP('Données projet'!$B$10,Paramètres!$A$1:$I$89,5,0)</f>
        <v>5.8182241401193684</v>
      </c>
      <c r="AK10" s="14">
        <f t="shared" si="35"/>
        <v>2.1843433493526949</v>
      </c>
      <c r="AL10" s="22">
        <f t="shared" si="4"/>
        <v>13.937805044163843</v>
      </c>
      <c r="AM10" s="62">
        <f t="shared" si="5"/>
        <v>307.27113837749715</v>
      </c>
      <c r="AN10" s="62">
        <f ca="1">AVERAGE(OFFSET($AM$3,0,0,'Données projet'!$E$10+1,1))-AVERAGE(OFFSET($H$3,0,0,'Données projet'!$E$10+1,1))</f>
        <v>50.908921097702205</v>
      </c>
      <c r="AO10" s="62">
        <f t="shared" si="36"/>
        <v>280.75429807509659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4.0934400000000002</v>
      </c>
      <c r="D11" s="12">
        <f t="shared" si="32"/>
        <v>1.6010076267658291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43.957139575034468</v>
      </c>
      <c r="H11" s="70">
        <f t="shared" si="1"/>
        <v>303.25116294995047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21.875</v>
      </c>
      <c r="N11" s="14">
        <f>IF('Données projet'!$A$36&gt;35,N10+M11-V10,IF(A11&lt;'Données projet'!$A$36,$K$205^A11,IF(A11='Données projet'!$A$36,'Données projet'!$B$36,N10+M11-V10)))</f>
        <v>18.708286933869722</v>
      </c>
      <c r="O11" s="14">
        <f>N11*VLOOKUP('Données projet'!$B$9,Paramètres!$A$1:$I$89,3,0)*VLOOKUP('Données projet'!$B$9,Paramètres!$A$1:$I$89,5,0)</f>
        <v>9.8061356792571548</v>
      </c>
      <c r="P11" s="14">
        <f t="shared" si="33"/>
        <v>3.464492356167681</v>
      </c>
      <c r="Q11" s="22">
        <f t="shared" si="2"/>
        <v>23.113010495031585</v>
      </c>
      <c r="R11" s="62">
        <f t="shared" si="0"/>
        <v>316.44634382836489</v>
      </c>
      <c r="S11" s="62">
        <f ca="1">AVERAGE(OFFSET($R$3,0,0,'Données projet'!$E$9+1,1))-AVERAGE(OFFSET($H$3,0,0,'Données projet'!$E$9+1,1))</f>
        <v>68.268765670767891</v>
      </c>
      <c r="T11" s="62">
        <f t="shared" si="34"/>
        <v>380.38963650951587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17.125</v>
      </c>
      <c r="AI11" s="14">
        <f>IF('Données projet'!$A$62&gt;35,AI10+AH11-AQ10,IF(A11&lt;'Données projet'!$A$62,$AF$205^A11,IF(A11='Données projet'!$A$62,'Données projet'!$B$62,AI10+AH11-AQ10)))</f>
        <v>16.552945357246848</v>
      </c>
      <c r="AJ11" s="14">
        <f>AI11*VLOOKUP('Données projet'!$B$10,Paramètres!$A$1:$I$89,3,0)*VLOOKUP('Données projet'!$B$10,Paramètres!$A$1:$I$89,5,0)</f>
        <v>8.2632303223376269</v>
      </c>
      <c r="AK11" s="14">
        <f t="shared" si="35"/>
        <v>2.9781439069343412</v>
      </c>
      <c r="AL11" s="22">
        <f t="shared" si="4"/>
        <v>19.578726782648676</v>
      </c>
      <c r="AM11" s="62">
        <f t="shared" si="5"/>
        <v>312.912060115982</v>
      </c>
      <c r="AN11" s="62">
        <f ca="1">AVERAGE(OFFSET($AM$3,0,0,'Données projet'!$E$10+1,1))-AVERAGE(OFFSET($H$3,0,0,'Données projet'!$E$10+1,1))</f>
        <v>50.908921097702205</v>
      </c>
      <c r="AO11" s="62">
        <f t="shared" si="36"/>
        <v>280.75429807509659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4.6051200000000003</v>
      </c>
      <c r="D12" s="12">
        <f t="shared" si="32"/>
        <v>1.7766086391063436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49.262466687838447</v>
      </c>
      <c r="H12" s="70">
        <f t="shared" si="1"/>
        <v>304.44817737977684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21.875</v>
      </c>
      <c r="N12" s="14">
        <f>IF('Données projet'!$A$36&gt;35,N11+M12-V11,IF(A12&lt;'Données projet'!$A$36,$K$205^A12,IF(A12='Données projet'!$A$36,'Données projet'!$B$36,N11+M12-V11)))</f>
        <v>26.979771982659283</v>
      </c>
      <c r="O12" s="14">
        <f>N12*VLOOKUP('Données projet'!$B$9,Paramètres!$A$1:$I$89,3,0)*VLOOKUP('Données projet'!$B$9,Paramètres!$A$1:$I$89,5,0)</f>
        <v>14.141717282430692</v>
      </c>
      <c r="P12" s="14">
        <f t="shared" si="33"/>
        <v>4.7877974073099967</v>
      </c>
      <c r="Q12" s="22">
        <f t="shared" si="2"/>
        <v>32.968904751298368</v>
      </c>
      <c r="R12" s="62">
        <f t="shared" si="0"/>
        <v>326.30223808463165</v>
      </c>
      <c r="S12" s="62">
        <f ca="1">AVERAGE(OFFSET($R$3,0,0,'Données projet'!$E$9+1,1))-AVERAGE(OFFSET($H$3,0,0,'Données projet'!$E$9+1,1))</f>
        <v>68.268765670767891</v>
      </c>
      <c r="T12" s="62">
        <f t="shared" si="34"/>
        <v>380.38963650951587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17.125</v>
      </c>
      <c r="AI12" s="14">
        <f>IF('Données projet'!$A$62&gt;35,AI11+AH12-AQ11,IF(A12&lt;'Données projet'!$A$62,$AF$205^A12,IF(A12='Données projet'!$A$62,'Données projet'!$B$62,AI11+AH12-AQ11)))</f>
        <v>23.509028993371469</v>
      </c>
      <c r="AJ12" s="14">
        <f>AI12*VLOOKUP('Données projet'!$B$10,Paramètres!$A$1:$I$89,3,0)*VLOOKUP('Données projet'!$B$10,Paramètres!$A$1:$I$89,5,0)</f>
        <v>11.735707273491037</v>
      </c>
      <c r="AK12" s="14">
        <f t="shared" si="35"/>
        <v>4.0604152882093683</v>
      </c>
      <c r="AL12" s="22">
        <f t="shared" si="4"/>
        <v>27.51158012829487</v>
      </c>
      <c r="AM12" s="62">
        <f t="shared" si="5"/>
        <v>320.84491346162821</v>
      </c>
      <c r="AN12" s="62">
        <f ca="1">AVERAGE(OFFSET($AM$3,0,0,'Données projet'!$E$10+1,1))-AVERAGE(OFFSET($H$3,0,0,'Données projet'!$E$10+1,1))</f>
        <v>50.908921097702205</v>
      </c>
      <c r="AO12" s="62">
        <f t="shared" si="36"/>
        <v>280.75429807509659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5.1168000000000005</v>
      </c>
      <c r="D13" s="12">
        <f t="shared" si="32"/>
        <v>1.9499482615706021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54.550337457737982</v>
      </c>
      <c r="H13" s="70">
        <f t="shared" si="1"/>
        <v>305.64125322223543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21.875</v>
      </c>
      <c r="N13" s="14">
        <f>IF('Données projet'!$A$36&gt;35,N12+M13-V12,IF(A13&lt;'Données projet'!$A$36,$K$205^A13,IF(A13='Données projet'!$A$36,'Données projet'!$B$36,N12+M13-V12)))</f>
        <v>38.908324359643679</v>
      </c>
      <c r="O13" s="14">
        <f>N13*VLOOKUP('Données projet'!$B$9,Paramètres!$A$1:$I$89,3,0)*VLOOKUP('Données projet'!$B$9,Paramètres!$A$1:$I$89,5,0)</f>
        <v>20.394187296350832</v>
      </c>
      <c r="P13" s="14">
        <f t="shared" si="33"/>
        <v>6.6165549398992143</v>
      </c>
      <c r="Q13" s="22">
        <f t="shared" si="2"/>
        <v>47.043709394802164</v>
      </c>
      <c r="R13" s="62">
        <f t="shared" si="0"/>
        <v>340.37704272813551</v>
      </c>
      <c r="S13" s="62">
        <f ca="1">AVERAGE(OFFSET($R$3,0,0,'Données projet'!$E$9+1,1))-AVERAGE(OFFSET($H$3,0,0,'Données projet'!$E$9+1,1))</f>
        <v>68.268765670767891</v>
      </c>
      <c r="T13" s="62">
        <f t="shared" si="34"/>
        <v>380.38963650951587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17.125</v>
      </c>
      <c r="AI13" s="14">
        <f>IF('Données projet'!$A$62&gt;35,AI12+AH13-AQ12,IF(A13&lt;'Données projet'!$A$62,$AF$205^A13,IF(A13='Données projet'!$A$62,'Données projet'!$B$62,AI12+AH13-AQ12)))</f>
        <v>33.388284216695041</v>
      </c>
      <c r="AJ13" s="14">
        <f>AI13*VLOOKUP('Données projet'!$B$10,Paramètres!$A$1:$I$89,3,0)*VLOOKUP('Données projet'!$B$10,Paramètres!$A$1:$I$89,5,0)</f>
        <v>16.667431480974166</v>
      </c>
      <c r="AK13" s="14">
        <f t="shared" si="35"/>
        <v>5.5359891354933968</v>
      </c>
      <c r="AL13" s="22">
        <f t="shared" si="4"/>
        <v>38.670957573681001</v>
      </c>
      <c r="AM13" s="62">
        <f t="shared" si="5"/>
        <v>332.00429090701431</v>
      </c>
      <c r="AN13" s="62">
        <f ca="1">AVERAGE(OFFSET($AM$3,0,0,'Données projet'!$E$10+1,1))-AVERAGE(OFFSET($H$3,0,0,'Données projet'!$E$10+1,1))</f>
        <v>50.908921097702205</v>
      </c>
      <c r="AO13" s="62">
        <f t="shared" si="36"/>
        <v>280.75429807509659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5.6284800000000006</v>
      </c>
      <c r="D14" s="12">
        <f t="shared" si="32"/>
        <v>2.1212783761607334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59.822696237030222</v>
      </c>
      <c r="H14" s="70">
        <f t="shared" si="1"/>
        <v>306.83082917181326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21.875</v>
      </c>
      <c r="N14" s="14">
        <f>IF('Données projet'!$A$36&gt;35,N13+M14-V13,IF(A14&lt;'Données projet'!$A$36,$K$205^A14,IF(A14='Données projet'!$A$36,'Données projet'!$B$36,N13+M14-V13)))</f>
        <v>56.110841316533133</v>
      </c>
      <c r="O14" s="14">
        <f>N14*VLOOKUP('Données projet'!$B$9,Paramètres!$A$1:$I$89,3,0)*VLOOKUP('Données projet'!$B$9,Paramètres!$A$1:$I$89,5,0)</f>
        <v>29.411058584474009</v>
      </c>
      <c r="P14" s="14">
        <f t="shared" si="33"/>
        <v>9.1438286853707105</v>
      </c>
      <c r="Q14" s="22">
        <f t="shared" si="2"/>
        <v>67.149761994979556</v>
      </c>
      <c r="R14" s="62">
        <f t="shared" si="0"/>
        <v>360.48309532831286</v>
      </c>
      <c r="S14" s="62">
        <f ca="1">AVERAGE(OFFSET($R$3,0,0,'Données projet'!$E$9+1,1))-AVERAGE(OFFSET($H$3,0,0,'Données projet'!$E$9+1,1))</f>
        <v>68.268765670767891</v>
      </c>
      <c r="T14" s="62">
        <f t="shared" si="34"/>
        <v>380.38963650951587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17.125</v>
      </c>
      <c r="AI14" s="14">
        <f>IF('Données projet'!$A$62&gt;35,AI13+AH14-AQ13,IF(A14&lt;'Données projet'!$A$62,$AF$205^A14,IF(A14='Données projet'!$A$62,'Données projet'!$B$62,AI13+AH14-AQ13)))</f>
        <v>47.41912238268651</v>
      </c>
      <c r="AJ14" s="14">
        <f>AI14*VLOOKUP('Données projet'!$B$10,Paramètres!$A$1:$I$89,3,0)*VLOOKUP('Données projet'!$B$10,Paramètres!$A$1:$I$89,5,0)</f>
        <v>23.671625893437106</v>
      </c>
      <c r="AK14" s="14">
        <f t="shared" si="35"/>
        <v>7.5477933986935213</v>
      </c>
      <c r="AL14" s="22">
        <f t="shared" si="4"/>
        <v>54.373821933794176</v>
      </c>
      <c r="AM14" s="62">
        <f t="shared" si="5"/>
        <v>347.70715526712752</v>
      </c>
      <c r="AN14" s="62">
        <f ca="1">AVERAGE(OFFSET($AM$3,0,0,'Données projet'!$E$10+1,1))-AVERAGE(OFFSET($H$3,0,0,'Données projet'!$E$10+1,1))</f>
        <v>50.908921097702205</v>
      </c>
      <c r="AO14" s="62">
        <f t="shared" si="36"/>
        <v>280.75429807509659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6.1401600000000007</v>
      </c>
      <c r="D15" s="12">
        <f t="shared" si="32"/>
        <v>2.2908024414015595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65.081113582748884</v>
      </c>
      <c r="H15" s="70">
        <f t="shared" si="1"/>
        <v>308.01725958544102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21.875</v>
      </c>
      <c r="N15" s="14">
        <f>IF('Données projet'!$A$36&gt;35,N14+M15-V14,IF(A15&lt;'Données projet'!$A$36,$K$205^A15,IF(A15='Données projet'!$A$36,'Données projet'!$B$36,N14+M15-V14)))</f>
        <v>80.919098035348952</v>
      </c>
      <c r="O15" s="14">
        <f>N15*VLOOKUP('Données projet'!$B$9,Paramètres!$A$1:$I$89,3,0)*VLOOKUP('Données projet'!$B$9,Paramètres!$A$1:$I$89,5,0)</f>
        <v>42.414554426208511</v>
      </c>
      <c r="P15" s="14">
        <f t="shared" si="33"/>
        <v>12.636425418796859</v>
      </c>
      <c r="Q15" s="22">
        <f t="shared" si="2"/>
        <v>95.880456563384357</v>
      </c>
      <c r="R15" s="62">
        <f t="shared" si="0"/>
        <v>389.21378989671769</v>
      </c>
      <c r="S15" s="62">
        <f ca="1">AVERAGE(OFFSET($R$3,0,0,'Données projet'!$E$9+1,1))-AVERAGE(OFFSET($H$3,0,0,'Données projet'!$E$9+1,1))</f>
        <v>68.268765670767891</v>
      </c>
      <c r="T15" s="62">
        <f t="shared" si="34"/>
        <v>380.38963650951587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17.125</v>
      </c>
      <c r="AI15" s="14">
        <f>IF('Données projet'!$A$62&gt;35,AI14+AH15-AQ14,IF(A15&lt;'Données projet'!$A$62,$AF$205^A15,IF(A15='Données projet'!$A$62,'Données projet'!$B$62,AI14+AH15-AQ14)))</f>
        <v>67.346173075280504</v>
      </c>
      <c r="AJ15" s="14">
        <f>AI15*VLOOKUP('Données projet'!$B$10,Paramètres!$A$1:$I$89,3,0)*VLOOKUP('Données projet'!$B$10,Paramètres!$A$1:$I$89,5,0)</f>
        <v>33.619209599180024</v>
      </c>
      <c r="AK15" s="14">
        <f t="shared" si="35"/>
        <v>10.290696711109804</v>
      </c>
      <c r="AL15" s="22">
        <f t="shared" si="4"/>
        <v>76.476420157088114</v>
      </c>
      <c r="AM15" s="62">
        <f t="shared" si="5"/>
        <v>369.80975349042143</v>
      </c>
      <c r="AN15" s="62">
        <f ca="1">AVERAGE(OFFSET($AM$3,0,0,'Données projet'!$E$10+1,1))-AVERAGE(OFFSET($H$3,0,0,'Données projet'!$E$10+1,1))</f>
        <v>50.908921097702205</v>
      </c>
      <c r="AO15" s="62">
        <f t="shared" si="36"/>
        <v>280.75429807509659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6.6518400000000009</v>
      </c>
      <c r="D16" s="12">
        <f t="shared" si="32"/>
        <v>2.4586880723865119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70.326883365790636</v>
      </c>
      <c r="H16" s="70">
        <f t="shared" si="1"/>
        <v>309.2008363927398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21.875</v>
      </c>
      <c r="N16" s="14">
        <f>IF('Données projet'!$A$36&gt;35,N15+M16-V15,IF(A16&lt;'Données projet'!$A$36,$K$205^A16,IF(A16='Données projet'!$A$36,'Données projet'!$B$36,N15+M16-V15)))</f>
        <v>116.69581623123987</v>
      </c>
      <c r="O16" s="14">
        <f>N16*VLOOKUP('Données projet'!$B$9,Paramètres!$A$1:$I$89,3,0)*VLOOKUP('Données projet'!$B$9,Paramètres!$A$1:$I$89,5,0)</f>
        <v>61.167279035766697</v>
      </c>
      <c r="P16" s="14">
        <f t="shared" si="33"/>
        <v>17.463062012555802</v>
      </c>
      <c r="Q16" s="22">
        <f t="shared" si="2"/>
        <v>136.947843992495</v>
      </c>
      <c r="R16" s="62">
        <f t="shared" si="0"/>
        <v>430.28117732582831</v>
      </c>
      <c r="S16" s="62">
        <f ca="1">AVERAGE(OFFSET($R$3,0,0,'Données projet'!$E$9+1,1))-AVERAGE(OFFSET($H$3,0,0,'Données projet'!$E$9+1,1))</f>
        <v>68.268765670767891</v>
      </c>
      <c r="T16" s="62">
        <f t="shared" si="34"/>
        <v>380.38963650951587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17.125</v>
      </c>
      <c r="AI16" s="14">
        <f>IF('Données projet'!$A$62&gt;35,AI15+AH16-AQ15,IF(A16&lt;'Données projet'!$A$62,$AF$205^A16,IF(A16='Données projet'!$A$62,'Données projet'!$B$62,AI15+AH16-AQ15)))</f>
        <v>95.647215722019013</v>
      </c>
      <c r="AJ16" s="14">
        <f>AI16*VLOOKUP('Données projet'!$B$10,Paramètres!$A$1:$I$89,3,0)*VLOOKUP('Données projet'!$B$10,Paramètres!$A$1:$I$89,5,0)</f>
        <v>47.747090088431897</v>
      </c>
      <c r="AK16" s="14">
        <f t="shared" si="35"/>
        <v>14.03038387595195</v>
      </c>
      <c r="AL16" s="22">
        <f t="shared" si="4"/>
        <v>107.5957671546352</v>
      </c>
      <c r="AM16" s="62">
        <f t="shared" si="5"/>
        <v>400.92910048796853</v>
      </c>
      <c r="AN16" s="62">
        <f ca="1">AVERAGE(OFFSET($AM$3,0,0,'Données projet'!$E$10+1,1))-AVERAGE(OFFSET($H$3,0,0,'Données projet'!$E$10+1,1))</f>
        <v>50.908921097702205</v>
      </c>
      <c r="AO16" s="62">
        <f t="shared" si="36"/>
        <v>280.75429807509659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7.163520000000001</v>
      </c>
      <c r="D17" s="12">
        <f t="shared" si="32"/>
        <v>2.6250756324075932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75.561089092269142</v>
      </c>
      <c r="H17" s="70">
        <f t="shared" si="1"/>
        <v>310.38180405977653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21.875</v>
      </c>
      <c r="N17" s="14">
        <f>IF('Données projet'!$A$36&gt;35,N16+M17-V16,IF(A17&lt;'Données projet'!$A$36,$K$205^A17,IF(A17='Données projet'!$A$36,'Données projet'!$B$36,N16+M17-V16)))</f>
        <v>168.2904760001949</v>
      </c>
      <c r="O17" s="14">
        <f>N17*VLOOKUP('Données projet'!$B$9,Paramètres!$A$1:$I$89,3,0)*VLOOKUP('Données projet'!$B$9,Paramètres!$A$1:$I$89,5,0)</f>
        <v>88.211135900262178</v>
      </c>
      <c r="P17" s="14">
        <f t="shared" si="33"/>
        <v>24.133291239209093</v>
      </c>
      <c r="Q17" s="22">
        <f t="shared" si="2"/>
        <v>195.6665439345791</v>
      </c>
      <c r="R17" s="62">
        <f t="shared" si="0"/>
        <v>488.99987726791244</v>
      </c>
      <c r="S17" s="62">
        <f ca="1">AVERAGE(OFFSET($R$3,0,0,'Données projet'!$E$9+1,1))-AVERAGE(OFFSET($H$3,0,0,'Données projet'!$E$9+1,1))</f>
        <v>68.268765670767891</v>
      </c>
      <c r="T17" s="62">
        <f t="shared" si="34"/>
        <v>380.38963650951587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17.125</v>
      </c>
      <c r="AI17" s="14">
        <f>IF('Données projet'!$A$62&gt;35,AI16+AH17-AQ16,IF(A17&lt;'Données projet'!$A$62,$AF$205^A17,IF(A17='Données projet'!$A$62,'Données projet'!$B$62,AI16+AH17-AQ16)))</f>
        <v>135.84127289828692</v>
      </c>
      <c r="AJ17" s="14">
        <f>AI17*VLOOKUP('Données projet'!$B$10,Paramètres!$A$1:$I$89,3,0)*VLOOKUP('Données projet'!$B$10,Paramètres!$A$1:$I$89,5,0)</f>
        <v>67.811963430824832</v>
      </c>
      <c r="AK17" s="14">
        <f t="shared" si="35"/>
        <v>19.129090792662463</v>
      </c>
      <c r="AL17" s="22">
        <f t="shared" si="4"/>
        <v>151.42233610590702</v>
      </c>
      <c r="AM17" s="62">
        <f t="shared" si="5"/>
        <v>444.75566943924036</v>
      </c>
      <c r="AN17" s="62">
        <f ca="1">AVERAGE(OFFSET($AM$3,0,0,'Données projet'!$E$10+1,1))-AVERAGE(OFFSET($H$3,0,0,'Données projet'!$E$10+1,1))</f>
        <v>50.908921097702205</v>
      </c>
      <c r="AO17" s="62">
        <f t="shared" si="36"/>
        <v>280.75429807509659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7.6752000000000011</v>
      </c>
      <c r="D18" s="12">
        <f t="shared" si="32"/>
        <v>2.7900842966227914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80.784650710772425</v>
      </c>
      <c r="H18" s="70">
        <f t="shared" si="1"/>
        <v>311.56037014995132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21.875</v>
      </c>
      <c r="N18" s="14">
        <f>IF('Données projet'!$A$36&gt;35,N17+M18-V17,IF(A18&lt;'Données projet'!$A$36,$K$205^A18,IF(A18='Données projet'!$A$36,'Données projet'!$B$36,N17+M18-V17)))</f>
        <v>242.69665551891791</v>
      </c>
      <c r="O18" s="14">
        <f>N18*VLOOKUP('Données projet'!$B$9,Paramètres!$A$1:$I$89,3,0)*VLOOKUP('Données projet'!$B$9,Paramètres!$A$1:$I$89,5,0)</f>
        <v>127.21187895679603</v>
      </c>
      <c r="P18" s="14">
        <f t="shared" si="33"/>
        <v>33.351295758884348</v>
      </c>
      <c r="Q18" s="22">
        <f t="shared" si="2"/>
        <v>279.64752929647665</v>
      </c>
      <c r="R18" s="62">
        <f t="shared" si="0"/>
        <v>572.98086262980996</v>
      </c>
      <c r="S18" s="62">
        <f ca="1">AVERAGE(OFFSET($R$3,0,0,'Données projet'!$E$9+1,1))-AVERAGE(OFFSET($H$3,0,0,'Données projet'!$E$9+1,1))</f>
        <v>68.268765670767891</v>
      </c>
      <c r="T18" s="62">
        <f t="shared" si="34"/>
        <v>380.38963650951587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17.125</v>
      </c>
      <c r="AI18" s="14">
        <f>IF('Données projet'!$A$62&gt;35,AI17+AH18-AQ17,IF(A18&lt;'Données projet'!$A$62,$AF$205^A18,IF(A18='Données projet'!$A$62,'Données projet'!$B$62,AI17+AH18-AQ17)))</f>
        <v>192.92617441428371</v>
      </c>
      <c r="AJ18" s="14">
        <f>AI18*VLOOKUP('Données projet'!$B$10,Paramètres!$A$1:$I$89,3,0)*VLOOKUP('Données projet'!$B$10,Paramètres!$A$1:$I$89,5,0)</f>
        <v>96.308746267610431</v>
      </c>
      <c r="AK18" s="14">
        <f t="shared" si="35"/>
        <v>26.080691575453855</v>
      </c>
      <c r="AL18" s="22">
        <f t="shared" si="4"/>
        <v>213.16160424333694</v>
      </c>
      <c r="AM18" s="62">
        <f t="shared" si="5"/>
        <v>506.49493757667028</v>
      </c>
      <c r="AN18" s="62">
        <f ca="1">AVERAGE(OFFSET($AM$3,0,0,'Données projet'!$E$10+1,1))-AVERAGE(OFFSET($H$3,0,0,'Données projet'!$E$10+1,1))</f>
        <v>50.908921097702205</v>
      </c>
      <c r="AO18" s="62">
        <f t="shared" si="36"/>
        <v>280.75429807509659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8.1868800000000004</v>
      </c>
      <c r="D19" s="12">
        <f t="shared" si="32"/>
        <v>2.9538164511971763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85.998358570644868</v>
      </c>
      <c r="H19" s="70">
        <f t="shared" si="1"/>
        <v>312.73671298583508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350</v>
      </c>
      <c r="L19" s="13">
        <f>VLOOKUP(A19,'Données projet'!$A$35:$I$55,9,0)</f>
        <v>21.875</v>
      </c>
      <c r="M19" s="13">
        <f t="array" ref="M19">INDEX(L:L,MIN(IF(ISNUMBER(L19:L215),ROW(L19:L215),"")))</f>
        <v>21.875</v>
      </c>
      <c r="N19" s="14">
        <f>IF('Données projet'!$A$36&gt;35,N18+M19-V18,IF(A19&lt;'Données projet'!$A$36,$K$205^A19,IF(A19='Données projet'!$A$36,'Données projet'!$B$36,N18+M19-V18)))</f>
        <v>350</v>
      </c>
      <c r="O19" s="14">
        <f>N19*VLOOKUP('Données projet'!$B$9,Paramètres!$A$1:$I$89,3,0)*VLOOKUP('Données projet'!$B$9,Paramètres!$A$1:$I$89,5,0)</f>
        <v>183.45600000000002</v>
      </c>
      <c r="P19" s="14">
        <f t="shared" si="33"/>
        <v>46.090229375321144</v>
      </c>
      <c r="Q19" s="22">
        <f t="shared" si="2"/>
        <v>399.79301616201769</v>
      </c>
      <c r="R19" s="62">
        <f t="shared" si="0"/>
        <v>693.12634949535095</v>
      </c>
      <c r="S19" s="62">
        <f ca="1">AVERAGE(OFFSET($R$3,0,0,'Données projet'!$E$9+1,1))-AVERAGE(OFFSET($H$3,0,0,'Données projet'!$E$9+1,1))</f>
        <v>68.268765670767891</v>
      </c>
      <c r="T19" s="62">
        <f t="shared" si="34"/>
        <v>380.38963650951587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350</v>
      </c>
      <c r="W19" s="17">
        <f>IF(ISNA(VLOOKUP(A19,'Données projet'!$A$35:$I$55,5,0)),0%,VLOOKUP(A19,'Données projet'!$A$35:$I$55,5,0)*VLOOKUP('Données projet'!$B$9,Paramètres!$A$1:$I$89,7,0))</f>
        <v>0.47399999999999998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0.21</v>
      </c>
      <c r="Z19" s="23">
        <f>EXP(-LN(2)/35)*Z18+(1-EXP(-LN(2)/35))/(LN(2)/35)*V19*W19*VLOOKUP('Données projet'!$B$9,Paramètres!$A$1:$I$89,3,0)*0.475*44/12</f>
        <v>96.129652451160936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36.350091465627678</v>
      </c>
      <c r="AC19" s="24">
        <f t="shared" si="3"/>
        <v>132.47974391678861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>
        <f>VLOOKUP(A19,'Données projet'!$A$61:$I$81,2,0)</f>
        <v>274</v>
      </c>
      <c r="AG19" s="13">
        <f>VLOOKUP(A19,'Données projet'!$A$61:$I$81,9,0)</f>
        <v>17.125</v>
      </c>
      <c r="AH19" s="13">
        <f t="array" ref="AH19">INDEX(AG:AG,MIN(IF(ISNUMBER(AG19:AG215),ROW(AG19:AG215),"")))</f>
        <v>17.125</v>
      </c>
      <c r="AI19" s="14">
        <f>IF('Données projet'!$A$62&gt;35,AI18+AH19-AQ18,IF(A19&lt;'Données projet'!$A$62,$AF$205^A19,IF(A19='Données projet'!$A$62,'Données projet'!$B$62,AI18+AH19-AQ18)))</f>
        <v>274</v>
      </c>
      <c r="AJ19" s="14">
        <f>AI19*VLOOKUP('Données projet'!$B$10,Paramètres!$A$1:$I$89,3,0)*VLOOKUP('Données projet'!$B$10,Paramètres!$A$1:$I$89,5,0)</f>
        <v>136.78080000000003</v>
      </c>
      <c r="AK19" s="14">
        <f t="shared" si="35"/>
        <v>35.558536494314836</v>
      </c>
      <c r="AL19" s="22">
        <f t="shared" si="4"/>
        <v>300.15767772759835</v>
      </c>
      <c r="AM19" s="62">
        <f t="shared" si="5"/>
        <v>593.49101106093167</v>
      </c>
      <c r="AN19" s="62">
        <f ca="1">AVERAGE(OFFSET($AM$3,0,0,'Données projet'!$E$10+1,1))-AVERAGE(OFFSET($H$3,0,0,'Données projet'!$E$10+1,1))</f>
        <v>50.908921097702205</v>
      </c>
      <c r="AO19" s="62">
        <f t="shared" si="36"/>
        <v>280.75429807509659</v>
      </c>
      <c r="AP19" s="16">
        <f>IF(ISNA(VLOOKUP(A19,'Données projet'!$A$61:$I$81,3,0)),0,VLOOKUP(A19,'Données projet'!$A$61:$I$81,3,0))</f>
        <v>1</v>
      </c>
      <c r="AQ19" s="16">
        <f>IF(ISNA(VLOOKUP(A19,'Données projet'!$A$61:$I$81,4,0)),0,VLOOKUP(A19,'Données projet'!$A$61:$I$81,4,0))</f>
        <v>274</v>
      </c>
      <c r="AR19" s="17">
        <f>IF(ISNA(VLOOKUP(A19,'Données projet'!$A$61:$I$81,5,0)),0%,VLOOKUP(A19,'Données projet'!$A$61:$I$81,5,0)*VLOOKUP('Données projet'!$B$10,Paramètres!$A$1:$I$89,7,0))</f>
        <v>0.46199999999999997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0.21</v>
      </c>
      <c r="AU19" s="23">
        <f>EXP(-LN(2)/35)*AU18+(1-EXP(-LN(2)/35))/(LN(2)/35)*AQ19*AR19*VLOOKUP('Données projet'!$B$10,Paramètres!$A$1:$I$89,3,0)*0.475*44/12</f>
        <v>69.857690774635088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27.101836902263901</v>
      </c>
      <c r="AX19" s="23">
        <f t="shared" si="6"/>
        <v>96.959527676898986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8.6985600000000005</v>
      </c>
      <c r="D20" s="12">
        <f t="shared" si="32"/>
        <v>3.1163609606645983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91.202898643726726</v>
      </c>
      <c r="H20" s="70">
        <f t="shared" si="1"/>
        <v>313.91098733982415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68.268765670767891</v>
      </c>
      <c r="T20" s="62">
        <f t="shared" si="34"/>
        <v>380.38963650951587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94.244608599892103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25.703396172096582</v>
      </c>
      <c r="AC20" s="24">
        <f t="shared" si="3"/>
        <v>119.94800477198868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>
        <f>AI20*VLOOKUP('Données projet'!$B$10,Paramètres!$A$1:$I$89,3,0)*VLOOKUP('Données projet'!$B$10,Paramètres!$A$1:$I$89,5,0)</f>
        <v>0</v>
      </c>
      <c r="AK20" s="14" t="e">
        <f t="shared" si="35"/>
        <v>#NUM!</v>
      </c>
      <c r="AL20" s="22" t="e">
        <f t="shared" si="4"/>
        <v>#NUM!</v>
      </c>
      <c r="AM20" s="62" t="e">
        <f t="shared" si="5"/>
        <v>#NUM!</v>
      </c>
      <c r="AN20" s="62">
        <f ca="1">AVERAGE(OFFSET($AM$3,0,0,'Données projet'!$E$10+1,1))-AVERAGE(OFFSET($H$3,0,0,'Données projet'!$E$10+1,1))</f>
        <v>50.908921097702205</v>
      </c>
      <c r="AO20" s="62">
        <f t="shared" si="36"/>
        <v>280.75429807509659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68.487824067528578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19.16389265620262</v>
      </c>
      <c r="AX20" s="23">
        <f t="shared" si="6"/>
        <v>87.651716723731198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9.2102400000000006</v>
      </c>
      <c r="D21" s="12">
        <f t="shared" si="32"/>
        <v>3.2777956443170075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96.398871640341824</v>
      </c>
      <c r="H21" s="70">
        <f t="shared" si="1"/>
        <v>315.08332874718542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68.268765670767891</v>
      </c>
      <c r="T21" s="62">
        <f t="shared" si="34"/>
        <v>380.38963650951587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92.396529308783443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18.175045732813842</v>
      </c>
      <c r="AC21" s="24">
        <f t="shared" si="3"/>
        <v>110.57157504159728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50.908921097702205</v>
      </c>
      <c r="AO21" s="62">
        <f t="shared" si="36"/>
        <v>280.75429807509659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67.144819611012238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13.550918451131952</v>
      </c>
      <c r="AX21" s="23">
        <f t="shared" si="6"/>
        <v>80.695738062144187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9.7219200000000008</v>
      </c>
      <c r="D22" s="12">
        <f t="shared" si="32"/>
        <v>3.4381891865081835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101.58680775550177</v>
      </c>
      <c r="H22" s="70">
        <f t="shared" si="1"/>
        <v>316.25385683316841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68.268765670767891</v>
      </c>
      <c r="T22" s="62">
        <f t="shared" si="34"/>
        <v>380.38963650951587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90.584689725356355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12.851698086048293</v>
      </c>
      <c r="AC22" s="24">
        <f t="shared" si="3"/>
        <v>103.43638781140464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50.908921097702205</v>
      </c>
      <c r="AO22" s="62">
        <f t="shared" si="36"/>
        <v>280.75429807509659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65.828150652736355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9.5819463281013117</v>
      </c>
      <c r="AX22" s="23">
        <f t="shared" si="6"/>
        <v>75.410096980837665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10.233600000000001</v>
      </c>
      <c r="D23" s="12">
        <f t="shared" si="32"/>
        <v>3.5976026333152715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106.7671782220828</v>
      </c>
      <c r="H23" s="70">
        <f t="shared" si="1"/>
        <v>317.42267791969073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68.268765670767891</v>
      </c>
      <c r="T23" s="62">
        <f t="shared" si="34"/>
        <v>380.38963650951587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88.808379211047253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9.087522866406923</v>
      </c>
      <c r="AC23" s="24">
        <f t="shared" si="3"/>
        <v>97.895902077454181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50.908921097702205</v>
      </c>
      <c r="AO23" s="62">
        <f t="shared" si="36"/>
        <v>280.75429807509659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64.537300769643494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6.7754592255659771</v>
      </c>
      <c r="AX23" s="23">
        <f t="shared" si="6"/>
        <v>71.312759995209476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10.745280000000001</v>
      </c>
      <c r="D24" s="12">
        <f t="shared" si="32"/>
        <v>3.7560905813614998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111.94040448770282</v>
      </c>
      <c r="H24" s="70">
        <f t="shared" si="1"/>
        <v>318.58988709587129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68.268765670767891</v>
      </c>
      <c r="T24" s="62">
        <f t="shared" si="34"/>
        <v>380.38963650951587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87.066901062481307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6.4258490430241473</v>
      </c>
      <c r="AC24" s="24">
        <f t="shared" si="3"/>
        <v>93.492750105505451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50.908921097702205</v>
      </c>
      <c r="AO24" s="62">
        <f t="shared" si="36"/>
        <v>280.75429807509659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63.271763665417396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4.7909731640506568</v>
      </c>
      <c r="AX24" s="23">
        <f t="shared" si="6"/>
        <v>68.062736829468051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11.256960000000001</v>
      </c>
      <c r="D25" s="12">
        <f t="shared" si="32"/>
        <v>3.9137021337805784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117.10686559409571</v>
      </c>
      <c r="H25" s="70">
        <f t="shared" si="1"/>
        <v>319.75556988300116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68.268765670767891</v>
      </c>
      <c r="T25" s="62">
        <f t="shared" si="34"/>
        <v>380.38963650951587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85.359572238211953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4.5437614332034615</v>
      </c>
      <c r="AC25" s="24">
        <f t="shared" si="3"/>
        <v>89.90333367141541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50.908921097702205</v>
      </c>
      <c r="AO25" s="62">
        <f t="shared" si="36"/>
        <v>280.75429807509659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62.031042971903759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3.3877296127829895</v>
      </c>
      <c r="AX25" s="23">
        <f t="shared" si="6"/>
        <v>65.418772584686749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11.768640000000001</v>
      </c>
      <c r="D26" s="12">
        <f t="shared" si="32"/>
        <v>4.070481677456149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122.26690417685451</v>
      </c>
      <c r="H26" s="70">
        <f t="shared" si="1"/>
        <v>320.91980358823611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68.268765670767891</v>
      </c>
      <c r="T26" s="62">
        <f t="shared" si="34"/>
        <v>380.38963650951587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83.685723090818769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3.2129245215120736</v>
      </c>
      <c r="AC26" s="24">
        <f t="shared" si="3"/>
        <v>86.898647612330848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50.908921097702205</v>
      </c>
      <c r="AO26" s="62">
        <f t="shared" si="36"/>
        <v>280.75429807509659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60.814652054425025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2.3954865820253288</v>
      </c>
      <c r="AX26" s="23">
        <f t="shared" si="6"/>
        <v>63.210138636450353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12.280320000000001</v>
      </c>
      <c r="D27" s="12">
        <f t="shared" si="32"/>
        <v>4.2264695212749892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127.42083139229817</v>
      </c>
      <c r="H27" s="70">
        <f t="shared" si="1"/>
        <v>322.08265841622057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68.268765670767891</v>
      </c>
      <c r="T27" s="62">
        <f t="shared" si="34"/>
        <v>380.38963650951587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82.044697104258802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2.2718807166017307</v>
      </c>
      <c r="AC27" s="24">
        <f t="shared" si="3"/>
        <v>84.31657782086053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50.908921097702205</v>
      </c>
      <c r="AO27" s="62">
        <f t="shared" si="36"/>
        <v>280.75429807509659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59.622113820912844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1.6938648063914949</v>
      </c>
      <c r="AX27" s="23">
        <f t="shared" si="6"/>
        <v>61.315978627304339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12.792000000000002</v>
      </c>
      <c r="D28" s="12">
        <f t="shared" si="32"/>
        <v>4.3817024250072478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132.56893100005598</v>
      </c>
      <c r="H28" s="70">
        <f t="shared" si="1"/>
        <v>323.24419839022096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68.268765670767891</v>
      </c>
      <c r="T28" s="62">
        <f t="shared" si="34"/>
        <v>380.38963650951587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80.435850636368258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1.6064622607560368</v>
      </c>
      <c r="AC28" s="24">
        <f t="shared" si="3"/>
        <v>82.04231289712429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50.908921097702205</v>
      </c>
      <c r="AO28" s="62">
        <f t="shared" si="36"/>
        <v>280.75429807509659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58.452960534783337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1.1977432910126646</v>
      </c>
      <c r="AX28" s="23">
        <f t="shared" si="6"/>
        <v>59.650703825796001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13.303680000000002</v>
      </c>
      <c r="D29" s="12">
        <f t="shared" si="32"/>
        <v>4.536214041183829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137.71146277405066</v>
      </c>
      <c r="H29" s="70">
        <f t="shared" si="1"/>
        <v>324.40448212172851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68.268765670767891</v>
      </c>
      <c r="T29" s="62">
        <f t="shared" si="34"/>
        <v>380.38963650951587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78.858552666413587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1.1359403583008654</v>
      </c>
      <c r="AC29" s="24">
        <f t="shared" si="3"/>
        <v>79.994493024714458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50.908921097702205</v>
      </c>
      <c r="AO29" s="62">
        <f t="shared" si="36"/>
        <v>280.75429807509659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57.306733631481741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0.84693240319574759</v>
      </c>
      <c r="AX29" s="23">
        <f t="shared" si="6"/>
        <v>58.153666034677485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13.815360000000002</v>
      </c>
      <c r="D30" s="12">
        <f t="shared" si="32"/>
        <v>4.6900352870805335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142.84866537395501</v>
      </c>
      <c r="H30" s="70">
        <f t="shared" si="1"/>
        <v>325.56356345833194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68.268765670767891</v>
      </c>
      <c r="T30" s="62">
        <f t="shared" si="34"/>
        <v>380.38963650951587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77.312184547592963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0.80323113037801841</v>
      </c>
      <c r="AC30" s="24">
        <f t="shared" si="3"/>
        <v>78.115415677970987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50.908921097702205</v>
      </c>
      <c r="AO30" s="62">
        <f t="shared" si="36"/>
        <v>280.75429807509659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56.182983538624512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0.59887164550633232</v>
      </c>
      <c r="AX30" s="23">
        <f t="shared" si="6"/>
        <v>56.781855184130848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14.327040000000002</v>
      </c>
      <c r="D31" s="12">
        <f t="shared" si="32"/>
        <v>4.843194660044249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147.98075877928895</v>
      </c>
      <c r="H31" s="70">
        <f t="shared" si="1"/>
        <v>326.72149203291036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68.268765670767891</v>
      </c>
      <c r="T31" s="62">
        <f t="shared" si="34"/>
        <v>380.38963650951587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75.796139764390986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0.56797017915043269</v>
      </c>
      <c r="AC31" s="24">
        <f t="shared" si="3"/>
        <v>76.364109943541422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50.908921097702205</v>
      </c>
      <c r="AO31" s="62">
        <f t="shared" si="36"/>
        <v>280.75429807509659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55.081269499668338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0.42346620159787379</v>
      </c>
      <c r="AX31" s="23">
        <f t="shared" si="6"/>
        <v>55.504735701266213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14.838720000000002</v>
      </c>
      <c r="D32" s="12">
        <f t="shared" si="32"/>
        <v>4.9957185065066634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153.10794636601636</v>
      </c>
      <c r="H32" s="70">
        <f t="shared" si="1"/>
        <v>327.87831373216574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68.268765670767891</v>
      </c>
      <c r="T32" s="62">
        <f t="shared" si="34"/>
        <v>380.38963650951587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74.309823694691602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0.4016155651890092</v>
      </c>
      <c r="AC32" s="24">
        <f t="shared" si="3"/>
        <v>74.711439259880606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50.908921097702205</v>
      </c>
      <c r="AO32" s="62">
        <f t="shared" si="36"/>
        <v>280.75429807509659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54.00115940103688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0.29943582275316616</v>
      </c>
      <c r="AX32" s="23">
        <f t="shared" si="6"/>
        <v>54.300595223790047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15.350400000000002</v>
      </c>
      <c r="D33" s="12">
        <f t="shared" si="32"/>
        <v>5.1476312528501964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158.23041668866819</v>
      </c>
      <c r="H33" s="70">
        <f t="shared" si="1"/>
        <v>329.03407109871409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68.268765670767891</v>
      </c>
      <c r="T33" s="62">
        <f t="shared" si="34"/>
        <v>380.38963650951587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72.852653376555722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0.28398508957521634</v>
      </c>
      <c r="AC33" s="24">
        <f t="shared" si="3"/>
        <v>73.136638466130933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50.908921097702205</v>
      </c>
      <c r="AO33" s="62">
        <f t="shared" si="36"/>
        <v>280.75429807509659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52.942229602637475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0.2117331007989369</v>
      </c>
      <c r="AX33" s="23">
        <f t="shared" si="6"/>
        <v>53.153962703436413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15.862080000000002</v>
      </c>
      <c r="D34" s="12">
        <f t="shared" si="32"/>
        <v>5.2989556046270634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163.34834501817386</v>
      </c>
      <c r="H34" s="70">
        <f t="shared" si="1"/>
        <v>330.18880367805878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68.268765670767891</v>
      </c>
      <c r="T34" s="62">
        <f t="shared" si="34"/>
        <v>380.38963650951587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71.424057279572366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0.2008077825945046</v>
      </c>
      <c r="AC34" s="24">
        <f t="shared" si="3"/>
        <v>71.624865062166876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50.908921097702205</v>
      </c>
      <c r="AO34" s="62">
        <f t="shared" si="36"/>
        <v>280.75429807509659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51.904064771701286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0.14971791137658308</v>
      </c>
      <c r="AX34" s="23">
        <f t="shared" si="6"/>
        <v>52.05378268307787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16.373760000000001</v>
      </c>
      <c r="D35" s="12">
        <f t="shared" si="32"/>
        <v>5.4497127193506145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168.46189467568897</v>
      </c>
      <c r="H35" s="70">
        <f t="shared" si="1"/>
        <v>331.34254831953564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68.268765670767891</v>
      </c>
      <c r="T35" s="62">
        <f t="shared" si="34"/>
        <v>380.38963650951587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70.023475080693274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0.14199254478760817</v>
      </c>
      <c r="AC35" s="24">
        <f t="shared" si="3"/>
        <v>70.165467625480886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50.908921097702205</v>
      </c>
      <c r="AO35" s="62">
        <f t="shared" si="36"/>
        <v>280.75429807509659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50.886257719881733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0.10586655039946845</v>
      </c>
      <c r="AX35" s="23">
        <f t="shared" si="6"/>
        <v>50.992124270281202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16.885439999999999</v>
      </c>
      <c r="D36" s="12">
        <f t="shared" si="32"/>
        <v>5.5999223570809251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173.57121819501063</v>
      </c>
      <c r="H36" s="70">
        <f t="shared" si="1"/>
        <v>332.49533943858256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68.268765670767891</v>
      </c>
      <c r="T36" s="62">
        <f t="shared" si="34"/>
        <v>380.38963650951587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68.65035744446341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0.1004038912972523</v>
      </c>
      <c r="AC36" s="24">
        <f t="shared" si="3"/>
        <v>68.750761335760657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50.908921097702205</v>
      </c>
      <c r="AO36" s="62">
        <f t="shared" si="36"/>
        <v>280.75429807509659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49.888409243547358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7.485895568829154E-2</v>
      </c>
      <c r="AX36" s="23">
        <f t="shared" si="6"/>
        <v>49.96326819923565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17.397119999999997</v>
      </c>
      <c r="D37" s="12">
        <f t="shared" si="32"/>
        <v>5.7496030122448101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178.67645834013535</v>
      </c>
      <c r="H37" s="70">
        <f t="shared" si="1"/>
        <v>333.64720924632633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68.268765670767891</v>
      </c>
      <c r="T37" s="62">
        <f t="shared" si="34"/>
        <v>380.38963650951587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67.304165807560949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7.0996272393804086E-2</v>
      </c>
      <c r="AC37" s="24">
        <f t="shared" si="3"/>
        <v>67.375162079954748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50.908921097702205</v>
      </c>
      <c r="AO37" s="62">
        <f t="shared" si="36"/>
        <v>280.75429807509659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48.910127967206428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5.2933275199734224E-2</v>
      </c>
      <c r="AX37" s="23">
        <f t="shared" si="6"/>
        <v>48.963061242406162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17.908799999999996</v>
      </c>
      <c r="D38" s="12">
        <f t="shared" si="32"/>
        <v>5.898772029511778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183.77774899974006</v>
      </c>
      <c r="H38" s="70">
        <f t="shared" si="1"/>
        <v>334.79818795139965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68.268765670767891</v>
      </c>
      <c r="T38" s="62">
        <f t="shared" si="34"/>
        <v>380.38963650951587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65.984372167562327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5.0201945648626151E-2</v>
      </c>
      <c r="AC38" s="24">
        <f t="shared" si="3"/>
        <v>66.034574113210951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50.908921097702205</v>
      </c>
      <c r="AO38" s="62">
        <f t="shared" si="36"/>
        <v>280.75429807509659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47.95103019000188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3.742947784414577E-2</v>
      </c>
      <c r="AX38" s="23">
        <f t="shared" si="6"/>
        <v>47.988459667846023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18.420479999999994</v>
      </c>
      <c r="D39" s="12">
        <f t="shared" si="32"/>
        <v>6.0474457060548152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188.87521597656348</v>
      </c>
      <c r="H39" s="70">
        <f t="shared" si="1"/>
        <v>335.94830393804546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68.268765670767891</v>
      </c>
      <c r="T39" s="62">
        <f t="shared" si="34"/>
        <v>380.38963650951587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64.690458875849444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3.5498136196902043E-2</v>
      </c>
      <c r="AC39" s="24">
        <f t="shared" si="3"/>
        <v>64.725957012046351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50.908921097702205</v>
      </c>
      <c r="AO39" s="62">
        <f t="shared" si="36"/>
        <v>280.75429807509659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47.010739735216433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2.6466637599867112E-2</v>
      </c>
      <c r="AX39" s="23">
        <f t="shared" si="6"/>
        <v>47.0372063728163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18.932159999999993</v>
      </c>
      <c r="D40" s="12">
        <f t="shared" si="32"/>
        <v>6.1956393821294142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193.96897768661299</v>
      </c>
      <c r="H40" s="70">
        <f t="shared" si="1"/>
        <v>337.09758392387539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68.268765670767891</v>
      </c>
      <c r="T40" s="62">
        <f t="shared" si="34"/>
        <v>380.38963650951587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63.421918434577869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2.5100972824313075E-2</v>
      </c>
      <c r="AC40" s="24">
        <f t="shared" si="3"/>
        <v>63.44701940740218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50.908921097702205</v>
      </c>
      <c r="AO40" s="62">
        <f t="shared" si="36"/>
        <v>280.75429807509659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46.088887802728784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1.8714738922072885E-2</v>
      </c>
      <c r="AX40" s="23">
        <f t="shared" si="6"/>
        <v>46.107602541650856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19.443839999999991</v>
      </c>
      <c r="D41" s="12">
        <f t="shared" si="32"/>
        <v>6.3433675215849155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199.05914578065543</v>
      </c>
      <c r="H41" s="70">
        <f t="shared" si="1"/>
        <v>338.24605310009372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68.268765670767891</v>
      </c>
      <c r="T41" s="62">
        <f t="shared" si="34"/>
        <v>380.38963650951587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62.178253297626355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1.7749068098451021E-2</v>
      </c>
      <c r="AC41" s="24">
        <f t="shared" si="3"/>
        <v>62.196002365724809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50.908921097702205</v>
      </c>
      <c r="AO41" s="62">
        <f t="shared" si="36"/>
        <v>280.75429807509659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45.18511282436306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1.3233318799933556E-2</v>
      </c>
      <c r="AX41" s="23">
        <f t="shared" si="6"/>
        <v>45.198346143162993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19.955519999999989</v>
      </c>
      <c r="D42" s="12">
        <f t="shared" si="32"/>
        <v>6.4906437836625361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204.14582569844757</v>
      </c>
      <c r="H42" s="70">
        <f t="shared" si="1"/>
        <v>339.39373525654554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68.268765670767891</v>
      </c>
      <c r="T42" s="62">
        <f t="shared" si="34"/>
        <v>380.38963650951587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60.958975675449629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1.2550486412156538E-2</v>
      </c>
      <c r="AC42" s="24">
        <f t="shared" si="3"/>
        <v>60.971526161861789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50.908921097702205</v>
      </c>
      <c r="AO42" s="62">
        <f t="shared" si="36"/>
        <v>280.75429807509659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44.29906032207478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9.3573694610364425E-3</v>
      </c>
      <c r="AX42" s="23">
        <f t="shared" si="6"/>
        <v>44.308417691535816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20.467199999999988</v>
      </c>
      <c r="D43" s="12">
        <f t="shared" si="32"/>
        <v>6.6374810872223451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209.22911716452325</v>
      </c>
      <c r="H43" s="70">
        <f t="shared" si="1"/>
        <v>340.54065289357885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68.268765670767891</v>
      </c>
      <c r="T43" s="62">
        <f t="shared" si="34"/>
        <v>380.38963650951587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59.763607343757876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8.8745340492255107E-3</v>
      </c>
      <c r="AC43" s="24">
        <f t="shared" si="3"/>
        <v>59.772481877807103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50.908921097702205</v>
      </c>
      <c r="AO43" s="62">
        <f t="shared" si="36"/>
        <v>280.75429807509659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43.43038276891771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6.616659399966778E-3</v>
      </c>
      <c r="AX43" s="23">
        <f t="shared" si="6"/>
        <v>43.436999428317677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20.978879999999986</v>
      </c>
      <c r="D44" s="12">
        <f t="shared" si="32"/>
        <v>6.7838916683666852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214.30911463300586</v>
      </c>
      <c r="H44" s="70">
        <f t="shared" si="1"/>
        <v>341.68682732240529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68.268765670767891</v>
      </c>
      <c r="T44" s="62">
        <f t="shared" si="34"/>
        <v>380.38963650951587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58.591679455947904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6.2752432060782688E-3</v>
      </c>
      <c r="AC44" s="24">
        <f t="shared" si="3"/>
        <v>58.597954699153981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50.908921097702205</v>
      </c>
      <c r="AO44" s="62">
        <f t="shared" si="36"/>
        <v>280.75429807509659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42.578739452737061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4.6786847305182212E-3</v>
      </c>
      <c r="AX44" s="23">
        <f t="shared" si="6"/>
        <v>42.583418137467582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21.490559999999984</v>
      </c>
      <c r="D45" s="12">
        <f t="shared" si="32"/>
        <v>6.9298871322835565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219.38590768780281</v>
      </c>
      <c r="H45" s="70">
        <f t="shared" si="1"/>
        <v>342.83227875539382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68.268765670767891</v>
      </c>
      <c r="T45" s="62">
        <f t="shared" si="34"/>
        <v>380.38963650951587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57.442732359212457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4.4372670246127554E-3</v>
      </c>
      <c r="AC45" s="24">
        <f t="shared" si="3"/>
        <v>57.44716962623707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50.908921097702205</v>
      </c>
      <c r="AO45" s="62">
        <f t="shared" si="36"/>
        <v>280.75429807509659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41.743796342535582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3.308329699983389E-3</v>
      </c>
      <c r="AX45" s="23">
        <f t="shared" si="6"/>
        <v>41.747104672235565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22.002239999999983</v>
      </c>
      <c r="D46" s="12">
        <f t="shared" si="32"/>
        <v>7.0754785000134275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224.4595814036123</v>
      </c>
      <c r="H46" s="70">
        <f t="shared" si="1"/>
        <v>343.97702638752332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68.268765670767891</v>
      </c>
      <c r="T46" s="62">
        <f t="shared" si="34"/>
        <v>380.38963650951587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56.316315414255463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3.1376216030391344E-3</v>
      </c>
      <c r="AC46" s="24">
        <f t="shared" si="3"/>
        <v>56.319453035858501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50.908921097702205</v>
      </c>
      <c r="AO46" s="62">
        <f t="shared" si="36"/>
        <v>280.75429807509659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40.925225957460142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2.3393423652591106E-3</v>
      </c>
      <c r="AX46" s="23">
        <f t="shared" si="6"/>
        <v>40.927565299825403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22.513919999999981</v>
      </c>
      <c r="D47" s="12">
        <f t="shared" si="32"/>
        <v>7.2206762507430744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229.53021667240253</v>
      </c>
      <c r="H47" s="70">
        <f t="shared" si="1"/>
        <v>345.12108847004413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68.268765670767891</v>
      </c>
      <c r="T47" s="62">
        <f t="shared" si="34"/>
        <v>380.38963650951587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55.211986818542577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2.2186335123063777E-3</v>
      </c>
      <c r="AC47" s="24">
        <f t="shared" si="3"/>
        <v>55.214205452054884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50.908921097702205</v>
      </c>
      <c r="AO47" s="62">
        <f t="shared" si="36"/>
        <v>280.75429807509659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40.1227072383574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1.6541648499916945E-3</v>
      </c>
      <c r="AX47" s="23">
        <f t="shared" si="6"/>
        <v>40.124361403207388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23.025599999999979</v>
      </c>
      <c r="D48" s="12">
        <f t="shared" si="32"/>
        <v>7.3654903601461541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234.59789049937368</v>
      </c>
      <c r="H48" s="70">
        <f t="shared" si="1"/>
        <v>346.26448237725447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68.268765670767891</v>
      </c>
      <c r="T48" s="62">
        <f t="shared" si="34"/>
        <v>380.38963650951587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54.129313433017693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1.5688108015195672E-3</v>
      </c>
      <c r="AC48" s="24">
        <f t="shared" si="3"/>
        <v>54.130882243819215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50.908921097702205</v>
      </c>
      <c r="AO48" s="62">
        <f t="shared" si="36"/>
        <v>280.75429807509659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39.335925421848174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1.1696711826295553E-3</v>
      </c>
      <c r="AX48" s="23">
        <f t="shared" si="6"/>
        <v>39.337095093030804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23.537279999999978</v>
      </c>
      <c r="D49" s="12">
        <f t="shared" si="32"/>
        <v>7.509930335219595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239.6626762718704</v>
      </c>
      <c r="H49" s="70">
        <f t="shared" si="1"/>
        <v>347.40722466717409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68.268765670767891</v>
      </c>
      <c r="T49" s="62">
        <f t="shared" si="34"/>
        <v>380.38963650951587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53.067870612217391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1.1093167561531888E-3</v>
      </c>
      <c r="AC49" s="24">
        <f t="shared" si="3"/>
        <v>53.06897992897354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50.908921097702205</v>
      </c>
      <c r="AO49" s="62">
        <f t="shared" si="36"/>
        <v>280.75429807509659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38.564571916871174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8.2708242499584725E-4</v>
      </c>
      <c r="AX49" s="23">
        <f t="shared" si="6"/>
        <v>38.565398999296171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24.048959999999976</v>
      </c>
      <c r="D50" s="12">
        <f t="shared" si="32"/>
        <v>7.6540052460053554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244.7246440042517</v>
      </c>
      <c r="H50" s="70">
        <f t="shared" si="1"/>
        <v>348.5493311367926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68.268765670767891</v>
      </c>
      <c r="T50" s="62">
        <f t="shared" si="34"/>
        <v>380.38963650951587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52.027242037716789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7.844054007597836E-4</v>
      </c>
      <c r="AC50" s="24">
        <f t="shared" si="3"/>
        <v>52.028026443117547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50.908921097702205</v>
      </c>
      <c r="AO50" s="62">
        <f t="shared" si="36"/>
        <v>280.75429807509659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37.808344183647591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5.8483559131477765E-4</v>
      </c>
      <c r="AX50" s="23">
        <f t="shared" si="6"/>
        <v>37.808929019238903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24.560639999999974</v>
      </c>
      <c r="D51" s="12">
        <f t="shared" si="32"/>
        <v>7.7977237545361815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249.78386056133175</v>
      </c>
      <c r="H51" s="70">
        <f t="shared" si="1"/>
        <v>349.69081687248377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68.268765670767891</v>
      </c>
      <c r="T51" s="62">
        <f t="shared" si="34"/>
        <v>380.38963650951587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51.007019554841385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5.5465837807659442E-4</v>
      </c>
      <c r="AC51" s="24">
        <f t="shared" si="3"/>
        <v>51.007574213219463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50.908921097702205</v>
      </c>
      <c r="AO51" s="62">
        <f t="shared" si="36"/>
        <v>280.75429807509659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37.066945615019151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4.1354121249792363E-4</v>
      </c>
      <c r="AX51" s="23">
        <f t="shared" si="6"/>
        <v>37.067359156231646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25.072319999999973</v>
      </c>
      <c r="D52" s="12">
        <f t="shared" si="32"/>
        <v>7.9410941413012353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254.84038986267606</v>
      </c>
      <c r="H52" s="70">
        <f t="shared" si="1"/>
        <v>350.83169629609961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68.268765670767891</v>
      </c>
      <c r="T52" s="62">
        <f t="shared" si="34"/>
        <v>380.38963650951587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50.006803012580896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3.922027003798918E-4</v>
      </c>
      <c r="AC52" s="24">
        <f t="shared" si="3"/>
        <v>50.007195215281278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50.908921097702205</v>
      </c>
      <c r="AO52" s="62">
        <f t="shared" si="36"/>
        <v>280.75429807509659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36.340085420113034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2.9241779565738883E-4</v>
      </c>
      <c r="AX52" s="23">
        <f t="shared" si="6"/>
        <v>36.34037783790869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25.583999999999971</v>
      </c>
      <c r="D53" s="12">
        <f t="shared" si="32"/>
        <v>8.0841243294901695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259.89429306974847</v>
      </c>
      <c r="H53" s="70">
        <f t="shared" si="1"/>
        <v>351.97198320719531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68.268765670767891</v>
      </c>
      <c r="T53" s="62">
        <f t="shared" si="34"/>
        <v>380.38963650951587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49.026200106642285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2.7732918903829721E-4</v>
      </c>
      <c r="AC53" s="24">
        <f t="shared" si="3"/>
        <v>49.026477435831325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50.908921097702205</v>
      </c>
      <c r="AO53" s="62">
        <f t="shared" si="36"/>
        <v>280.75429807509659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35.627478510288086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2.0677060624896181E-4</v>
      </c>
      <c r="AX53" s="23">
        <f t="shared" si="6"/>
        <v>35.627685280894333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26.09567999999997</v>
      </c>
      <c r="D54" s="12">
        <f t="shared" si="32"/>
        <v>8.2268219072429449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264.94562875766462</v>
      </c>
      <c r="H54" s="70">
        <f t="shared" si="1"/>
        <v>353.11169082178139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68.268765670767891</v>
      </c>
      <c r="T54" s="62">
        <f t="shared" si="34"/>
        <v>380.38963650951587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48.064826225580418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1.961013501899459E-4</v>
      </c>
      <c r="AC54" s="24">
        <f t="shared" si="3"/>
        <v>48.06502232693061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50.908921097702205</v>
      </c>
      <c r="AO54" s="62">
        <f t="shared" si="36"/>
        <v>280.75429807509659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34.928845387317509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1.4620889782869441E-4</v>
      </c>
      <c r="AX54" s="23">
        <f t="shared" si="6"/>
        <v>34.92899159621534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26.607359999999968</v>
      </c>
      <c r="D55" s="12">
        <f t="shared" si="32"/>
        <v>8.3691941481052172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269.9944530730927</v>
      </c>
      <c r="H55" s="70">
        <f t="shared" si="1"/>
        <v>354.25083180794985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68.268765670767891</v>
      </c>
      <c r="T55" s="62">
        <f t="shared" si="34"/>
        <v>380.38963650951587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47.122304299946002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1.386645945191486E-4</v>
      </c>
      <c r="AC55" s="24">
        <f t="shared" si="3"/>
        <v>47.122442964540518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50.908921097702205</v>
      </c>
      <c r="AO55" s="62">
        <f t="shared" si="36"/>
        <v>280.75429807509659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34.243912033764254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1.0338530312448091E-4</v>
      </c>
      <c r="AX55" s="23">
        <f t="shared" si="6"/>
        <v>34.244015419067381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27.119039999999966</v>
      </c>
      <c r="D56" s="12">
        <f t="shared" si="32"/>
        <v>8.5112480298657882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275.04081987966543</v>
      </c>
      <c r="H56" s="70">
        <f t="shared" si="1"/>
        <v>355.38941831868283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68.268765670767891</v>
      </c>
      <c r="T56" s="62">
        <f t="shared" si="34"/>
        <v>380.38963650951587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46.198264654391672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9.805067509497295E-5</v>
      </c>
      <c r="AC56" s="24">
        <f t="shared" si="3"/>
        <v>46.198362705066764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50.908921097702205</v>
      </c>
      <c r="AO56" s="62">
        <f t="shared" si="36"/>
        <v>280.75429807509659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33.572409805506084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7.3104448914347207E-5</v>
      </c>
      <c r="AX56" s="23">
        <f t="shared" si="6"/>
        <v>33.572482909954999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27.630719999999965</v>
      </c>
      <c r="D57" s="12">
        <f t="shared" si="32"/>
        <v>8.65299025193214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280.08478089210752</v>
      </c>
      <c r="H57" s="70">
        <f t="shared" si="1"/>
        <v>356.52746202211506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68.268765670767891</v>
      </c>
      <c r="T57" s="62">
        <f t="shared" si="34"/>
        <v>380.38963650951587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45.292344862678128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6.9332297259574302E-5</v>
      </c>
      <c r="AC57" s="24">
        <f t="shared" si="3"/>
        <v>45.292414194975386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50.908921097702205</v>
      </c>
      <c r="AO57" s="62">
        <f t="shared" si="36"/>
        <v>280.75429807509659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32.914075326368142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5.1692651562240453E-5</v>
      </c>
      <c r="AX57" s="23">
        <f t="shared" si="6"/>
        <v>32.914127019019702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28.142399999999963</v>
      </c>
      <c r="D58" s="12">
        <f t="shared" si="32"/>
        <v>8.7944272513824711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285.1263858001451</v>
      </c>
      <c r="H58" s="70">
        <f t="shared" si="1"/>
        <v>357.66497412949104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68.268765670767891</v>
      </c>
      <c r="T58" s="62">
        <f t="shared" si="34"/>
        <v>380.38963650951587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44.404189605523577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4.9025337547486475E-5</v>
      </c>
      <c r="AC58" s="24">
        <f t="shared" si="3"/>
        <v>44.404238630861123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50.908921097702205</v>
      </c>
      <c r="AO58" s="62">
        <f t="shared" si="36"/>
        <v>280.75429807509659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32.268650384821711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3.6552224457173603E-5</v>
      </c>
      <c r="AX58" s="23">
        <f t="shared" si="6"/>
        <v>32.268686937046169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28.654079999999961</v>
      </c>
      <c r="D59" s="12">
        <f t="shared" si="32"/>
        <v>8.9355652178173202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290.16568238315097</v>
      </c>
      <c r="H59" s="70">
        <f t="shared" si="1"/>
        <v>358.80196542103175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68.268765670767891</v>
      </c>
      <c r="T59" s="62">
        <f t="shared" si="34"/>
        <v>380.38963650951587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43.533450531240611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3.4666148629787151E-5</v>
      </c>
      <c r="AC59" s="24">
        <f t="shared" si="3"/>
        <v>43.53348519738924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50.908921097702205</v>
      </c>
      <c r="AO59" s="62">
        <f t="shared" si="36"/>
        <v>280.75429807509659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31.635881832708662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2.5846325781120227E-5</v>
      </c>
      <c r="AX59" s="23">
        <f t="shared" si="6"/>
        <v>31.635907679034442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29.16575999999996</v>
      </c>
      <c r="D60" s="12">
        <f t="shared" si="32"/>
        <v>9.0764101071203047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295.20271661636696</v>
      </c>
      <c r="H60" s="70">
        <f t="shared" si="1"/>
        <v>359.93844626990108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68.268765670767891</v>
      </c>
      <c r="T60" s="62">
        <f t="shared" si="34"/>
        <v>380.38963650951587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42.679786119105934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2.4512668773743238E-5</v>
      </c>
      <c r="AC60" s="24">
        <f t="shared" si="3"/>
        <v>42.679810631774707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50.908921097702205</v>
      </c>
      <c r="AO60" s="62">
        <f t="shared" si="36"/>
        <v>280.75429807509659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31.015521485951844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1.8276112228586802E-5</v>
      </c>
      <c r="AX60" s="23">
        <f t="shared" si="6"/>
        <v>31.015539762064073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29.677439999999958</v>
      </c>
      <c r="D61" s="12">
        <f t="shared" si="32"/>
        <v>9.2169676542258578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300.23753276946246</v>
      </c>
      <c r="H61" s="70">
        <f t="shared" si="1"/>
        <v>361.07442666444325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68.268765670767891</v>
      </c>
      <c r="T61" s="62">
        <f t="shared" si="34"/>
        <v>380.38963650951587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41.842861545409342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1.7333074314893576E-5</v>
      </c>
      <c r="AC61" s="24">
        <f t="shared" si="3"/>
        <v>41.84287887848366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50.908921097702205</v>
      </c>
      <c r="AO61" s="62">
        <f t="shared" si="36"/>
        <v>280.75429807509659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30.407326027212477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1.2923162890560113E-5</v>
      </c>
      <c r="AX61" s="23">
        <f t="shared" si="6"/>
        <v>30.407338950375369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30.189119999999956</v>
      </c>
      <c r="D62" s="12">
        <f t="shared" si="32"/>
        <v>9.3572433849814889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305.27017349810239</v>
      </c>
      <c r="H62" s="70">
        <f t="shared" si="1"/>
        <v>362.20991622884264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68.268765670767891</v>
      </c>
      <c r="T62" s="62">
        <f t="shared" si="34"/>
        <v>380.38963650951587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41.022348552129358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1.2256334386871619E-5</v>
      </c>
      <c r="AC62" s="24">
        <f t="shared" si="3"/>
        <v>41.022360808463745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50.908921097702205</v>
      </c>
      <c r="AO62" s="62">
        <f t="shared" si="36"/>
        <v>280.75429807509659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29.81105691045639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9.1380561142934008E-6</v>
      </c>
      <c r="AX62" s="23">
        <f t="shared" si="6"/>
        <v>29.811066048512505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30.700799999999955</v>
      </c>
      <c r="D63" s="12">
        <f t="shared" si="32"/>
        <v>9.4972426271830557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310.30067992913206</v>
      </c>
      <c r="H63" s="70">
        <f t="shared" si="1"/>
        <v>363.34492424234372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68.268765670767891</v>
      </c>
      <c r="T63" s="62">
        <f t="shared" si="34"/>
        <v>380.38963650951587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40.217925318184086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8.6665371574467878E-6</v>
      </c>
      <c r="AC63" s="24">
        <f t="shared" si="3"/>
        <v>40.217933984721242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50.908921097702205</v>
      </c>
      <c r="AO63" s="62">
        <f t="shared" si="36"/>
        <v>280.75429807509659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29.22648026739164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6.4615814452800566E-6</v>
      </c>
      <c r="AX63" s="23">
        <f t="shared" si="6"/>
        <v>29.226486728973086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31.212479999999953</v>
      </c>
      <c r="D64" s="12">
        <f t="shared" si="32"/>
        <v>9.6369705208534739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315.32909173992118</v>
      </c>
      <c r="H64" s="70">
        <f t="shared" si="1"/>
        <v>364.47945965715303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68.268765670767891</v>
      </c>
      <c r="T64" s="62">
        <f t="shared" si="34"/>
        <v>380.38963650951587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39.429276333206751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6.1281671934358094E-6</v>
      </c>
      <c r="AC64" s="24">
        <f t="shared" si="3"/>
        <v>39.429282461373944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50.908921097702205</v>
      </c>
      <c r="AO64" s="62">
        <f t="shared" si="36"/>
        <v>280.75429807509659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28.653366815740842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4.5690280571467004E-6</v>
      </c>
      <c r="AX64" s="23">
        <f t="shared" si="6"/>
        <v>28.653371384768899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31.724159999999952</v>
      </c>
      <c r="D65" s="12">
        <f t="shared" si="32"/>
        <v>9.7764320278283297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320.3554472323587</v>
      </c>
      <c r="H65" s="70">
        <f t="shared" si="1"/>
        <v>365.61353111513426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68.268765670767891</v>
      </c>
      <c r="T65" s="62">
        <f t="shared" si="34"/>
        <v>380.38963650951587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38.656092273796439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4.3332685787233939E-6</v>
      </c>
      <c r="AC65" s="24">
        <f t="shared" si="3"/>
        <v>38.656096607065017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50.908921097702205</v>
      </c>
      <c r="AO65" s="62">
        <f t="shared" si="36"/>
        <v>280.75429807509659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28.091491769312228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3.2307907226400283E-6</v>
      </c>
      <c r="AX65" s="23">
        <f t="shared" si="6"/>
        <v>28.091495000102949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32.235839999999953</v>
      </c>
      <c r="D66" s="12">
        <f t="shared" si="32"/>
        <v>9.9156319407055236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325.37978340193706</v>
      </c>
      <c r="H66" s="70">
        <f t="shared" si="1"/>
        <v>366.74714696339538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68.268765670767891</v>
      </c>
      <c r="T66" s="62">
        <f t="shared" si="34"/>
        <v>380.38963650951587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37.898069882195458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3.0640835967179047E-6</v>
      </c>
      <c r="AC66" s="24">
        <f t="shared" si="3"/>
        <v>37.898072946279058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50.908921097702205</v>
      </c>
      <c r="AO66" s="62">
        <f t="shared" si="36"/>
        <v>280.75429807509659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27.54063474983414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2.2845140285733502E-6</v>
      </c>
      <c r="AX66" s="23">
        <f t="shared" si="6"/>
        <v>27.540637034348169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32.747519999999952</v>
      </c>
      <c r="D67" s="12">
        <f t="shared" si="32"/>
        <v>10.054574891210564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330.40213600232681</v>
      </c>
      <c r="H67" s="70">
        <f t="shared" si="1"/>
        <v>367.88031526885828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68.268765670767891</v>
      </c>
      <c r="T67" s="62">
        <f t="shared" si="34"/>
        <v>380.38963650951587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37.154911847345765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2.166634289361697E-6</v>
      </c>
      <c r="AC67" s="24">
        <f t="shared" si="3"/>
        <v>37.154914013980054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50.908921097702205</v>
      </c>
      <c r="AO67" s="62">
        <f t="shared" si="36"/>
        <v>280.75429807509659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27.000579700518411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1.6153953613200142E-6</v>
      </c>
      <c r="AX67" s="23">
        <f t="shared" si="6"/>
        <v>27.000581315913774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33.25919999999995</v>
      </c>
      <c r="D68" s="12">
        <f t="shared" si="32"/>
        <v>10.193265358024172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335.42253960580024</v>
      </c>
      <c r="H68" s="70">
        <f t="shared" ref="H68:H131" si="56">(B68+E68+F68)*44/12+(C68+D68)*0.475*44/12</f>
        <v>369.01304383189199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68.268765670767891</v>
      </c>
      <c r="T68" s="62">
        <f t="shared" si="34"/>
        <v>380.38963650951587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36.426326688277832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1.5320417983589524E-6</v>
      </c>
      <c r="AC68" s="24">
        <f t="shared" ref="AC68:AC131" si="57">SUM(Z68:AB68)</f>
        <v>36.426328220319633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50.908921097702205</v>
      </c>
      <c r="AO68" s="62">
        <f t="shared" si="36"/>
        <v>280.75429807509659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26.471114801318709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1.1422570142866751E-6</v>
      </c>
      <c r="AX68" s="23">
        <f t="shared" ref="AX68:AX131" si="60">SUM(AU68:AW68)</f>
        <v>26.471115943575722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33.770879999999948</v>
      </c>
      <c r="D69" s="12">
        <f t="shared" ref="D69:D132" si="86">IFERROR(EXP(-1.0587+0.8836*LN(C69)+0.284),0)</f>
        <v>10.331707674114574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340.44102765983138</v>
      </c>
      <c r="H69" s="70">
        <f t="shared" si="56"/>
        <v>370.14534019908274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68.268765670767891</v>
      </c>
      <c r="T69" s="62">
        <f t="shared" ref="T69:T132" si="88">$T$3</f>
        <v>380.38963650951587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35.712028639786155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1.0833171446808485E-6</v>
      </c>
      <c r="AC69" s="24">
        <f t="shared" si="57"/>
        <v>35.712029723103299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50.908921097702205</v>
      </c>
      <c r="AO69" s="62">
        <f t="shared" ref="AO69:AO132" si="90">$AO$3</f>
        <v>280.75429807509659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25.952032385850615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8.0769768066000708E-7</v>
      </c>
      <c r="AX69" s="23">
        <f t="shared" si="60"/>
        <v>25.952033193548296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34.282559999999947</v>
      </c>
      <c r="D70" s="12">
        <f t="shared" si="86"/>
        <v>10.469906033612734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345.45763254016805</v>
      </c>
      <c r="H70" s="70">
        <f t="shared" si="56"/>
        <v>371.27721167520872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68.268765670767891</v>
      </c>
      <c r="T70" s="62">
        <f t="shared" si="88"/>
        <v>380.38963650951587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35.011737540346608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7.6602089917947618E-7</v>
      </c>
      <c r="AC70" s="24">
        <f t="shared" si="57"/>
        <v>35.011738306367505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50.908921097702205</v>
      </c>
      <c r="AO70" s="62">
        <f t="shared" si="90"/>
        <v>280.75429807509659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25.443128859940838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5.7112850714333755E-7</v>
      </c>
      <c r="AX70" s="23">
        <f t="shared" si="60"/>
        <v>25.443129431069345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34.794239999999945</v>
      </c>
      <c r="D71" s="12">
        <f t="shared" si="86"/>
        <v>10.607864498265494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350.47238560064551</v>
      </c>
      <c r="H71" s="70">
        <f t="shared" si="56"/>
        <v>372.40866533447894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68.268765670767891</v>
      </c>
      <c r="T71" s="62">
        <f t="shared" si="88"/>
        <v>380.38963650951587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34.325178722231676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5.4165857234042424E-7</v>
      </c>
      <c r="AC71" s="24">
        <f t="shared" si="57"/>
        <v>34.325179263890249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50.908921097702205</v>
      </c>
      <c r="AO71" s="62">
        <f t="shared" si="90"/>
        <v>280.75429807509659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24.94420462177365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4.0384884033000354E-7</v>
      </c>
      <c r="AX71" s="23">
        <f t="shared" si="60"/>
        <v>24.944205025622491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35.305919999999944</v>
      </c>
      <c r="D72" s="12">
        <f t="shared" si="86"/>
        <v>10.745587003498374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355.48531721998705</v>
      </c>
      <c r="H72" s="70">
        <f t="shared" si="56"/>
        <v>373.53970803109286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68.268765670767891</v>
      </c>
      <c r="T72" s="62">
        <f t="shared" si="88"/>
        <v>380.38963650951587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33.652082903780446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3.8301044958973809E-7</v>
      </c>
      <c r="AC72" s="24">
        <f t="shared" si="57"/>
        <v>33.652083286790898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50.908921097702205</v>
      </c>
      <c r="AO72" s="62">
        <f t="shared" si="90"/>
        <v>280.75429807509659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24.455063983603186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2.8556425357166878E-7</v>
      </c>
      <c r="AX72" s="23">
        <f t="shared" si="60"/>
        <v>24.45506426916744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35.817599999999942</v>
      </c>
      <c r="D73" s="12">
        <f t="shared" si="86"/>
        <v>10.88307736411684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360.49645684581378</v>
      </c>
      <c r="H73" s="70">
        <f t="shared" si="56"/>
        <v>374.67034640917007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68.268765670767891</v>
      </c>
      <c r="T73" s="62">
        <f t="shared" si="88"/>
        <v>380.38963650951587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32.992186083781135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2.7082928617021212E-7</v>
      </c>
      <c r="AC73" s="24">
        <f t="shared" si="57"/>
        <v>32.992186354610425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50.908921097702205</v>
      </c>
      <c r="AO73" s="62">
        <f t="shared" si="90"/>
        <v>280.75429807509659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23.975515095000912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2.0192442016500177E-7</v>
      </c>
      <c r="AX73" s="23">
        <f t="shared" si="60"/>
        <v>23.97551529692533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36.32927999999994</v>
      </c>
      <c r="D74" s="12">
        <f t="shared" si="86"/>
        <v>11.020339279672598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365.50583303606868</v>
      </c>
      <c r="H74" s="70">
        <f t="shared" si="56"/>
        <v>375.80058691209632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68.268765670767891</v>
      </c>
      <c r="T74" s="62">
        <f t="shared" si="88"/>
        <v>380.38963650951587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32.345229437924694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1.9150522479486904E-7</v>
      </c>
      <c r="AC74" s="24">
        <f t="shared" si="57"/>
        <v>32.345229629429916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50.908921097702205</v>
      </c>
      <c r="AO74" s="62">
        <f t="shared" si="90"/>
        <v>280.75429807509659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23.505369867608188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1.4278212678583439E-7</v>
      </c>
      <c r="AX74" s="23">
        <f t="shared" si="60"/>
        <v>23.505370010390315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36.840959999999939</v>
      </c>
      <c r="D75" s="12">
        <f t="shared" si="86"/>
        <v>11.157376339518924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370.51347349804036</v>
      </c>
      <c r="H75" s="70">
        <f t="shared" si="56"/>
        <v>376.93043579132865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68.268765670767891</v>
      </c>
      <c r="T75" s="62">
        <f t="shared" si="88"/>
        <v>380.38963650951587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31.710959217288906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1.3541464308510606E-7</v>
      </c>
      <c r="AC75" s="24">
        <f t="shared" si="57"/>
        <v>31.710959352703551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50.908921097702205</v>
      </c>
      <c r="AO75" s="62">
        <f t="shared" si="90"/>
        <v>280.75429807509659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23.044443901364364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1.0096221008250089E-7</v>
      </c>
      <c r="AX75" s="23">
        <f t="shared" si="60"/>
        <v>23.044444002326575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37.352639999999937</v>
      </c>
      <c r="D76" s="12">
        <f t="shared" si="86"/>
        <v>11.294192027577196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375.51940512515677</v>
      </c>
      <c r="H76" s="70">
        <f t="shared" si="56"/>
        <v>378.0598991146968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68.268765670767891</v>
      </c>
      <c r="T76" s="62">
        <f t="shared" si="88"/>
        <v>380.38963650951587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31.089126648813153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9.5752612397434522E-8</v>
      </c>
      <c r="AC76" s="24">
        <f t="shared" si="57"/>
        <v>31.089126744565764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50.908921097702205</v>
      </c>
      <c r="AO76" s="62">
        <f t="shared" si="90"/>
        <v>280.75429807509659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22.592556412181501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7.1391063392917194E-8</v>
      </c>
      <c r="AX76" s="23">
        <f t="shared" si="60"/>
        <v>22.592556483572565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37.864319999999935</v>
      </c>
      <c r="D77" s="12">
        <f t="shared" si="86"/>
        <v>11.430789726834767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380.52365403170649</v>
      </c>
      <c r="H77" s="70">
        <f t="shared" si="56"/>
        <v>379.1889827742371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68.268765670767891</v>
      </c>
      <c r="T77" s="62">
        <f t="shared" si="88"/>
        <v>380.38963650951587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30.479487837724793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6.770732154255303E-8</v>
      </c>
      <c r="AC77" s="24">
        <f t="shared" si="57"/>
        <v>30.479487905432116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50.908921097702205</v>
      </c>
      <c r="AO77" s="62">
        <f t="shared" si="90"/>
        <v>280.75429807509659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22.149530161037362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5.0481105041250443E-8</v>
      </c>
      <c r="AX77" s="23">
        <f t="shared" si="60"/>
        <v>22.149530211518467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38.375999999999934</v>
      </c>
      <c r="D78" s="12">
        <f t="shared" si="86"/>
        <v>11.567172723592845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385.52624558562849</v>
      </c>
      <c r="H78" s="70">
        <f t="shared" si="56"/>
        <v>380.31769249359076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68.268765670767891</v>
      </c>
      <c r="T78" s="62">
        <f t="shared" si="88"/>
        <v>380.38963650951587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29.881803671878917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4.7876306198717261E-8</v>
      </c>
      <c r="AC78" s="24">
        <f t="shared" si="57"/>
        <v>29.881803719755222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50.908921097702205</v>
      </c>
      <c r="AO78" s="62">
        <f t="shared" si="90"/>
        <v>280.75429807509659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21.715191384458826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3.5695531696458597E-8</v>
      </c>
      <c r="AX78" s="23">
        <f t="shared" si="60"/>
        <v>21.715191420154358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38.887679999999932</v>
      </c>
      <c r="D79" s="12">
        <f t="shared" si="86"/>
        <v>11.703344211481344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390.52720443950466</v>
      </c>
      <c r="H79" s="70">
        <f t="shared" si="56"/>
        <v>381.44603383499651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68.268765670767891</v>
      </c>
      <c r="T79" s="62">
        <f t="shared" si="88"/>
        <v>380.38963650951587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29.295839727973934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3.3853660771276515E-8</v>
      </c>
      <c r="AC79" s="24">
        <f t="shared" si="57"/>
        <v>29.295839761827594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50.908921097702205</v>
      </c>
      <c r="AO79" s="62">
        <f t="shared" si="90"/>
        <v>280.75429807509659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21.289369726368502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2.5240552520625221E-8</v>
      </c>
      <c r="AX79" s="23">
        <f t="shared" si="60"/>
        <v>21.289369751609055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39.39935999999993</v>
      </c>
      <c r="D80" s="12">
        <f t="shared" si="86"/>
        <v>11.839307295256422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395.5265545598736</v>
      </c>
      <c r="H80" s="70">
        <f t="shared" si="56"/>
        <v>382.57401220590475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68.268765670767891</v>
      </c>
      <c r="T80" s="62">
        <f t="shared" si="88"/>
        <v>380.38963650951587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28.721366179606211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2.393815309935863E-8</v>
      </c>
      <c r="AC80" s="24">
        <f t="shared" si="57"/>
        <v>28.721366203544363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50.908921097702205</v>
      </c>
      <c r="AO80" s="62">
        <f t="shared" si="90"/>
        <v>280.75429807509659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20.871898171267762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1.7847765848229299E-8</v>
      </c>
      <c r="AX80" s="23">
        <f t="shared" si="60"/>
        <v>20.871898189115527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39.911039999999929</v>
      </c>
      <c r="D81" s="12">
        <f t="shared" si="86"/>
        <v>11.975064994395105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400.52431925497922</v>
      </c>
      <c r="H81" s="70">
        <f t="shared" si="56"/>
        <v>383.70163286523797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68.268765670767891</v>
      </c>
      <c r="T81" s="62">
        <f t="shared" si="88"/>
        <v>380.38963650951587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28.158157707127714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1.6926830385638257E-8</v>
      </c>
      <c r="AC81" s="24">
        <f t="shared" si="57"/>
        <v>28.158157724054544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50.908921097702205</v>
      </c>
      <c r="AO81" s="62">
        <f t="shared" si="90"/>
        <v>280.75429807509659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20.462612978730043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1.2620276260312611E-8</v>
      </c>
      <c r="AX81" s="23">
        <f t="shared" si="60"/>
        <v>20.462612991350319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40.422719999999927</v>
      </c>
      <c r="D82" s="12">
        <f t="shared" si="86"/>
        <v>12.110620246500391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405.52052120105509</v>
      </c>
      <c r="H82" s="70">
        <f t="shared" si="56"/>
        <v>384.82890092932138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68.268765670767891</v>
      </c>
      <c r="T82" s="62">
        <f t="shared" si="88"/>
        <v>380.38963650951587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27.605993409271271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1.1969076549679315E-8</v>
      </c>
      <c r="AC82" s="24">
        <f t="shared" si="57"/>
        <v>27.605993421240349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50.908921097702205</v>
      </c>
      <c r="AO82" s="62">
        <f t="shared" si="90"/>
        <v>280.75429807509659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20.061353619178671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8.9238829241146493E-9</v>
      </c>
      <c r="AX82" s="23">
        <f t="shared" si="60"/>
        <v>20.061353628102555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40.934399999999926</v>
      </c>
      <c r="D83" s="12">
        <f t="shared" si="86"/>
        <v>12.245975910528946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410.51518246724049</v>
      </c>
      <c r="H83" s="70">
        <f t="shared" si="56"/>
        <v>385.95582137750444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68.268765670767891</v>
      </c>
      <c r="T83" s="62">
        <f t="shared" si="88"/>
        <v>380.38963650951587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27.064656716508829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8.4634151928191287E-9</v>
      </c>
      <c r="AC83" s="24">
        <f t="shared" si="57"/>
        <v>27.064656724972245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50.908921097702205</v>
      </c>
      <c r="AO83" s="62">
        <f t="shared" si="90"/>
        <v>280.75429807509659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19.667962710924058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6.3101381301563053E-9</v>
      </c>
      <c r="AX83" s="23">
        <f t="shared" si="60"/>
        <v>19.667962717234197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41.446079999999924</v>
      </c>
      <c r="D84" s="12">
        <f t="shared" si="86"/>
        <v>12.381134769852867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415.50832453921453</v>
      </c>
      <c r="H84" s="70">
        <f t="shared" si="56"/>
        <v>387.0823990574936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68.268765670767891</v>
      </c>
      <c r="T84" s="62">
        <f t="shared" si="88"/>
        <v>380.38963650951587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26.533935306108678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5.9845382748396576E-9</v>
      </c>
      <c r="AC84" s="24">
        <f t="shared" si="57"/>
        <v>26.533935312093217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50.908921097702205</v>
      </c>
      <c r="AO84" s="62">
        <f t="shared" si="90"/>
        <v>280.75429807509659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19.282285958435558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4.4619414620573246E-9</v>
      </c>
      <c r="AX84" s="23">
        <f t="shared" si="60"/>
        <v>19.2822859628975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41.957759999999922</v>
      </c>
      <c r="D85" s="12">
        <f t="shared" si="86"/>
        <v>12.51609953516596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420.49996834163147</v>
      </c>
      <c r="H85" s="70">
        <f t="shared" si="56"/>
        <v>388.20863869041392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68.268765670767891</v>
      </c>
      <c r="T85" s="62">
        <f t="shared" si="88"/>
        <v>380.38963650951587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26.013621018858377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4.2317075964095644E-9</v>
      </c>
      <c r="AC85" s="24">
        <f t="shared" si="57"/>
        <v>26.013621023090085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50.908921097702205</v>
      </c>
      <c r="AO85" s="62">
        <f t="shared" si="90"/>
        <v>280.75429807509659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18.904172091823767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3.1550690650781527E-9</v>
      </c>
      <c r="AX85" s="23">
        <f t="shared" si="60"/>
        <v>18.904172094978836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42.469439999999921</v>
      </c>
      <c r="D86" s="12">
        <f t="shared" si="86"/>
        <v>12.650872847244136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425.49013425942786</v>
      </c>
      <c r="H86" s="70">
        <f t="shared" si="56"/>
        <v>389.3345448756167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68.268765670767891</v>
      </c>
      <c r="T86" s="62">
        <f t="shared" si="88"/>
        <v>380.38963650951587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25.503509777420675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2.9922691374198288E-9</v>
      </c>
      <c r="AC86" s="24">
        <f t="shared" si="57"/>
        <v>25.503509780412944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50.908921097702205</v>
      </c>
      <c r="AO86" s="62">
        <f t="shared" si="90"/>
        <v>280.75429807509659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18.533472807509547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2.2309707310286623E-9</v>
      </c>
      <c r="AX86" s="23">
        <f t="shared" si="60"/>
        <v>18.533472809740516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42.981119999999919</v>
      </c>
      <c r="D87" s="12">
        <f t="shared" si="86"/>
        <v>12.785457279569069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430.47884215807647</v>
      </c>
      <c r="H87" s="70">
        <f t="shared" si="56"/>
        <v>390.46012209524929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68.268765670767891</v>
      </c>
      <c r="T87" s="62">
        <f t="shared" si="88"/>
        <v>380.38963650951587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25.00340150629043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2.1158537982047822E-9</v>
      </c>
      <c r="AC87" s="24">
        <f t="shared" si="57"/>
        <v>25.003401508406284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50.908921097702205</v>
      </c>
      <c r="AO87" s="62">
        <f t="shared" si="90"/>
        <v>280.75429807509659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18.170042710056489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1.5775345325390763E-9</v>
      </c>
      <c r="AX87" s="23">
        <f t="shared" si="60"/>
        <v>18.170042711634022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43.492799999999917</v>
      </c>
      <c r="D88" s="12">
        <f t="shared" si="86"/>
        <v>12.919855340823286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435.46611140284585</v>
      </c>
      <c r="H88" s="70">
        <f t="shared" si="56"/>
        <v>391.58537471860041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68.268765670767891</v>
      </c>
      <c r="T88" s="62">
        <f t="shared" si="88"/>
        <v>380.38963650951587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24.513100053321125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1.4961345687099144E-9</v>
      </c>
      <c r="AC88" s="24">
        <f t="shared" si="57"/>
        <v>24.513100054817258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50.908921097702205</v>
      </c>
      <c r="AO88" s="62">
        <f t="shared" si="90"/>
        <v>280.75429807509659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17.813739255144014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1.1154853655143312E-9</v>
      </c>
      <c r="AX88" s="23">
        <f t="shared" si="60"/>
        <v>17.813739256259499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44.004479999999916</v>
      </c>
      <c r="D89" s="12">
        <f t="shared" si="86"/>
        <v>13.054069477264541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440.45196087712912</v>
      </c>
      <c r="H89" s="70">
        <f t="shared" si="56"/>
        <v>392.71030700623555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68.268765670767891</v>
      </c>
      <c r="T89" s="62">
        <f t="shared" si="88"/>
        <v>380.38963650951587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24.032413112790191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1.0579268991023911E-9</v>
      </c>
      <c r="AC89" s="24">
        <f t="shared" si="57"/>
        <v>24.032413113848119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50.908921097702205</v>
      </c>
      <c r="AO89" s="62">
        <f t="shared" si="90"/>
        <v>280.75429807509659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17.464422693658726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7.8876726626953817E-10</v>
      </c>
      <c r="AX89" s="23">
        <f t="shared" si="60"/>
        <v>17.464422694447492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44.516159999999914</v>
      </c>
      <c r="D90" s="12">
        <f t="shared" si="86"/>
        <v>13.18810207498659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445.43640899989583</v>
      </c>
      <c r="H90" s="70">
        <f t="shared" si="56"/>
        <v>393.83492311393479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68.268765670767891</v>
      </c>
      <c r="T90" s="62">
        <f t="shared" si="88"/>
        <v>380.38963650951587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23.561152149972987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7.480672843549572E-10</v>
      </c>
      <c r="AC90" s="24">
        <f t="shared" si="57"/>
        <v>23.561152150721053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50.908921097702205</v>
      </c>
      <c r="AO90" s="62">
        <f t="shared" si="90"/>
        <v>280.75429807509659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17.121956016882098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5.5774268275716558E-10</v>
      </c>
      <c r="AX90" s="23">
        <f t="shared" si="60"/>
        <v>17.121956017439842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45.027839999999912</v>
      </c>
      <c r="D91" s="12">
        <f t="shared" si="86"/>
        <v>13.32195546207303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450.41947374231745</v>
      </c>
      <c r="H91" s="70">
        <f t="shared" si="56"/>
        <v>394.95922709644367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68.268765670767891</v>
      </c>
      <c r="T91" s="62">
        <f t="shared" si="88"/>
        <v>380.38963650951587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23.099132327195822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5.2896344955119554E-10</v>
      </c>
      <c r="AC91" s="24">
        <f t="shared" si="57"/>
        <v>23.099132327724785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50.908921097702205</v>
      </c>
      <c r="AO91" s="62">
        <f t="shared" si="90"/>
        <v>280.75429807509659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16.786204902753013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3.9438363313476908E-10</v>
      </c>
      <c r="AX91" s="23">
        <f t="shared" si="60"/>
        <v>16.786204903147397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45.539519999999911</v>
      </c>
      <c r="D92" s="12">
        <f t="shared" si="86"/>
        <v>13.455631910650482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455.40117264361703</v>
      </c>
      <c r="H92" s="70">
        <f t="shared" si="56"/>
        <v>396.0832229110494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68.268765670767891</v>
      </c>
      <c r="T92" s="62">
        <f t="shared" si="88"/>
        <v>380.38963650951587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22.64617243133905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3.740336421774786E-10</v>
      </c>
      <c r="AC92" s="24">
        <f t="shared" si="57"/>
        <v>22.646172431713083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50.908921097702205</v>
      </c>
      <c r="AO92" s="62">
        <f t="shared" si="90"/>
        <v>280.75429807509659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16.457037663184042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2.7887134137858279E-10</v>
      </c>
      <c r="AX92" s="23">
        <f t="shared" si="60"/>
        <v>16.457037663462913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46.051199999999909</v>
      </c>
      <c r="D93" s="12">
        <f t="shared" si="86"/>
        <v>13.58913363884685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460.38152282618552</v>
      </c>
      <c r="H93" s="70">
        <f t="shared" si="56"/>
        <v>397.20691442099138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68.268765670767891</v>
      </c>
      <c r="T93" s="62">
        <f t="shared" si="88"/>
        <v>380.38963650951587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22.202094802761774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2.6448172477559777E-10</v>
      </c>
      <c r="AC93" s="24">
        <f t="shared" si="57"/>
        <v>22.202094803026256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50.908921097702205</v>
      </c>
      <c r="AO93" s="62">
        <f t="shared" si="90"/>
        <v>280.75429807509659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16.134325192410827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1.9719181656738454E-10</v>
      </c>
      <c r="AX93" s="23">
        <f t="shared" si="60"/>
        <v>16.134325192608021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46.562879999999907</v>
      </c>
      <c r="D94" s="12">
        <f t="shared" si="86"/>
        <v>13.722462812660055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465.36054101000673</v>
      </c>
      <c r="H94" s="70">
        <f t="shared" si="56"/>
        <v>398.33030539871606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68.268765670767891</v>
      </c>
      <c r="T94" s="62">
        <f t="shared" si="88"/>
        <v>380.38963650951587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21.766725265620291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1.870168210887393E-10</v>
      </c>
      <c r="AC94" s="24">
        <f t="shared" si="57"/>
        <v>21.76672526580731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50.908921097702205</v>
      </c>
      <c r="AO94" s="62">
        <f t="shared" si="90"/>
        <v>280.75429807509659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15.817940916354303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1.3943567068929139E-10</v>
      </c>
      <c r="AX94" s="23">
        <f t="shared" si="60"/>
        <v>15.817940916493738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47.074559999999906</v>
      </c>
      <c r="D95" s="12">
        <f t="shared" si="86"/>
        <v>13.855621547742276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470.33824352643086</v>
      </c>
      <c r="H95" s="70">
        <f t="shared" si="56"/>
        <v>399.45339952898428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68.268765670767891</v>
      </c>
      <c r="T95" s="62">
        <f t="shared" si="88"/>
        <v>380.38963650951587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21.339893059552953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1.3224086238779889E-10</v>
      </c>
      <c r="AC95" s="24">
        <f t="shared" si="57"/>
        <v>21.339893059685192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50.908921097702205</v>
      </c>
      <c r="AO95" s="62">
        <f t="shared" si="90"/>
        <v>280.75429807509659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15.507760742975893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9.8595908283692271E-11</v>
      </c>
      <c r="AX95" s="23">
        <f t="shared" si="60"/>
        <v>15.50776074307449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47.586239999999904</v>
      </c>
      <c r="D96" s="12">
        <f t="shared" si="86"/>
        <v>13.988611911104435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475.31464633133174</v>
      </c>
      <c r="H96" s="70">
        <f t="shared" si="56"/>
        <v>400.57620041184003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68.268765670767891</v>
      </c>
      <c r="T96" s="62">
        <f t="shared" si="88"/>
        <v>380.38963650951587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20.921430772704657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9.350841054436965E-11</v>
      </c>
      <c r="AC96" s="24">
        <f t="shared" si="57"/>
        <v>20.921430772798164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50.908921097702205</v>
      </c>
      <c r="AO96" s="62">
        <f t="shared" si="90"/>
        <v>280.75429807509659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15.20366301360621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6.9717835344645697E-11</v>
      </c>
      <c r="AX96" s="23">
        <f t="shared" si="60"/>
        <v>15.203663013675929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48.097919999999903</v>
      </c>
      <c r="D97" s="12">
        <f t="shared" si="86"/>
        <v>14.121435922745237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480.28976501768176</v>
      </c>
      <c r="H97" s="70">
        <f t="shared" si="56"/>
        <v>401.69871156544775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68.268765670767891</v>
      </c>
      <c r="T97" s="62">
        <f t="shared" si="88"/>
        <v>380.38963650951587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20.511174276064665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6.6120431193899443E-11</v>
      </c>
      <c r="AC97" s="24">
        <f t="shared" si="57"/>
        <v>20.511174276130784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50.908921097702205</v>
      </c>
      <c r="AO97" s="62">
        <f t="shared" si="90"/>
        <v>280.75429807509659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14.905528455228167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4.9297954141846135E-11</v>
      </c>
      <c r="AX97" s="23">
        <f t="shared" si="60"/>
        <v>14.905528455277464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48.609599999999901</v>
      </c>
      <c r="D98" s="12">
        <f t="shared" si="86"/>
        <v>14.254095557208926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485.26361482757693</v>
      </c>
      <c r="H98" s="70">
        <f t="shared" si="56"/>
        <v>402.82093642880534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68.268765670767891</v>
      </c>
      <c r="T98" s="62">
        <f t="shared" si="88"/>
        <v>380.38963650951587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20.108962659092029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4.6754205272184825E-11</v>
      </c>
      <c r="AC98" s="24">
        <f t="shared" si="57"/>
        <v>20.108962659138783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50.908921097702205</v>
      </c>
      <c r="AO98" s="62">
        <f t="shared" si="90"/>
        <v>280.75429807509659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14.613240133695792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3.4858917672322849E-11</v>
      </c>
      <c r="AX98" s="23">
        <f t="shared" si="60"/>
        <v>14.613240133730651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49.121279999999899</v>
      </c>
      <c r="D99" s="12">
        <f t="shared" si="86"/>
        <v>14.386592745075589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490.23621066374062</v>
      </c>
      <c r="H99" s="70">
        <f t="shared" si="56"/>
        <v>403.94287836433978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68.268765670767891</v>
      </c>
      <c r="T99" s="62">
        <f t="shared" si="88"/>
        <v>380.38963650951587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19.714638166603361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3.3060215596949722E-11</v>
      </c>
      <c r="AC99" s="24">
        <f t="shared" si="57"/>
        <v>19.714638166636423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50.908921097702205</v>
      </c>
      <c r="AO99" s="62">
        <f t="shared" si="90"/>
        <v>280.75429807509659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14.326683407870394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2.4648977070923068E-11</v>
      </c>
      <c r="AX99" s="23">
        <f t="shared" si="60"/>
        <v>14.326683407895043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49.632959999999898</v>
      </c>
      <c r="D100" s="12">
        <f t="shared" si="86"/>
        <v>14.518929374387568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495.20756710053479</v>
      </c>
      <c r="H100" s="70">
        <f t="shared" si="56"/>
        <v>405.06454066039146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68.268765670767891</v>
      </c>
      <c r="T100" s="62">
        <f t="shared" si="88"/>
        <v>380.38963650951587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19.328046136898205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2.3377102636092413E-11</v>
      </c>
      <c r="AC100" s="24">
        <f t="shared" si="57"/>
        <v>19.328046136921582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50.908921097702205</v>
      </c>
      <c r="AO100" s="62">
        <f t="shared" si="90"/>
        <v>280.75429807509659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14.045745884656087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1.7429458836161424E-11</v>
      </c>
      <c r="AX100" s="23">
        <f t="shared" si="60"/>
        <v>14.045745884673517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50.144639999999896</v>
      </c>
      <c r="D101" s="12">
        <f t="shared" si="86"/>
        <v>14.651107292015382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500.17769839450392</v>
      </c>
      <c r="H101" s="70">
        <f t="shared" si="56"/>
        <v>406.18592653359326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68.268765670767891</v>
      </c>
      <c r="T101" s="62">
        <f t="shared" si="88"/>
        <v>380.38963650951587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18.949034941097715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1.6530107798474861E-11</v>
      </c>
      <c r="AC101" s="24">
        <f t="shared" si="57"/>
        <v>18.949034941114245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50.908921097702205</v>
      </c>
      <c r="AO101" s="62">
        <f t="shared" si="90"/>
        <v>280.75429807509659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13.770317374917044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1.2324488535461534E-11</v>
      </c>
      <c r="AX101" s="23">
        <f t="shared" si="60"/>
        <v>13.770317374929368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50.656319999999894</v>
      </c>
      <c r="D102" s="12">
        <f t="shared" si="86"/>
        <v>14.783128304966317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505.14661849447606</v>
      </c>
      <c r="H102" s="70">
        <f t="shared" si="56"/>
        <v>407.30703913114945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68.268765670767891</v>
      </c>
      <c r="T102" s="62">
        <f t="shared" si="88"/>
        <v>380.38963650951587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18.577455923672868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1.1688551318046206E-11</v>
      </c>
      <c r="AC102" s="24">
        <f t="shared" si="57"/>
        <v>18.577455923684557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50.908921097702205</v>
      </c>
      <c r="AO102" s="62">
        <f t="shared" si="90"/>
        <v>280.75429807509659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13.500289850259181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8.7147294180807122E-12</v>
      </c>
      <c r="AX102" s="23">
        <f t="shared" si="60"/>
        <v>13.500289850267896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51.167999999999893</v>
      </c>
      <c r="D103" s="12">
        <f t="shared" si="86"/>
        <v>14.91499418163861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510.11434105124454</v>
      </c>
      <c r="H103" s="70">
        <f t="shared" si="56"/>
        <v>408.42788153302035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68.268765670767891</v>
      </c>
      <c r="T103" s="62">
        <f t="shared" si="88"/>
        <v>380.38963650951587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18.213163344138902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8.2650538992374304E-12</v>
      </c>
      <c r="AC103" s="24">
        <f t="shared" si="57"/>
        <v>18.213163344147166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50.908921097702205</v>
      </c>
      <c r="AO103" s="62">
        <f t="shared" si="90"/>
        <v>280.75429807509659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13.235557400659332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6.1622442677307669E-12</v>
      </c>
      <c r="AX103" s="23">
        <f t="shared" si="60"/>
        <v>13.235557400665494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51.679679999999891</v>
      </c>
      <c r="D104" s="12">
        <f t="shared" si="86"/>
        <v>15.046706653024026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515.08087942685131</v>
      </c>
      <c r="H104" s="70">
        <f t="shared" si="56"/>
        <v>409.54845675401663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68.268765670767891</v>
      </c>
      <c r="T104" s="62">
        <f t="shared" si="88"/>
        <v>380.38963650951587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17.856014319893063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5.8442756590231031E-12</v>
      </c>
      <c r="AC104" s="24">
        <f t="shared" si="57"/>
        <v>17.856014319898907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50.908921097702205</v>
      </c>
      <c r="AO104" s="62">
        <f t="shared" si="90"/>
        <v>280.75429807509659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12.976016192925284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4.3573647090403561E-12</v>
      </c>
      <c r="AX104" s="23">
        <f t="shared" si="60"/>
        <v>12.976016192929642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52.191359999999889</v>
      </c>
      <c r="D105" s="12">
        <f t="shared" si="86"/>
        <v>15.178267413861498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520.04624670349142</v>
      </c>
      <c r="H105" s="70">
        <f t="shared" si="56"/>
        <v>410.66876774580857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68.268765670767891</v>
      </c>
      <c r="T105" s="62">
        <f t="shared" si="88"/>
        <v>380.38963650951587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17.50586877017329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4.1325269496187152E-12</v>
      </c>
      <c r="AC105" s="24">
        <f t="shared" si="57"/>
        <v>17.505868770177422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50.908921097702205</v>
      </c>
      <c r="AO105" s="62">
        <f t="shared" si="90"/>
        <v>280.75429807509659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12.721564429970396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3.0811221338653835E-12</v>
      </c>
      <c r="AX105" s="23">
        <f t="shared" si="60"/>
        <v>12.721564429973478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52.703039999999888</v>
      </c>
      <c r="D106" s="12">
        <f t="shared" si="86"/>
        <v>15.309678123744137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525.01045569205905</v>
      </c>
      <c r="H106" s="70">
        <f t="shared" si="56"/>
        <v>411.78881739885412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68.268765670767891</v>
      </c>
      <c r="T106" s="62">
        <f t="shared" si="88"/>
        <v>380.38963650951587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17.162589361115824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2.9221378295115516E-12</v>
      </c>
      <c r="AC106" s="24">
        <f t="shared" si="57"/>
        <v>17.162589361118748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50.908921097702205</v>
      </c>
      <c r="AO106" s="62">
        <f t="shared" si="90"/>
        <v>280.75429807509659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12.472102310886802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2.178682354520178E-12</v>
      </c>
      <c r="AX106" s="23">
        <f t="shared" si="60"/>
        <v>12.47210231088898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53.214719999999886</v>
      </c>
      <c r="D107" s="12">
        <f t="shared" si="86"/>
        <v>15.440940408182154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529.97351894035262</v>
      </c>
      <c r="H107" s="70">
        <f t="shared" si="56"/>
        <v>412.90860854425034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68.268765670767891</v>
      </c>
      <c r="T107" s="62">
        <f t="shared" si="88"/>
        <v>380.38963650951587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16.826041451890209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2.0662634748093576E-12</v>
      </c>
      <c r="AC107" s="24">
        <f t="shared" si="57"/>
        <v>16.826041451892277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50.908921097702205</v>
      </c>
      <c r="AO107" s="62">
        <f t="shared" si="90"/>
        <v>280.75429807509659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12.22753199180157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1.5405610669326917E-12</v>
      </c>
      <c r="AX107" s="23">
        <f t="shared" si="60"/>
        <v>12.22753199180311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53.726399999999884</v>
      </c>
      <c r="D108" s="12">
        <f t="shared" si="86"/>
        <v>15.572055859623591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534.93544874095312</v>
      </c>
      <c r="H108" s="70">
        <f t="shared" si="56"/>
        <v>414.02814395551087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68.268765670767891</v>
      </c>
      <c r="T108" s="62">
        <f t="shared" si="88"/>
        <v>380.38963650951587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16.496093041890553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1.4610689147557758E-12</v>
      </c>
      <c r="AC108" s="24">
        <f t="shared" si="57"/>
        <v>16.496093041892014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50.908921097702205</v>
      </c>
      <c r="AO108" s="62">
        <f t="shared" si="90"/>
        <v>280.75429807509659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11.987757547500435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1.089341177260089E-12</v>
      </c>
      <c r="AX108" s="23">
        <f t="shared" si="60"/>
        <v>11.987757547501523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54.238079999999883</v>
      </c>
      <c r="D109" s="12">
        <f t="shared" si="86"/>
        <v>15.703026038435169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539.89625713879695</v>
      </c>
      <c r="H109" s="70">
        <f t="shared" si="56"/>
        <v>415.14742635027437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68.268765670767891</v>
      </c>
      <c r="T109" s="62">
        <f t="shared" si="88"/>
        <v>380.38963650951587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16.172614718962333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1.0331317374046788E-12</v>
      </c>
      <c r="AC109" s="24">
        <f t="shared" si="57"/>
        <v>16.172614718963366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50.908921097702205</v>
      </c>
      <c r="AO109" s="62">
        <f t="shared" si="90"/>
        <v>280.75429807509659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11.752684933804074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7.7028053346634586E-13</v>
      </c>
      <c r="AX109" s="23">
        <f t="shared" si="60"/>
        <v>11.752684933804845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54.749759999999881</v>
      </c>
      <c r="D110" s="12">
        <f t="shared" si="86"/>
        <v>15.833852473844976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544.85595593845153</v>
      </c>
      <c r="H110" s="70">
        <f t="shared" si="56"/>
        <v>416.26645839194646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68.268765670767891</v>
      </c>
      <c r="T110" s="62">
        <f t="shared" si="88"/>
        <v>380.38963650951587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15.855479608644439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7.3053445737788789E-13</v>
      </c>
      <c r="AC110" s="24">
        <f t="shared" si="57"/>
        <v>15.855479608645169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50.908921097702205</v>
      </c>
      <c r="AO110" s="62">
        <f t="shared" si="90"/>
        <v>280.75429807509659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11.522221950682162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5.4467058863004451E-13</v>
      </c>
      <c r="AX110" s="23">
        <f t="shared" si="60"/>
        <v>11.522221950682708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55.26143999999988</v>
      </c>
      <c r="D111" s="12">
        <f t="shared" si="86"/>
        <v>15.96453666484898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549.81455671111405</v>
      </c>
      <c r="H111" s="70">
        <f t="shared" si="56"/>
        <v>417.38524269127839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68.268765670767891</v>
      </c>
      <c r="T111" s="62">
        <f t="shared" si="88"/>
        <v>380.38963650951587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15.544563324406562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5.165658687023394E-13</v>
      </c>
      <c r="AC111" s="24">
        <f t="shared" si="57"/>
        <v>15.544563324407079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50.908921097702205</v>
      </c>
      <c r="AO111" s="62">
        <f t="shared" si="90"/>
        <v>280.75429807509659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11.296278206090731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3.8514026673317293E-13</v>
      </c>
      <c r="AX111" s="23">
        <f t="shared" si="60"/>
        <v>11.296278206091117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55.773119999999878</v>
      </c>
      <c r="D112" s="12">
        <f t="shared" si="86"/>
        <v>16.095080081082966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554.77207080134121</v>
      </c>
      <c r="H112" s="70">
        <f t="shared" si="56"/>
        <v>418.5037818078859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68.268765670767891</v>
      </c>
      <c r="T112" s="62">
        <f t="shared" si="88"/>
        <v>380.38963650951587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15.239743918862382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3.6526722868894395E-13</v>
      </c>
      <c r="AC112" s="24">
        <f t="shared" si="57"/>
        <v>15.239743918862748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50.908921097702205</v>
      </c>
      <c r="AO112" s="62">
        <f t="shared" si="90"/>
        <v>280.75429807509659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11.074765080518661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2.7233529431502226E-13</v>
      </c>
      <c r="AX112" s="23">
        <f t="shared" si="60"/>
        <v>11.074765080518933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56.284799999999876</v>
      </c>
      <c r="D113" s="12">
        <f t="shared" si="86"/>
        <v>16.225484163661527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559.72850933352663</v>
      </c>
      <c r="H113" s="70">
        <f t="shared" si="56"/>
        <v>419.62207825171021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68.268765670767891</v>
      </c>
      <c r="T113" s="62">
        <f t="shared" si="88"/>
        <v>380.38963650951587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14.940901835939444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2.582829343511697E-13</v>
      </c>
      <c r="AC113" s="24">
        <f t="shared" si="57"/>
        <v>14.940901835939702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50.908921097702205</v>
      </c>
      <c r="AO113" s="62">
        <f t="shared" si="90"/>
        <v>280.75429807509659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10.857595692229394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1.9257013336658647E-13</v>
      </c>
      <c r="AX113" s="23">
        <f t="shared" si="60"/>
        <v>10.857595692229586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56.796479999999875</v>
      </c>
      <c r="D114" s="12">
        <f t="shared" si="86"/>
        <v>16.355750325985774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564.68388321813484</v>
      </c>
      <c r="H114" s="70">
        <f t="shared" si="56"/>
        <v>420.74013448442497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68.268765670767891</v>
      </c>
      <c r="T114" s="62">
        <f t="shared" si="88"/>
        <v>380.38963650951587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14.647919863986953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1.8263361434447197E-13</v>
      </c>
      <c r="AC114" s="24">
        <f t="shared" si="57"/>
        <v>14.647919863987136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50.908921097702205</v>
      </c>
      <c r="AO114" s="62">
        <f t="shared" si="90"/>
        <v>280.75429807509659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10.644684863184231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1.3616764715751113E-13</v>
      </c>
      <c r="AX114" s="23">
        <f t="shared" si="60"/>
        <v>10.644684863184368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57.308159999999873</v>
      </c>
      <c r="D115" s="12">
        <f t="shared" si="86"/>
        <v>16.485879954521028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569.63820315770511</v>
      </c>
      <c r="H115" s="70">
        <f t="shared" si="56"/>
        <v>421.85795292079058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68.268765670767891</v>
      </c>
      <c r="T115" s="62">
        <f t="shared" si="88"/>
        <v>380.38963650951587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14.360683089803093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1.2914146717558485E-13</v>
      </c>
      <c r="AC115" s="24">
        <f t="shared" si="57"/>
        <v>14.360683089803223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50.908921097702205</v>
      </c>
      <c r="AO115" s="62">
        <f t="shared" si="90"/>
        <v>280.75429807509659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10.435949085633862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9.6285066683293233E-14</v>
      </c>
      <c r="AX115" s="23">
        <f t="shared" si="60"/>
        <v>10.435949085633958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57.819839999999871</v>
      </c>
      <c r="D116" s="12">
        <f t="shared" si="86"/>
        <v>16.615874409545881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574.59147965263389</v>
      </c>
      <c r="H116" s="70">
        <f t="shared" si="56"/>
        <v>422.97553592995882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68.268765670767891</v>
      </c>
      <c r="T116" s="62">
        <f t="shared" si="88"/>
        <v>380.38963650951587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14.079078853563844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9.1316807172235987E-14</v>
      </c>
      <c r="AC116" s="24">
        <f t="shared" si="57"/>
        <v>14.079078853563935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50.908921097702205</v>
      </c>
      <c r="AO116" s="62">
        <f t="shared" si="90"/>
        <v>280.75429807509659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10.231306489365002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6.8083823578755564E-14</v>
      </c>
      <c r="AX116" s="23">
        <f t="shared" si="60"/>
        <v>10.231306489365069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58.33151999999987</v>
      </c>
      <c r="D117" s="12">
        <f t="shared" si="86"/>
        <v>16.74573502587419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579.54372300674697</v>
      </c>
      <c r="H117" s="70">
        <f t="shared" si="56"/>
        <v>424.0928858367306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68.268765670767891</v>
      </c>
      <c r="T117" s="62">
        <f t="shared" si="88"/>
        <v>380.38963650951587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13.802996704635623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6.4570733587792425E-14</v>
      </c>
      <c r="AC117" s="24">
        <f t="shared" si="57"/>
        <v>13.802996704635687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50.908921097702205</v>
      </c>
      <c r="AO117" s="62">
        <f t="shared" si="90"/>
        <v>280.75429807509659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10.030676809589316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4.8142533341646617E-14</v>
      </c>
      <c r="AX117" s="23">
        <f t="shared" si="60"/>
        <v>10.030676809589364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58.843199999999868</v>
      </c>
      <c r="D118" s="12">
        <f t="shared" si="86"/>
        <v>16.875463113550776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584.4949433326716</v>
      </c>
      <c r="H118" s="70">
        <f t="shared" si="56"/>
        <v>425.21000492276733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68.268765670767891</v>
      </c>
      <c r="T118" s="62">
        <f t="shared" si="88"/>
        <v>380.38963650951587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13.532328358254402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4.5658403586117993E-14</v>
      </c>
      <c r="AC118" s="24">
        <f t="shared" si="57"/>
        <v>13.532328358254448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50.908921097702205</v>
      </c>
      <c r="AO118" s="62">
        <f t="shared" si="90"/>
        <v>280.75429807509659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9.8339813554620097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3.4041911789377782E-14</v>
      </c>
      <c r="AX118" s="23">
        <f t="shared" si="60"/>
        <v>9.8339813554620434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59.354879999999866</v>
      </c>
      <c r="D119" s="12">
        <f t="shared" si="86"/>
        <v>17.005059958522384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589.4451505570139</v>
      </c>
      <c r="H119" s="70">
        <f t="shared" si="56"/>
        <v>426.32689542775955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68.268765670767891</v>
      </c>
      <c r="T119" s="62">
        <f t="shared" si="88"/>
        <v>380.38963650951587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13.266967653054326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3.2285366793896212E-14</v>
      </c>
      <c r="AC119" s="24">
        <f t="shared" si="57"/>
        <v>13.266967653054358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50.908921097702205</v>
      </c>
      <c r="AO119" s="62">
        <f t="shared" si="90"/>
        <v>280.75429807509659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9.6411429792177596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2.4071266670823308E-14</v>
      </c>
      <c r="AX119" s="23">
        <f t="shared" si="60"/>
        <v>9.6411429792177845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59.866559999999865</v>
      </c>
      <c r="D120" s="12">
        <f t="shared" si="86"/>
        <v>17.134526823284808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594.39435442535546</v>
      </c>
      <c r="H120" s="70">
        <f t="shared" si="56"/>
        <v>427.44355955055414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68.268765670767891</v>
      </c>
      <c r="T120" s="62">
        <f t="shared" si="88"/>
        <v>380.38963650951587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13.006810509429176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2.2829201793058997E-14</v>
      </c>
      <c r="AC120" s="24">
        <f t="shared" si="57"/>
        <v>13.006810509429199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50.908921097702205</v>
      </c>
      <c r="AO120" s="62">
        <f t="shared" si="90"/>
        <v>280.75429807509659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9.4520860459118641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1.7020955894688891E-14</v>
      </c>
      <c r="AX120" s="23">
        <f t="shared" si="60"/>
        <v>9.4520860459118818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60.378239999999863</v>
      </c>
      <c r="D121" s="12">
        <f t="shared" si="86"/>
        <v>17.263864947507184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599.34256450707198</v>
      </c>
      <c r="H121" s="70">
        <f t="shared" si="56"/>
        <v>428.55999945024143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68.268765670767891</v>
      </c>
      <c r="T121" s="62">
        <f t="shared" si="88"/>
        <v>380.38963650951587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12.751754888710325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1.6142683396948106E-14</v>
      </c>
      <c r="AC121" s="24">
        <f t="shared" si="57"/>
        <v>12.751754888710341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50.908921097702205</v>
      </c>
      <c r="AO121" s="62">
        <f t="shared" si="90"/>
        <v>280.75429807509659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9.2667364037547539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1.2035633335411654E-14</v>
      </c>
      <c r="AX121" s="23">
        <f t="shared" si="60"/>
        <v>9.2667364037547664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60.889919999999861</v>
      </c>
      <c r="D122" s="12">
        <f t="shared" si="86"/>
        <v>17.393075548634652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604.28979019998576</v>
      </c>
      <c r="H122" s="70">
        <f t="shared" si="56"/>
        <v>429.67621724720505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68.268765670767891</v>
      </c>
      <c r="T122" s="62">
        <f t="shared" si="88"/>
        <v>380.38963650951587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12.501700753145203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1.1414600896529498E-14</v>
      </c>
      <c r="AC122" s="24">
        <f t="shared" si="57"/>
        <v>12.501700753145213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50.908921097702205</v>
      </c>
      <c r="AO122" s="62">
        <f t="shared" si="90"/>
        <v>280.75429807509659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9.0850213550282266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8.5104779473444455E-15</v>
      </c>
      <c r="AX122" s="23">
        <f t="shared" si="60"/>
        <v>9.0850213550282355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61.40159999999986</v>
      </c>
      <c r="D123" s="12">
        <f t="shared" si="86"/>
        <v>17.522159822470073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609.23604073485569</v>
      </c>
      <c r="H123" s="70">
        <f t="shared" si="56"/>
        <v>430.79221502413509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68.268765670767891</v>
      </c>
      <c r="T123" s="62">
        <f t="shared" si="88"/>
        <v>380.38963650951587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12.25655002666055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8.0713416984740531E-15</v>
      </c>
      <c r="AC123" s="24">
        <f t="shared" si="57"/>
        <v>12.256550026660559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50.908921097702205</v>
      </c>
      <c r="AO123" s="62">
        <f t="shared" si="90"/>
        <v>280.75429807509659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8.9068696275719894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6.0178166677058271E-15</v>
      </c>
      <c r="AX123" s="23">
        <f t="shared" si="60"/>
        <v>8.9068696275719947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61.913279999999858</v>
      </c>
      <c r="D124" s="12">
        <f t="shared" si="86"/>
        <v>17.651118943735838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614.18132517971412</v>
      </c>
      <c r="H124" s="70">
        <f t="shared" si="56"/>
        <v>431.90799482700629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68.268765670767891</v>
      </c>
      <c r="T124" s="62">
        <f t="shared" si="88"/>
        <v>380.38963650951587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12.016206556395083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5.7073004482647492E-15</v>
      </c>
      <c r="AC124" s="24">
        <f t="shared" si="57"/>
        <v>12.016206556395089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50.908921097702205</v>
      </c>
      <c r="AO124" s="62">
        <f t="shared" si="90"/>
        <v>280.75429807509659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8.7322113468293452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4.2552389736722227E-15</v>
      </c>
      <c r="AX124" s="23">
        <f t="shared" si="60"/>
        <v>8.7322113468293487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62.424959999999857</v>
      </c>
      <c r="D125" s="12">
        <f t="shared" si="86"/>
        <v>17.779954066616529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619.1256524440563</v>
      </c>
      <c r="H125" s="70">
        <f t="shared" si="56"/>
        <v>433.02355866602352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68.268765670767891</v>
      </c>
      <c r="T125" s="62">
        <f t="shared" si="88"/>
        <v>380.38963650951587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11.780576074986481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4.0356708492370266E-15</v>
      </c>
      <c r="AC125" s="24">
        <f t="shared" si="57"/>
        <v>11.780576074986485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50.908921097702205</v>
      </c>
      <c r="AO125" s="62">
        <f t="shared" si="90"/>
        <v>280.75429807509659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8.5609780084410332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3.0089083338529135E-15</v>
      </c>
      <c r="AX125" s="23">
        <f t="shared" si="60"/>
        <v>8.5609780084410367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62.936639999999855</v>
      </c>
      <c r="D126" s="12">
        <f t="shared" si="86"/>
        <v>17.908666325283399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624.06903128288832</v>
      </c>
      <c r="H126" s="70">
        <f t="shared" si="56"/>
        <v>434.13890851653497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68.268765670767891</v>
      </c>
      <c r="T126" s="62">
        <f t="shared" si="88"/>
        <v>380.38963650951587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11.549566163597898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2.8536502241323746E-15</v>
      </c>
      <c r="AC126" s="24">
        <f t="shared" si="57"/>
        <v>11.549566163597902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50.908921097702205</v>
      </c>
      <c r="AO126" s="62">
        <f t="shared" si="90"/>
        <v>280.75429807509659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8.3931024513764907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2.1276194868361114E-15</v>
      </c>
      <c r="AX126" s="23">
        <f t="shared" si="60"/>
        <v>8.3931024513764925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63.448319999999853</v>
      </c>
      <c r="D127" s="12">
        <f t="shared" si="86"/>
        <v>18.037256834401116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629.01147030063919</v>
      </c>
      <c r="H127" s="70">
        <f t="shared" si="56"/>
        <v>435.25404631991501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68.268765670767891</v>
      </c>
      <c r="T127" s="62">
        <f t="shared" si="88"/>
        <v>380.38963650951587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11.323086215669512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2.0178354246185133E-15</v>
      </c>
      <c r="AC127" s="24">
        <f t="shared" si="57"/>
        <v>11.323086215669514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50.908921097702205</v>
      </c>
      <c r="AO127" s="62">
        <f t="shared" si="90"/>
        <v>280.75429807509659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8.2285188315920053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1.5044541669264568E-15</v>
      </c>
      <c r="AX127" s="23">
        <f t="shared" si="60"/>
        <v>8.228518831592007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63.959999999999852</v>
      </c>
      <c r="D128" s="12">
        <f t="shared" si="86"/>
        <v>18.165726689617916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633.95297795494412</v>
      </c>
      <c r="H128" s="70">
        <f t="shared" si="56"/>
        <v>436.36897398441761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68.268765670767891</v>
      </c>
      <c r="T128" s="62">
        <f t="shared" si="88"/>
        <v>380.38963650951587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11.101047401380875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1.4268251120661873E-15</v>
      </c>
      <c r="AC128" s="24">
        <f t="shared" si="57"/>
        <v>11.101047401380876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50.908921097702205</v>
      </c>
      <c r="AO128" s="62">
        <f t="shared" si="90"/>
        <v>280.75429807509659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8.0671625962053977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1.0638097434180557E-15</v>
      </c>
      <c r="AX128" s="23">
        <f t="shared" si="60"/>
        <v>8.0671625962053994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64.47167999999985</v>
      </c>
      <c r="D129" s="12">
        <f t="shared" si="86"/>
        <v>18.294076968039381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638.89356256030294</v>
      </c>
      <c r="H129" s="70">
        <f t="shared" si="56"/>
        <v>437.48369338600162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68.268765670767891</v>
      </c>
      <c r="T129" s="62">
        <f t="shared" si="88"/>
        <v>380.38963650951587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10.883362632810133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1.0089177123092566E-15</v>
      </c>
      <c r="AC129" s="24">
        <f t="shared" si="57"/>
        <v>10.883362632810135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50.908921097702205</v>
      </c>
      <c r="AO129" s="62">
        <f t="shared" si="90"/>
        <v>280.75429807509659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7.9089704581771363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7.5222708346322838E-16</v>
      </c>
      <c r="AX129" s="23">
        <f t="shared" si="60"/>
        <v>7.9089704581771372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64.983359999999848</v>
      </c>
      <c r="D130" s="12">
        <f t="shared" si="86"/>
        <v>18.422308728686971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643.83323229161749</v>
      </c>
      <c r="H130" s="70">
        <f t="shared" si="56"/>
        <v>438.59820636912951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68.268765670767891</v>
      </c>
      <c r="T130" s="62">
        <f t="shared" si="88"/>
        <v>380.38963650951587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10.669946529776466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7.1341255603309365E-16</v>
      </c>
      <c r="AC130" s="24">
        <f t="shared" si="57"/>
        <v>10.669946529776466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50.908921097702205</v>
      </c>
      <c r="AO130" s="62">
        <f t="shared" si="90"/>
        <v>280.75429807509659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7.7538803714879325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5.3190487170902784E-16</v>
      </c>
      <c r="AX130" s="23">
        <f t="shared" si="60"/>
        <v>7.7538803714879334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65.495039999999847</v>
      </c>
      <c r="D131" s="12">
        <f t="shared" si="86"/>
        <v>18.550423012941557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648.7719951876179</v>
      </c>
      <c r="H131" s="70">
        <f t="shared" si="56"/>
        <v>439.71251474753956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68.268765670767891</v>
      </c>
      <c r="T131" s="62">
        <f t="shared" si="88"/>
        <v>380.38963650951587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10.460715386352318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5.0445885615462832E-16</v>
      </c>
      <c r="AC131" s="24">
        <f t="shared" si="57"/>
        <v>10.460715386352318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50.908921097702205</v>
      </c>
      <c r="AO131" s="62">
        <f t="shared" si="90"/>
        <v>280.75429807509659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7.6018315068030917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3.7611354173161419E-16</v>
      </c>
      <c r="AX131" s="23">
        <f t="shared" si="60"/>
        <v>7.6018315068030917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66.006719999999845</v>
      </c>
      <c r="D132" s="12">
        <f t="shared" si="86"/>
        <v>18.67842084497272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653.7098591541743</v>
      </c>
      <c r="H132" s="70">
        <f t="shared" ref="H132:H195" si="110">(B132+E132+F132)*44/12+(C132+D132)*0.475*44/12</f>
        <v>440.82662030499387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68.268765670767891</v>
      </c>
      <c r="T132" s="62">
        <f t="shared" si="88"/>
        <v>380.38963650951587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10.255587138032322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3.5670627801654682E-16</v>
      </c>
      <c r="AC132" s="24">
        <f t="shared" ref="AC132:AC153" si="111">SUM(Z132:AB132)</f>
        <v>10.255587138032322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50.908921097702205</v>
      </c>
      <c r="AO132" s="62">
        <f t="shared" si="90"/>
        <v>280.75429807509659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7.45276422761407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2.6595243585451392E-16</v>
      </c>
      <c r="AX132" s="23">
        <f t="shared" ref="AX132:AX153" si="114">SUM(AU132:AW132)</f>
        <v>7.45276422761407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66.518399999999843</v>
      </c>
      <c r="D133" s="12">
        <f t="shared" ref="D133:D196" si="140">IFERROR(EXP(-1.0587+0.8836*LN(C133)+0.284),0)</f>
        <v>18.806303232154395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658.64683196750639</v>
      </c>
      <c r="H133" s="70">
        <f t="shared" si="110"/>
        <v>441.94052479600191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68.268765670767891</v>
      </c>
      <c r="T133" s="62">
        <f t="shared" ref="T133:T196" si="142">$T$3</f>
        <v>380.38963650951587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10.054481329546004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2.5222942807731416E-16</v>
      </c>
      <c r="AC133" s="24">
        <f t="shared" si="111"/>
        <v>10.054481329546004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50.908921097702205</v>
      </c>
      <c r="AO133" s="62">
        <f t="shared" ref="AO133:AO196" si="144">$AO$3</f>
        <v>280.75429807509659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7.3066200668478825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1.880567708658071E-16</v>
      </c>
      <c r="AX133" s="23">
        <f t="shared" si="114"/>
        <v>7.3066200668478825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67.030079999999842</v>
      </c>
      <c r="D134" s="12">
        <f t="shared" si="140"/>
        <v>18.934071165467319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663.58292127729044</v>
      </c>
      <c r="H134" s="70">
        <f t="shared" si="110"/>
        <v>443.0542299465219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68.268765670767891</v>
      </c>
      <c r="T134" s="62">
        <f t="shared" si="142"/>
        <v>380.38963650951587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9.8573190833016717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1.7835313900827341E-16</v>
      </c>
      <c r="AC134" s="24">
        <f t="shared" si="111"/>
        <v>9.8573190833016717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50.908921097702205</v>
      </c>
      <c r="AO134" s="62">
        <f t="shared" si="144"/>
        <v>280.75429807509659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7.1633417039351839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1.3297621792725696E-16</v>
      </c>
      <c r="AX134" s="23">
        <f t="shared" si="114"/>
        <v>7.1633417039351839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67.54175999999984</v>
      </c>
      <c r="D135" s="12">
        <f t="shared" si="140"/>
        <v>19.06172561988889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668.51813460966741</v>
      </c>
      <c r="H135" s="70">
        <f t="shared" si="110"/>
        <v>444.16773745463951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68.268765670767891</v>
      </c>
      <c r="T135" s="62">
        <f t="shared" si="142"/>
        <v>380.38963650951587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9.6640230684490938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1.2611471403865708E-16</v>
      </c>
      <c r="AC135" s="24">
        <f t="shared" si="111"/>
        <v>9.6640230684490938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50.908921097702205</v>
      </c>
      <c r="AO135" s="62">
        <f t="shared" si="144"/>
        <v>280.75429807509659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7.0228729423280312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9.4028385432903548E-17</v>
      </c>
      <c r="AX135" s="23">
        <f t="shared" si="114"/>
        <v>7.0228729423280312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68.053439999999839</v>
      </c>
      <c r="D136" s="12">
        <f t="shared" si="140"/>
        <v>19.189267554770797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673.45247937015927</v>
      </c>
      <c r="H136" s="70">
        <f t="shared" si="110"/>
        <v>445.28104899122548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68.268765670767891</v>
      </c>
      <c r="T136" s="62">
        <f t="shared" si="142"/>
        <v>380.38963650951587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9.4745174705488484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8.9176569504136706E-17</v>
      </c>
      <c r="AC136" s="24">
        <f t="shared" si="111"/>
        <v>9.4745174705488484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50.908921097702205</v>
      </c>
      <c r="AO136" s="62">
        <f t="shared" si="144"/>
        <v>280.75429807509659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6.8851586874585102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6.648810896362848E-17</v>
      </c>
      <c r="AX136" s="23">
        <f t="shared" si="114"/>
        <v>6.8851586874585102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68.565119999999837</v>
      </c>
      <c r="D137" s="12">
        <f t="shared" si="140"/>
        <v>19.316697914205022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678.38596284649373</v>
      </c>
      <c r="H137" s="70">
        <f t="shared" si="110"/>
        <v>446.39416620057341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68.268765670767891</v>
      </c>
      <c r="T137" s="62">
        <f t="shared" si="142"/>
        <v>380.38963650951587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9.2887279618364254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6.305735701932854E-17</v>
      </c>
      <c r="AC137" s="24">
        <f t="shared" si="111"/>
        <v>9.2887279618364254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50.908921097702205</v>
      </c>
      <c r="AO137" s="62">
        <f t="shared" si="144"/>
        <v>280.75429807509659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6.7501449251295789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4.7014192716451774E-17</v>
      </c>
      <c r="AX137" s="23">
        <f t="shared" si="114"/>
        <v>6.7501449251295789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69.076799999999835</v>
      </c>
      <c r="D138" s="12">
        <f t="shared" si="140"/>
        <v>19.444017627378631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683.31859221134255</v>
      </c>
      <c r="H138" s="70">
        <f t="shared" si="110"/>
        <v>447.50709070101743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68.268765670767891</v>
      </c>
      <c r="T138" s="62">
        <f t="shared" si="142"/>
        <v>380.38963650951587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9.1065816720694421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4.4588284752068353E-17</v>
      </c>
      <c r="AC138" s="24">
        <f t="shared" si="111"/>
        <v>9.1065816720694421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50.908921097702205</v>
      </c>
      <c r="AO138" s="62">
        <f t="shared" si="144"/>
        <v>280.75429807509659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6.6177787003296542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3.324405448181424E-17</v>
      </c>
      <c r="AX138" s="23">
        <f t="shared" si="114"/>
        <v>6.6177787003296542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69.588479999999834</v>
      </c>
      <c r="D139" s="12">
        <f t="shared" si="140"/>
        <v>19.571227608917628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688.25037452497691</v>
      </c>
      <c r="H139" s="70">
        <f t="shared" si="110"/>
        <v>448.61982408553121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68.268765670767891</v>
      </c>
      <c r="T139" s="62">
        <f t="shared" si="142"/>
        <v>380.38963650951587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8.9280071599465227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3.152867850966427E-17</v>
      </c>
      <c r="AC139" s="24">
        <f t="shared" si="111"/>
        <v>8.9280071599465227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50.908921097702205</v>
      </c>
      <c r="AO139" s="62">
        <f t="shared" si="144"/>
        <v>280.75429807509659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6.4880080964626305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2.3507096358225887E-17</v>
      </c>
      <c r="AX139" s="23">
        <f t="shared" si="114"/>
        <v>6.4880080964626305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70.100159999999832</v>
      </c>
      <c r="D140" s="12">
        <f t="shared" si="140"/>
        <v>19.698328759220548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693.18131673784148</v>
      </c>
      <c r="H140" s="70">
        <f t="shared" si="110"/>
        <v>449.73236792230875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68.268765670767891</v>
      </c>
      <c r="T140" s="62">
        <f t="shared" si="142"/>
        <v>380.38963650951587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8.7529343850866361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2.2294142376034176E-17</v>
      </c>
      <c r="AC140" s="24">
        <f t="shared" si="111"/>
        <v>8.7529343850866361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50.908921097702205</v>
      </c>
      <c r="AO140" s="62">
        <f t="shared" si="144"/>
        <v>280.75429807509659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6.3607822149851865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1.662202724090712E-17</v>
      </c>
      <c r="AX140" s="23">
        <f t="shared" si="114"/>
        <v>6.3607822149851865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70.61183999999983</v>
      </c>
      <c r="D141" s="12">
        <f t="shared" si="140"/>
        <v>19.825321964781974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698.11142569305264</v>
      </c>
      <c r="H141" s="70">
        <f t="shared" si="110"/>
        <v>450.84472375532829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68.268765670767891</v>
      </c>
      <c r="T141" s="62">
        <f t="shared" si="142"/>
        <v>380.38963650951587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8.5812946805579031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1.5764339254832135E-17</v>
      </c>
      <c r="AC141" s="24">
        <f t="shared" si="111"/>
        <v>8.5812946805579031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50.908921097702205</v>
      </c>
      <c r="AO141" s="62">
        <f t="shared" si="144"/>
        <v>280.75429807509659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6.2360511554433904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1.1753548179112943E-17</v>
      </c>
      <c r="AX141" s="23">
        <f t="shared" si="114"/>
        <v>6.2360511554433904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71.123519999999829</v>
      </c>
      <c r="D142" s="12">
        <f t="shared" si="140"/>
        <v>19.952208098506347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703.04070812881957</v>
      </c>
      <c r="H142" s="70">
        <f t="shared" si="110"/>
        <v>451.9568931048982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68.268765670767891</v>
      </c>
      <c r="T142" s="62">
        <f t="shared" si="142"/>
        <v>380.38963650951587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8.4130207259450955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1.1147071188017088E-17</v>
      </c>
      <c r="AC142" s="24">
        <f t="shared" si="111"/>
        <v>8.4130207259450955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50.908921097702205</v>
      </c>
      <c r="AO142" s="62">
        <f t="shared" si="144"/>
        <v>280.75429807509659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6.1137659959007742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8.31101362045356E-18</v>
      </c>
      <c r="AX142" s="23">
        <f t="shared" si="114"/>
        <v>6.1137659959007742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71.635199999999827</v>
      </c>
      <c r="D143" s="12">
        <f t="shared" si="140"/>
        <v>20.078988020012602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707.96917068079767</v>
      </c>
      <c r="H143" s="70">
        <f t="shared" si="110"/>
        <v>453.06887746818825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68.268765670767891</v>
      </c>
      <c r="T143" s="62">
        <f t="shared" si="142"/>
        <v>380.38963650951587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8.2480465209452678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7.8821696274160675E-18</v>
      </c>
      <c r="AC143" s="24">
        <f t="shared" si="111"/>
        <v>8.2480465209452678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50.908921097702205</v>
      </c>
      <c r="AO143" s="62">
        <f t="shared" si="144"/>
        <v>280.75429807509659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5.9938787737502066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5.8767740895564717E-18</v>
      </c>
      <c r="AX143" s="23">
        <f t="shared" si="114"/>
        <v>5.9938787737502066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72.146879999999825</v>
      </c>
      <c r="D144" s="12">
        <f t="shared" si="140"/>
        <v>20.205662575929779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712.89681988436894</v>
      </c>
      <c r="H144" s="70">
        <f t="shared" si="110"/>
        <v>454.18067831974406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68.268765670767891</v>
      </c>
      <c r="T144" s="62">
        <f t="shared" si="142"/>
        <v>380.38963650951587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8.0863073594811574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5.5735355940085441E-18</v>
      </c>
      <c r="AC144" s="24">
        <f t="shared" si="111"/>
        <v>8.0863073594811574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50.908921097702205</v>
      </c>
      <c r="AO144" s="62">
        <f t="shared" si="144"/>
        <v>280.75429807509659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5.8763424669020266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4.15550681022678E-18</v>
      </c>
      <c r="AX144" s="23">
        <f t="shared" si="114"/>
        <v>5.8763424669020266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72.658559999999824</v>
      </c>
      <c r="D145" s="12">
        <f t="shared" si="140"/>
        <v>20.33223260018395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717.82366217685728</v>
      </c>
      <c r="H145" s="70">
        <f t="shared" si="110"/>
        <v>455.29229711198673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68.268765670767891</v>
      </c>
      <c r="T145" s="62">
        <f t="shared" si="142"/>
        <v>380.38963650951587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7.9277398043222105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3.9410848137080337E-18</v>
      </c>
      <c r="AC145" s="24">
        <f t="shared" si="111"/>
        <v>7.9277398043222105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50.908921097702205</v>
      </c>
      <c r="AO145" s="62">
        <f t="shared" si="144"/>
        <v>280.75429807509659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5.7611109753410705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2.9383870447782359E-18</v>
      </c>
      <c r="AX145" s="23">
        <f t="shared" si="114"/>
        <v>5.7611109753410705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73.170239999999822</v>
      </c>
      <c r="D146" s="12">
        <f t="shared" si="140"/>
        <v>20.458698914277004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722.74970389968087</v>
      </c>
      <c r="H146" s="70">
        <f t="shared" si="110"/>
        <v>456.40373527569875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68.268765670767891</v>
      </c>
      <c r="T146" s="62">
        <f t="shared" si="142"/>
        <v>380.38963650951587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7.7722816622032722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2.7867677970042721E-18</v>
      </c>
      <c r="AC146" s="24">
        <f t="shared" si="111"/>
        <v>7.7722816622032722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50.908921097702205</v>
      </c>
      <c r="AO146" s="62">
        <f t="shared" si="144"/>
        <v>280.75429807509659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5.6481391030453549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2.07775340511339E-18</v>
      </c>
      <c r="AX146" s="23">
        <f t="shared" si="114"/>
        <v>5.6481391030453549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73.68191999999982</v>
      </c>
      <c r="D147" s="12">
        <f t="shared" si="140"/>
        <v>20.585062327557253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727.67495130044063</v>
      </c>
      <c r="H147" s="70">
        <f t="shared" si="110"/>
        <v>457.51499422049517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68.268765670767891</v>
      </c>
      <c r="T147" s="62">
        <f t="shared" si="142"/>
        <v>380.38963650951587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7.6198719594311823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1.9705424068540169E-18</v>
      </c>
      <c r="AC147" s="24">
        <f t="shared" si="111"/>
        <v>7.6198719594311823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50.908921097702205</v>
      </c>
      <c r="AO147" s="62">
        <f t="shared" si="144"/>
        <v>280.75429807509659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5.5373825402593209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1.4691935223891179E-18</v>
      </c>
      <c r="AX147" s="23">
        <f t="shared" si="114"/>
        <v>5.5373825402593209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74.193599999999819</v>
      </c>
      <c r="D148" s="12">
        <f t="shared" si="140"/>
        <v>20.711323637482316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732.59941053494993</v>
      </c>
      <c r="H148" s="70">
        <f t="shared" si="110"/>
        <v>458.62607533528137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68.268765670767891</v>
      </c>
      <c r="T148" s="62">
        <f t="shared" si="142"/>
        <v>380.38963650951587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7.4704509179697132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1.393383898502136E-18</v>
      </c>
      <c r="AC148" s="24">
        <f t="shared" si="111"/>
        <v>7.4704509179697132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50.908921097702205</v>
      </c>
      <c r="AO148" s="62">
        <f t="shared" si="144"/>
        <v>280.75429807509659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5.428797846114688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1.038876702556695E-18</v>
      </c>
      <c r="AX148" s="23">
        <f t="shared" si="114"/>
        <v>5.428797846114688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74.705279999999817</v>
      </c>
      <c r="D149" s="12">
        <f t="shared" si="140"/>
        <v>20.837483629874683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737.52308766920669</v>
      </c>
      <c r="H149" s="70">
        <f t="shared" si="110"/>
        <v>459.73697998869807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68.268765670767891</v>
      </c>
      <c r="T149" s="62">
        <f t="shared" si="142"/>
        <v>380.38963650951587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7.3239599319934676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9.8527120342700844E-19</v>
      </c>
      <c r="AC149" s="24">
        <f t="shared" si="111"/>
        <v>7.3239599319934676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50.908921097702205</v>
      </c>
      <c r="AO149" s="62">
        <f t="shared" si="144"/>
        <v>280.75429807509659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5.3223424315921077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7.3459676119455897E-19</v>
      </c>
      <c r="AX149" s="23">
        <f t="shared" si="114"/>
        <v>5.3223424315921077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75.216959999999816</v>
      </c>
      <c r="D150" s="12">
        <f t="shared" si="140"/>
        <v>20.963543079169888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742.44598868131015</v>
      </c>
      <c r="H150" s="70">
        <f t="shared" si="110"/>
        <v>460.84770952955387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68.268765670767891</v>
      </c>
      <c r="T150" s="62">
        <f t="shared" si="142"/>
        <v>380.38963650951587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7.1803415449015375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6.9669194925106801E-19</v>
      </c>
      <c r="AC150" s="24">
        <f t="shared" si="111"/>
        <v>7.1803415449015375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50.908921097702205</v>
      </c>
      <c r="AO150" s="62">
        <f t="shared" si="144"/>
        <v>280.75429807509659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5.2179745428169237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5.194383512783475E-19</v>
      </c>
      <c r="AX150" s="23">
        <f t="shared" si="114"/>
        <v>5.2179745428169237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75.728639999999814</v>
      </c>
      <c r="D151" s="12">
        <f t="shared" si="140"/>
        <v>21.089502748657871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747.36811946332261</v>
      </c>
      <c r="H151" s="70">
        <f t="shared" si="110"/>
        <v>461.95826528724547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68.268765670767891</v>
      </c>
      <c r="T151" s="62">
        <f t="shared" si="142"/>
        <v>380.38963650951587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7.0395394267819134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4.9263560171350422E-19</v>
      </c>
      <c r="AC151" s="24">
        <f t="shared" si="111"/>
        <v>7.0395394267819134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50.908921097702205</v>
      </c>
      <c r="AO151" s="62">
        <f t="shared" si="144"/>
        <v>280.75429807509659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5.1156532446824947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3.6729838059727948E-19</v>
      </c>
      <c r="AX151" s="23">
        <f t="shared" si="114"/>
        <v>5.1156532446824947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76.240319999999812</v>
      </c>
      <c r="D152" s="12">
        <f t="shared" si="140"/>
        <v>21.215363390717592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752.28948582308192</v>
      </c>
      <c r="H152" s="70">
        <f t="shared" si="110"/>
        <v>463.06864857216613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68.268765670767891</v>
      </c>
      <c r="T152" s="62">
        <f t="shared" si="142"/>
        <v>380.38963650951587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6.9014983523178035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3.4834597462553401E-19</v>
      </c>
      <c r="AC152" s="24">
        <f t="shared" si="111"/>
        <v>6.9014983523178035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50.908921097702205</v>
      </c>
      <c r="AO152" s="62">
        <f t="shared" si="144"/>
        <v>280.75429807509659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5.0153384047946519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2.5971917563917375E-19</v>
      </c>
      <c r="AX152" s="23">
        <f t="shared" si="114"/>
        <v>5.0153384047946519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76.751999999999811</v>
      </c>
      <c r="D153" s="12">
        <f t="shared" si="140"/>
        <v>21.341125747045069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757.21009348596044</v>
      </c>
      <c r="H153" s="70">
        <f t="shared" si="110"/>
        <v>464.17886067610311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68.268765670767891</v>
      </c>
      <c r="T153" s="62">
        <f t="shared" si="142"/>
        <v>380.38963650951587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6.7661641791271929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2.4631780085675211E-19</v>
      </c>
      <c r="AC153" s="24">
        <f t="shared" si="111"/>
        <v>6.7661641791271929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50.908921097702205</v>
      </c>
      <c r="AO153" s="62">
        <f t="shared" si="144"/>
        <v>280.75429807509659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4.9169906777309995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1.8364919029863974E-19</v>
      </c>
      <c r="AX153" s="23">
        <f t="shared" si="114"/>
        <v>4.9169906777309995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77.263679999999809</v>
      </c>
      <c r="D154" s="12">
        <f t="shared" si="140"/>
        <v>21.466790548875405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762.12994809658073</v>
      </c>
      <c r="H154" s="70">
        <f t="shared" si="110"/>
        <v>465.28890287262431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68.268765670767891</v>
      </c>
      <c r="T154" s="62">
        <f t="shared" si="142"/>
        <v>380.38963650951587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6.6334838265271552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1.74172987312767E-19</v>
      </c>
      <c r="AC154" s="24">
        <f t="shared" ref="AC154:AC203" si="163">SUM(Z154:AB154)</f>
        <v>6.6334838265271552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50.908921097702205</v>
      </c>
      <c r="AO154" s="62">
        <f t="shared" si="144"/>
        <v>280.75429807509659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4.8205714896088745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1.2985958781958688E-19</v>
      </c>
      <c r="AX154" s="23">
        <f t="shared" ref="AX154:AX203" si="166">SUM(AU154:AW154)</f>
        <v>4.8205714896088745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77.775359999999807</v>
      </c>
      <c r="D155" s="12">
        <f t="shared" si="140"/>
        <v>21.592358517198448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767.04905522047773</v>
      </c>
      <c r="H155" s="70">
        <f t="shared" si="110"/>
        <v>466.39877641745363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68.268765670767891</v>
      </c>
      <c r="T155" s="62">
        <f t="shared" si="142"/>
        <v>380.38963650951587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6.50340525471458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1.2315890042837605E-19</v>
      </c>
      <c r="AC155" s="24">
        <f t="shared" si="163"/>
        <v>6.50340525471458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50.908921097702205</v>
      </c>
      <c r="AO155" s="62">
        <f t="shared" si="144"/>
        <v>280.75429807509659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4.7260430229559267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9.1824595149319871E-20</v>
      </c>
      <c r="AX155" s="23">
        <f t="shared" si="166"/>
        <v>4.7260430229559267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78.287039999999806</v>
      </c>
      <c r="D156" s="12">
        <f t="shared" si="140"/>
        <v>21.717830362968854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771.96742034572299</v>
      </c>
      <c r="H156" s="70">
        <f t="shared" si="110"/>
        <v>467.50848254883704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68.268765670767891</v>
      </c>
      <c r="T156" s="62">
        <f t="shared" si="142"/>
        <v>380.38963650951587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6.3758774443551545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8.7086493656383502E-20</v>
      </c>
      <c r="AC156" s="24">
        <f t="shared" si="163"/>
        <v>6.3758774443551545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50.908921097702205</v>
      </c>
      <c r="AO156" s="62">
        <f t="shared" si="144"/>
        <v>280.75429807509659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4.6333682018773716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6.4929793909793438E-20</v>
      </c>
      <c r="AX156" s="23">
        <f t="shared" si="166"/>
        <v>4.6333682018773716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78.798719999999804</v>
      </c>
      <c r="D157" s="12">
        <f t="shared" si="140"/>
        <v>21.843206787310443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776.88504888450007</v>
      </c>
      <c r="H157" s="70">
        <f t="shared" si="110"/>
        <v>468.61802248789866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68.268765670767891</v>
      </c>
      <c r="T157" s="62">
        <f t="shared" si="142"/>
        <v>380.38963650951587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6.2508503765725942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6.1579450214188027E-20</v>
      </c>
      <c r="AC157" s="24">
        <f t="shared" si="163"/>
        <v>6.2508503765725942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50.908921097702205</v>
      </c>
      <c r="AO157" s="62">
        <f t="shared" si="144"/>
        <v>280.75429807509659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4.542510677514108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4.5912297574659936E-20</v>
      </c>
      <c r="AX157" s="23">
        <f t="shared" si="166"/>
        <v>4.542510677514108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79.310399999999802</v>
      </c>
      <c r="D158" s="12">
        <f t="shared" si="140"/>
        <v>21.968488481714964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781.80194617464042</v>
      </c>
      <c r="H158" s="70">
        <f t="shared" si="110"/>
        <v>469.72739743898654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68.268765670767891</v>
      </c>
      <c r="T158" s="62">
        <f t="shared" si="142"/>
        <v>380.38963650951587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6.1282750133302679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4.3543246828191751E-20</v>
      </c>
      <c r="AC158" s="24">
        <f t="shared" si="163"/>
        <v>6.1282750133302679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50.908921097702205</v>
      </c>
      <c r="AO158" s="62">
        <f t="shared" si="144"/>
        <v>280.75429807509659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4.4534348137859903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3.2464896954896719E-20</v>
      </c>
      <c r="AX158" s="23">
        <f t="shared" si="166"/>
        <v>4.4534348137859903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79.822079999999801</v>
      </c>
      <c r="D159" s="12">
        <f t="shared" si="140"/>
        <v>22.09367612823581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786.71811748111713</v>
      </c>
      <c r="H159" s="70">
        <f t="shared" si="110"/>
        <v>470.83660859001031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68.268765670767891</v>
      </c>
      <c r="T159" s="62">
        <f t="shared" si="142"/>
        <v>380.38963650951587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6.0081032781975345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3.0789725107094014E-20</v>
      </c>
      <c r="AC159" s="24">
        <f t="shared" si="163"/>
        <v>6.0081032781975345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50.908921097702205</v>
      </c>
      <c r="AO159" s="62">
        <f t="shared" si="144"/>
        <v>280.75429807509659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4.3661056734146682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2.2956148787329968E-20</v>
      </c>
      <c r="AX159" s="23">
        <f t="shared" si="166"/>
        <v>4.3661056734146682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80.333759999999799</v>
      </c>
      <c r="D160" s="12">
        <f t="shared" si="140"/>
        <v>22.218770399676412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791.63356799750056</v>
      </c>
      <c r="H160" s="70">
        <f t="shared" si="110"/>
        <v>471.94565711276937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68.268765670767891</v>
      </c>
      <c r="T160" s="62">
        <f t="shared" si="142"/>
        <v>380.38963650951587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5.8902880374932334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2.1771623414095875E-20</v>
      </c>
      <c r="AC160" s="24">
        <f t="shared" si="163"/>
        <v>5.8902880374932334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50.908921097702205</v>
      </c>
      <c r="AO160" s="62">
        <f t="shared" si="144"/>
        <v>280.75429807509659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4.2804890042205122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1.6232448477448359E-20</v>
      </c>
      <c r="AX160" s="23">
        <f t="shared" si="166"/>
        <v>4.2804890042205122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80.845439999999797</v>
      </c>
      <c r="D161" s="12">
        <f t="shared" si="140"/>
        <v>22.343771959773868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796.54830284737579</v>
      </c>
      <c r="H161" s="70">
        <f t="shared" si="110"/>
        <v>473.05454416327245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68.268765670767891</v>
      </c>
      <c r="T161" s="62">
        <f t="shared" si="142"/>
        <v>380.38963650951587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5.7747830817989421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1.5394862553547007E-20</v>
      </c>
      <c r="AC161" s="24">
        <f t="shared" si="163"/>
        <v>5.7747830817989421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50.908921097702205</v>
      </c>
      <c r="AO161" s="62">
        <f t="shared" si="144"/>
        <v>280.75429807509659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4.1965512256882418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1.1478074393664984E-20</v>
      </c>
      <c r="AX161" s="23">
        <f t="shared" si="166"/>
        <v>4.1965512256882418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81.357119999999796</v>
      </c>
      <c r="D162" s="12">
        <f t="shared" si="140"/>
        <v>22.468681463377592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801.46232708572018</v>
      </c>
      <c r="H162" s="70">
        <f t="shared" si="110"/>
        <v>474.16327088204889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68.268765670767891</v>
      </c>
      <c r="T162" s="62">
        <f t="shared" si="142"/>
        <v>380.38963650951587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5.6615431078347491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1.0885811707047938E-20</v>
      </c>
      <c r="AC162" s="24">
        <f t="shared" si="163"/>
        <v>5.6615431078347491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50.908921097702205</v>
      </c>
      <c r="AO162" s="62">
        <f t="shared" si="144"/>
        <v>280.75429807509659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4.1142594157959991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8.1162242387241797E-21</v>
      </c>
      <c r="AX162" s="23">
        <f t="shared" si="166"/>
        <v>4.1142594157959991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81.868799999999794</v>
      </c>
      <c r="D163" s="12">
        <f t="shared" si="140"/>
        <v>22.593499556623552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806.37564570025052</v>
      </c>
      <c r="H163" s="70">
        <f t="shared" si="110"/>
        <v>475.27183839445229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68.268765670767891</v>
      </c>
      <c r="T163" s="62">
        <f t="shared" si="142"/>
        <v>380.38963650951587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5.5505237006904302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7.6974312767735034E-21</v>
      </c>
      <c r="AC163" s="24">
        <f t="shared" si="163"/>
        <v>5.5505237006904302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50.908921097702205</v>
      </c>
      <c r="AO163" s="62">
        <f t="shared" si="144"/>
        <v>280.75429807509659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4.0335812981026953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5.7390371968324919E-21</v>
      </c>
      <c r="AX163" s="23">
        <f t="shared" si="166"/>
        <v>4.0335812981026953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82.380479999999793</v>
      </c>
      <c r="D164" s="12">
        <f t="shared" si="140"/>
        <v>22.718226877103923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811.28826361273059</v>
      </c>
      <c r="H164" s="70">
        <f t="shared" si="110"/>
        <v>476.38024781095561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68.268765670767891</v>
      </c>
      <c r="T164" s="62">
        <f t="shared" si="142"/>
        <v>380.38963650951587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5.4416813164050595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5.4429058535239689E-21</v>
      </c>
      <c r="AC164" s="24">
        <f t="shared" si="163"/>
        <v>5.4416813164050595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50.908921097702205</v>
      </c>
      <c r="AO164" s="62">
        <f t="shared" si="144"/>
        <v>280.75429807509659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3.9544852290885646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4.0581121193620899E-21</v>
      </c>
      <c r="AX164" s="23">
        <f t="shared" si="166"/>
        <v>3.9544852290885646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82.892159999999791</v>
      </c>
      <c r="D165" s="12">
        <f t="shared" si="140"/>
        <v>22.842864054032304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816.20018568024773</v>
      </c>
      <c r="H165" s="70">
        <f t="shared" si="110"/>
        <v>477.4885002274392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68.268765670767891</v>
      </c>
      <c r="T165" s="62">
        <f t="shared" si="142"/>
        <v>380.38963650951587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5.3349732648882258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3.8487156383867517E-21</v>
      </c>
      <c r="AC165" s="24">
        <f t="shared" si="163"/>
        <v>5.3349732648882258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50.908921097702205</v>
      </c>
      <c r="AO165" s="62">
        <f t="shared" si="144"/>
        <v>280.75429807509659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3.8769401857439627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2.869518598416246E-21</v>
      </c>
      <c r="AX165" s="23">
        <f t="shared" si="166"/>
        <v>3.8769401857439627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83.403839999999789</v>
      </c>
      <c r="D166" s="12">
        <f t="shared" si="140"/>
        <v>22.967411708405042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821.11141669645838</v>
      </c>
      <c r="H166" s="70">
        <f t="shared" si="110"/>
        <v>478.59659672547173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68.268765670767891</v>
      </c>
      <c r="T166" s="62">
        <f t="shared" si="142"/>
        <v>380.38963650951587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5.2303576931761526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2.7214529267619844E-21</v>
      </c>
      <c r="AC166" s="24">
        <f t="shared" si="163"/>
        <v>5.2303576931761526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50.908921097702205</v>
      </c>
      <c r="AO166" s="62">
        <f t="shared" si="144"/>
        <v>280.75429807509659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3.8009157534015423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2.0290560596810449E-21</v>
      </c>
      <c r="AX166" s="23">
        <f t="shared" si="166"/>
        <v>3.8009157534015423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83.915519999999788</v>
      </c>
      <c r="D167" s="12">
        <f t="shared" si="140"/>
        <v>23.09187045315802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826.02196139279715</v>
      </c>
      <c r="H167" s="70">
        <f t="shared" si="110"/>
        <v>479.70453837258316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68.268765670767891</v>
      </c>
      <c r="T167" s="62">
        <f t="shared" si="142"/>
        <v>380.38963650951587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5.1277935690161547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1.9243578191933759E-21</v>
      </c>
      <c r="AC167" s="24">
        <f t="shared" si="163"/>
        <v>5.1277935690161547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50.908921097702205</v>
      </c>
      <c r="AO167" s="62">
        <f t="shared" si="144"/>
        <v>280.75429807509659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3.7263821138070314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1.434759299208123E-21</v>
      </c>
      <c r="AX167" s="23">
        <f t="shared" si="166"/>
        <v>3.7263821138070314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84.427199999999786</v>
      </c>
      <c r="D168" s="12">
        <f t="shared" si="140"/>
        <v>23.216240893320059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830.93182443966214</v>
      </c>
      <c r="H168" s="70">
        <f t="shared" si="110"/>
        <v>480.81232622253208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68.268765670767891</v>
      </c>
      <c r="T168" s="62">
        <f t="shared" si="142"/>
        <v>380.38963650951587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5.0272406647729957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1.3607264633809922E-21</v>
      </c>
      <c r="AC168" s="24">
        <f t="shared" si="163"/>
        <v>5.0272406647729957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50.908921097702205</v>
      </c>
      <c r="AO168" s="62">
        <f t="shared" si="144"/>
        <v>280.75429807509659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3.6533100334239377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1.0145280298405225E-21</v>
      </c>
      <c r="AX168" s="23">
        <f t="shared" si="166"/>
        <v>3.6533100334239377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84.938879999999784</v>
      </c>
      <c r="D169" s="12">
        <f t="shared" si="140"/>
        <v>23.340523626161978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835.8410104475646</v>
      </c>
      <c r="H169" s="70">
        <f t="shared" si="110"/>
        <v>481.91996131556505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68.268765670767891</v>
      </c>
      <c r="T169" s="62">
        <f t="shared" si="142"/>
        <v>380.38963650951587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4.9286595416508296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9.6217890959668793E-22</v>
      </c>
      <c r="AC169" s="24">
        <f t="shared" si="163"/>
        <v>4.9286595416508296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50.908921097702205</v>
      </c>
      <c r="AO169" s="62">
        <f t="shared" si="144"/>
        <v>280.75429807509659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3.5816708519675884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7.1737964960406149E-22</v>
      </c>
      <c r="AX169" s="23">
        <f t="shared" si="166"/>
        <v>3.5816708519675884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85.450559999999783</v>
      </c>
      <c r="D170" s="12">
        <f t="shared" si="140"/>
        <v>23.464719241342319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840.74952396825495</v>
      </c>
      <c r="H170" s="70">
        <f t="shared" si="110"/>
        <v>483.0274446786708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68.268765670767891</v>
      </c>
      <c r="T170" s="62">
        <f t="shared" si="142"/>
        <v>380.38963650951587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4.8320115342245415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6.8036323169049611E-22</v>
      </c>
      <c r="AC170" s="24">
        <f t="shared" si="163"/>
        <v>4.8320115342245415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50.908921097702205</v>
      </c>
      <c r="AO170" s="62">
        <f t="shared" si="144"/>
        <v>280.75429807509659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3.511436471164012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5.0726401492026123E-22</v>
      </c>
      <c r="AX170" s="23">
        <f t="shared" si="166"/>
        <v>3.511436471164012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85.962239999999781</v>
      </c>
      <c r="D171" s="12">
        <f t="shared" si="140"/>
        <v>23.588828321049338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845.65736949581776</v>
      </c>
      <c r="H171" s="70">
        <f t="shared" si="110"/>
        <v>484.1347773258272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68.268765670767891</v>
      </c>
      <c r="T171" s="62">
        <f t="shared" si="142"/>
        <v>380.38963650951587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4.7372587352744189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4.8108945479834396E-22</v>
      </c>
      <c r="AC171" s="24">
        <f t="shared" si="163"/>
        <v>4.7372587352744189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50.908921097702205</v>
      </c>
      <c r="AO171" s="62">
        <f t="shared" si="144"/>
        <v>280.75429807509659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3.4425793437292516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3.5868982480203075E-22</v>
      </c>
      <c r="AX171" s="23">
        <f t="shared" si="166"/>
        <v>3.4425793437292516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86.473919999999779</v>
      </c>
      <c r="D172" s="12">
        <f t="shared" si="140"/>
        <v>23.71285144013947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850.56455146774169</v>
      </c>
      <c r="H172" s="70">
        <f t="shared" si="110"/>
        <v>485.2419602582425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68.268765670767891</v>
      </c>
      <c r="T172" s="62">
        <f t="shared" si="142"/>
        <v>380.38963650951587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4.6443639809182073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3.4018161584524805E-22</v>
      </c>
      <c r="AC172" s="24">
        <f t="shared" si="163"/>
        <v>4.6443639809182073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50.908921097702205</v>
      </c>
      <c r="AO172" s="62">
        <f t="shared" si="144"/>
        <v>280.75429807509659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3.3750724625647859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2.5363200746013062E-22</v>
      </c>
      <c r="AX172" s="23">
        <f t="shared" si="166"/>
        <v>3.3750724625647859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86.985599999999778</v>
      </c>
      <c r="D173" s="12">
        <f t="shared" si="140"/>
        <v>23.836789166272567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855.47107426596187</v>
      </c>
      <c r="H173" s="70">
        <f t="shared" si="110"/>
        <v>486.34899446459099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68.268765670767891</v>
      </c>
      <c r="T173" s="62">
        <f t="shared" si="142"/>
        <v>380.38963650951587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4.5532908360347157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2.4054472739917198E-22</v>
      </c>
      <c r="AC173" s="24">
        <f t="shared" si="163"/>
        <v>4.5532908360347157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50.908921097702205</v>
      </c>
      <c r="AO173" s="62">
        <f t="shared" si="144"/>
        <v>280.75429807509659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3.3088893501648236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1.7934491240101537E-22</v>
      </c>
      <c r="AX173" s="23">
        <f t="shared" si="166"/>
        <v>3.3088893501648236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87.497279999999776</v>
      </c>
      <c r="D174" s="12">
        <f t="shared" si="140"/>
        <v>23.960642060043764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860.3769422178799</v>
      </c>
      <c r="H174" s="70">
        <f t="shared" si="110"/>
        <v>487.45588092124251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68.268765670767891</v>
      </c>
      <c r="T174" s="62">
        <f t="shared" si="142"/>
        <v>380.38963650951587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4.464003579973256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1.7009080792262403E-22</v>
      </c>
      <c r="AC174" s="24">
        <f t="shared" si="163"/>
        <v>4.464003579973256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50.908921097702205</v>
      </c>
      <c r="AO174" s="62">
        <f t="shared" si="144"/>
        <v>280.75429807509659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3.2440040482313122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1.2681600373006531E-22</v>
      </c>
      <c r="AX174" s="23">
        <f t="shared" si="166"/>
        <v>3.2440040482313122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88.008959999999774</v>
      </c>
      <c r="D175" s="12">
        <f t="shared" si="140"/>
        <v>24.084410675112149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865.28215959735519</v>
      </c>
      <c r="H175" s="70">
        <f t="shared" si="110"/>
        <v>488.56262059248661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68.268765670767891</v>
      </c>
      <c r="T175" s="62">
        <f t="shared" si="142"/>
        <v>380.38963650951587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4.3764671925433127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1.2027236369958599E-22</v>
      </c>
      <c r="AC175" s="24">
        <f t="shared" si="163"/>
        <v>4.3764671925433127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50.908921097702205</v>
      </c>
      <c r="AO175" s="62">
        <f t="shared" si="144"/>
        <v>280.75429807509659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3.1803911074925906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8.9672456200507687E-23</v>
      </c>
      <c r="AX175" s="23">
        <f t="shared" si="166"/>
        <v>3.1803911074925906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88.520639999999773</v>
      </c>
      <c r="D176" s="12">
        <f t="shared" si="140"/>
        <v>24.208095558326399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870.18673062567586</v>
      </c>
      <c r="H176" s="70">
        <f t="shared" si="110"/>
        <v>489.66921443075137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68.268765670767891</v>
      </c>
      <c r="T176" s="62">
        <f t="shared" si="142"/>
        <v>380.38963650951587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4.2906473402789462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8.5045403961312013E-23</v>
      </c>
      <c r="AC176" s="24">
        <f t="shared" si="163"/>
        <v>4.2906473402789462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50.908921097702205</v>
      </c>
      <c r="AO176" s="62">
        <f t="shared" si="144"/>
        <v>280.75429807509659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3.1180255777216925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6.3408001865032654E-23</v>
      </c>
      <c r="AX176" s="23">
        <f t="shared" si="166"/>
        <v>3.1180255777216925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89.032319999999771</v>
      </c>
      <c r="D177" s="12">
        <f t="shared" si="140"/>
        <v>24.331697249847494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875.09065947250531</v>
      </c>
      <c r="H177" s="70">
        <f t="shared" si="110"/>
        <v>490.77566337681731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68.268765670767891</v>
      </c>
      <c r="T177" s="62">
        <f t="shared" si="142"/>
        <v>380.38963650951587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4.2065103629725424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6.0136181849792995E-23</v>
      </c>
      <c r="AC177" s="24">
        <f t="shared" si="163"/>
        <v>4.2065103629725424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50.908921097702205</v>
      </c>
      <c r="AO177" s="62">
        <f t="shared" si="144"/>
        <v>280.75429807509659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3.0568829979503844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4.4836228100253843E-23</v>
      </c>
      <c r="AX177" s="23">
        <f t="shared" si="166"/>
        <v>3.0568829979503844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89.54399999999977</v>
      </c>
      <c r="D178" s="12">
        <f t="shared" si="140"/>
        <v>24.455216283268346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879.99395025680644</v>
      </c>
      <c r="H178" s="70">
        <f t="shared" si="110"/>
        <v>491.88196836002527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68.268765670767891</v>
      </c>
      <c r="T178" s="62">
        <f t="shared" si="142"/>
        <v>380.38963650951587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4.1240232604726286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4.2522701980656007E-23</v>
      </c>
      <c r="AC178" s="24">
        <f t="shared" si="163"/>
        <v>4.1240232604726286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50.908921097702205</v>
      </c>
      <c r="AO178" s="62">
        <f t="shared" si="144"/>
        <v>280.75429807509659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2.9969393868751006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3.1704000932516327E-23</v>
      </c>
      <c r="AX178" s="23">
        <f t="shared" si="166"/>
        <v>2.9969393868751006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90.055679999999768</v>
      </c>
      <c r="D179" s="12">
        <f t="shared" si="140"/>
        <v>24.578653185730865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884.89660704774531</v>
      </c>
      <c r="H179" s="70">
        <f t="shared" si="110"/>
        <v>492.98813029848083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68.268765670767891</v>
      </c>
      <c r="T179" s="62">
        <f t="shared" si="142"/>
        <v>380.38963650951587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4.0431536797405734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3.0068090924896498E-23</v>
      </c>
      <c r="AC179" s="24">
        <f t="shared" si="163"/>
        <v>4.0431536797405734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50.908921097702205</v>
      </c>
      <c r="AO179" s="62">
        <f t="shared" si="144"/>
        <v>280.75429807509659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2.9381712334510106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2.2418114050126922E-23</v>
      </c>
      <c r="AX179" s="23">
        <f t="shared" si="166"/>
        <v>2.9381712334510106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90.567359999999766</v>
      </c>
      <c r="D180" s="12">
        <f t="shared" si="140"/>
        <v>24.702008478040018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889.7986338655702</v>
      </c>
      <c r="H180" s="70">
        <f t="shared" si="110"/>
        <v>494.0941500992526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68.268765670767891</v>
      </c>
      <c r="T180" s="62">
        <f t="shared" si="142"/>
        <v>380.38963650951587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3.9638699021611004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2.1261350990328003E-23</v>
      </c>
      <c r="AC180" s="24">
        <f t="shared" si="163"/>
        <v>3.9638699021611004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50.908921097702205</v>
      </c>
      <c r="AO180" s="62">
        <f t="shared" si="144"/>
        <v>280.75429807509659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2.8805554876705326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1.5852000466258164E-23</v>
      </c>
      <c r="AX180" s="23">
        <f t="shared" si="166"/>
        <v>2.8805554876705326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91.079039999999765</v>
      </c>
      <c r="D181" s="12">
        <f t="shared" si="140"/>
        <v>24.82528267477543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894.70003468247523</v>
      </c>
      <c r="H181" s="70">
        <f t="shared" si="110"/>
        <v>495.20002865856679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68.268765670767891</v>
      </c>
      <c r="T181" s="62">
        <f t="shared" si="142"/>
        <v>380.38963650951587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3.8861408311016312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1.5034045462448249E-23</v>
      </c>
      <c r="AC181" s="24">
        <f t="shared" si="163"/>
        <v>3.8861408311016312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50.908921097702205</v>
      </c>
      <c r="AO181" s="62">
        <f t="shared" si="144"/>
        <v>280.75429807509659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2.8240695515226748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1.1209057025063461E-23</v>
      </c>
      <c r="AX181" s="23">
        <f t="shared" si="166"/>
        <v>2.8240695515226748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91.590719999999763</v>
      </c>
      <c r="D182" s="12">
        <f t="shared" si="140"/>
        <v>24.94847628440035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899.60081342343949</v>
      </c>
      <c r="H182" s="70">
        <f t="shared" si="110"/>
        <v>496.30576686199686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68.268765670767891</v>
      </c>
      <c r="T182" s="62">
        <f t="shared" si="142"/>
        <v>380.38963650951587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3.8099359797155863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1.0630675495164002E-23</v>
      </c>
      <c r="AC182" s="24">
        <f t="shared" si="163"/>
        <v>3.8099359797155863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50.908921097702205</v>
      </c>
      <c r="AO182" s="62">
        <f t="shared" si="144"/>
        <v>280.75429807509659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2.7686912701296578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7.9260002331290818E-24</v>
      </c>
      <c r="AX182" s="23">
        <f t="shared" si="166"/>
        <v>2.7686912701296578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92.102399999999761</v>
      </c>
      <c r="D183" s="12">
        <f t="shared" si="140"/>
        <v>25.071589809368088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904.50097396705007</v>
      </c>
      <c r="H183" s="70">
        <f t="shared" si="110"/>
        <v>497.41136558464899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68.268765670767891</v>
      </c>
      <c r="T183" s="62">
        <f t="shared" si="142"/>
        <v>380.38963650951587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3.7352254589848521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7.5170227312241244E-24</v>
      </c>
      <c r="AC183" s="24">
        <f t="shared" si="163"/>
        <v>3.7352254589848521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50.908921097702205</v>
      </c>
      <c r="AO183" s="62">
        <f t="shared" si="144"/>
        <v>280.75429807509659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2.7143989230573413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5.6045285125317304E-24</v>
      </c>
      <c r="AX183" s="23">
        <f t="shared" si="166"/>
        <v>2.7143989230573413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92.61407999999976</v>
      </c>
      <c r="D184" s="12">
        <f t="shared" si="140"/>
        <v>25.194623746226039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909.40052014630453</v>
      </c>
      <c r="H184" s="70">
        <f t="shared" si="110"/>
        <v>498.51682569134323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68.268765670767891</v>
      </c>
      <c r="T184" s="62">
        <f t="shared" si="142"/>
        <v>380.38963650951587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3.6619799659967294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5.3153377475820008E-24</v>
      </c>
      <c r="AC184" s="24">
        <f t="shared" si="163"/>
        <v>3.6619799659967294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50.908921097702205</v>
      </c>
      <c r="AO184" s="62">
        <f t="shared" si="144"/>
        <v>280.75429807509659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2.6611712157960512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3.9630001165645409E-24</v>
      </c>
      <c r="AX184" s="23">
        <f t="shared" si="166"/>
        <v>2.6611712157960512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93.125759999999758</v>
      </c>
      <c r="D185" s="12">
        <f t="shared" si="140"/>
        <v>25.31757858571736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914.29945574939529</v>
      </c>
      <c r="H185" s="70">
        <f t="shared" si="110"/>
        <v>499.62214803679058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68.268765670767891</v>
      </c>
      <c r="T185" s="62">
        <f t="shared" si="142"/>
        <v>380.38963650951587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3.5901707724507643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3.7585113656120622E-24</v>
      </c>
      <c r="AC185" s="24">
        <f t="shared" si="163"/>
        <v>3.5901707724507643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50.908921097702205</v>
      </c>
      <c r="AO185" s="62">
        <f t="shared" si="144"/>
        <v>280.75429807509659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2.6089872714084592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2.8022642562658652E-24</v>
      </c>
      <c r="AX185" s="23">
        <f t="shared" si="166"/>
        <v>2.6089872714084592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93.637439999999756</v>
      </c>
      <c r="D186" s="12">
        <f t="shared" si="140"/>
        <v>25.440454812880237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919.19778452047728</v>
      </c>
      <c r="H186" s="70">
        <f t="shared" si="110"/>
        <v>500.72733346576592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68.268765670767891</v>
      </c>
      <c r="T186" s="62">
        <f t="shared" si="142"/>
        <v>380.38963650951587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3.5197697133909522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2.6576688737910004E-24</v>
      </c>
      <c r="AC186" s="24">
        <f t="shared" si="163"/>
        <v>3.5197697133909522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50.908921097702205</v>
      </c>
      <c r="AO186" s="62">
        <f t="shared" si="144"/>
        <v>280.75429807509659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2.5578266223412447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1.9815000582822704E-24</v>
      </c>
      <c r="AX186" s="23">
        <f t="shared" si="166"/>
        <v>2.5578266223412447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94.149119999999755</v>
      </c>
      <c r="D187" s="12">
        <f t="shared" si="140"/>
        <v>25.563252907145174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924.09551016041712</v>
      </c>
      <c r="H187" s="70">
        <f t="shared" si="110"/>
        <v>501.83238281327738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68.268765670767891</v>
      </c>
      <c r="T187" s="62">
        <f t="shared" si="142"/>
        <v>380.38963650951587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3.4507491761588973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1.8792556828060311E-24</v>
      </c>
      <c r="AC187" s="24">
        <f t="shared" si="163"/>
        <v>3.4507491761588973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50.908921097702205</v>
      </c>
      <c r="AO187" s="62">
        <f t="shared" si="144"/>
        <v>280.75429807509659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2.5076692023973233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1.4011321281329326E-24</v>
      </c>
      <c r="AX187" s="23">
        <f t="shared" si="166"/>
        <v>2.5076692023973233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94.660799999999753</v>
      </c>
      <c r="D188" s="12">
        <f t="shared" si="140"/>
        <v>25.685973342429772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928.99263632752627</v>
      </c>
      <c r="H188" s="70">
        <f t="shared" si="110"/>
        <v>502.9372969047314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68.268765670767891</v>
      </c>
      <c r="T188" s="62">
        <f t="shared" si="142"/>
        <v>380.38963650951587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3.383082089563592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1.3288344368955002E-24</v>
      </c>
      <c r="AC188" s="24">
        <f t="shared" si="163"/>
        <v>3.383082089563592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50.908921097702205</v>
      </c>
      <c r="AO188" s="62">
        <f t="shared" si="144"/>
        <v>280.75429807509659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2.4584953388654971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9.9075002914113522E-25</v>
      </c>
      <c r="AX188" s="23">
        <f t="shared" si="166"/>
        <v>2.4584953388654971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95.172479999999751</v>
      </c>
      <c r="D189" s="12">
        <f t="shared" si="140"/>
        <v>25.808616587231686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933.88916663827786</v>
      </c>
      <c r="H189" s="70">
        <f t="shared" si="110"/>
        <v>504.04207655609468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68.268765670767891</v>
      </c>
      <c r="T189" s="62">
        <f t="shared" si="142"/>
        <v>380.38963650951587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3.3167419132635731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9.3962784140301555E-25</v>
      </c>
      <c r="AC189" s="24">
        <f t="shared" si="163"/>
        <v>3.3167419132635731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50.908921097702205</v>
      </c>
      <c r="AO189" s="62">
        <f t="shared" si="144"/>
        <v>280.75429807509659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2.4102857448044346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7.005660640664663E-25</v>
      </c>
      <c r="AX189" s="23">
        <f t="shared" si="166"/>
        <v>2.4102857448044346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95.68415999999975</v>
      </c>
      <c r="D190" s="12">
        <f t="shared" si="140"/>
        <v>25.931183104719359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938.78510466800708</v>
      </c>
      <c r="H190" s="70">
        <f t="shared" si="110"/>
        <v>505.14672257405243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68.268765670767891</v>
      </c>
      <c r="T190" s="62">
        <f t="shared" si="142"/>
        <v>380.38963650951587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3.2517026273572855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6.644172184477501E-25</v>
      </c>
      <c r="AC190" s="24">
        <f t="shared" si="163"/>
        <v>3.2517026273572855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50.908921097702205</v>
      </c>
      <c r="AO190" s="62">
        <f t="shared" si="144"/>
        <v>280.75429807509659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2.3630215114779607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4.9537501457056761E-25</v>
      </c>
      <c r="AX190" s="23">
        <f t="shared" si="166"/>
        <v>2.3630215114779607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96.195839999999748</v>
      </c>
      <c r="D191" s="12">
        <f t="shared" si="140"/>
        <v>26.053673352820741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943.68045395159686</v>
      </c>
      <c r="H191" s="70">
        <f t="shared" si="110"/>
        <v>506.25123575616232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68.268765670767891</v>
      </c>
      <c r="T191" s="62">
        <f t="shared" si="142"/>
        <v>380.38963650951587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3.1879387221775732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4.6981392070150778E-25</v>
      </c>
      <c r="AC191" s="24">
        <f t="shared" si="163"/>
        <v>3.1879387221775732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50.908921097702205</v>
      </c>
      <c r="AO191" s="62">
        <f t="shared" si="144"/>
        <v>280.75429807509659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2.3166841009386832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3.5028303203323315E-25</v>
      </c>
      <c r="AX191" s="23">
        <f t="shared" si="166"/>
        <v>2.3166841009386832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96.707519999999747</v>
      </c>
      <c r="D192" s="12">
        <f t="shared" si="140"/>
        <v>26.176087784310297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948.5752179841478</v>
      </c>
      <c r="H192" s="70">
        <f t="shared" si="110"/>
        <v>507.35561689100666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68.268765670767891</v>
      </c>
      <c r="T192" s="62">
        <f t="shared" si="142"/>
        <v>380.38963650951587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3.1254251882862931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3.3220860922387505E-25</v>
      </c>
      <c r="AC192" s="24">
        <f t="shared" si="163"/>
        <v>3.1254251882862931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50.908921097702205</v>
      </c>
      <c r="AO192" s="62">
        <f t="shared" si="144"/>
        <v>280.75429807509659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2.2712553387570513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2.476875072852838E-25</v>
      </c>
      <c r="AX192" s="23">
        <f t="shared" si="166"/>
        <v>2.2712553387570513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97.219199999999745</v>
      </c>
      <c r="D193" s="12">
        <f t="shared" si="140"/>
        <v>26.298426846893861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953.46940022163483</v>
      </c>
      <c r="H193" s="70">
        <f t="shared" si="110"/>
        <v>508.45986675833967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68.268765670767891</v>
      </c>
      <c r="T193" s="62">
        <f t="shared" si="142"/>
        <v>380.38963650951587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3.0641375066651304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2.3490696035075389E-25</v>
      </c>
      <c r="AC193" s="24">
        <f t="shared" si="163"/>
        <v>3.0641375066651304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50.908921097702205</v>
      </c>
      <c r="AO193" s="62">
        <f t="shared" si="144"/>
        <v>280.75429807509659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2.2267174068929925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1.7514151601661658E-25</v>
      </c>
      <c r="AX193" s="23">
        <f t="shared" si="166"/>
        <v>2.2267174068929925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97.730879999999743</v>
      </c>
      <c r="D194" s="12">
        <f t="shared" si="140"/>
        <v>26.420690983291692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958.36300408154796</v>
      </c>
      <c r="H194" s="70">
        <f t="shared" si="110"/>
        <v>509.56398612923255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68.268765670767891</v>
      </c>
      <c r="T194" s="62">
        <f t="shared" si="142"/>
        <v>380.38963650951587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3.0040516390987637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1.6610430461193753E-25</v>
      </c>
      <c r="AC194" s="24">
        <f t="shared" si="163"/>
        <v>3.0040516390987637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50.908921097702205</v>
      </c>
      <c r="AO194" s="62">
        <f t="shared" si="144"/>
        <v>280.75429807509659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2.1830528367073314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1.238437536426419E-25</v>
      </c>
      <c r="AX194" s="23">
        <f t="shared" si="166"/>
        <v>2.1830528367073314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98.242559999999742</v>
      </c>
      <c r="D195" s="12">
        <f t="shared" si="140"/>
        <v>26.542880631319921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963.25603294352015</v>
      </c>
      <c r="H195" s="70">
        <f t="shared" si="110"/>
        <v>510.66797576621502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68.268765670767891</v>
      </c>
      <c r="T195" s="62">
        <f t="shared" si="142"/>
        <v>380.38963650951587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2.9451440187466131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1.1745348017537694E-25</v>
      </c>
      <c r="AC195" s="24">
        <f t="shared" si="163"/>
        <v>2.9451440187466131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50.908921097702205</v>
      </c>
      <c r="AO195" s="62">
        <f t="shared" si="144"/>
        <v>280.75429807509659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2.1402445021102534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8.7570758008308288E-26</v>
      </c>
      <c r="AX195" s="23">
        <f t="shared" si="166"/>
        <v>2.1402445021102534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98.75423999999974</v>
      </c>
      <c r="D196" s="12">
        <f t="shared" si="140"/>
        <v>26.664996223970032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968.14849014994218</v>
      </c>
      <c r="H196" s="70">
        <f t="shared" ref="H196:H203" si="192">(B196+E196+F196)*44/12+(C196+D196)*0.475*44/12</f>
        <v>511.77183642341402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68.268765670767891</v>
      </c>
      <c r="T196" s="62">
        <f t="shared" si="142"/>
        <v>380.38963650951587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2.8873915408994675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8.3052152305968763E-26</v>
      </c>
      <c r="AC196" s="24">
        <f t="shared" si="163"/>
        <v>2.8873915408994675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50.908921097702205</v>
      </c>
      <c r="AO196" s="62">
        <f t="shared" si="144"/>
        <v>280.75429807509659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2.0982756128441182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6.1921876821320951E-26</v>
      </c>
      <c r="AX196" s="23">
        <f t="shared" si="166"/>
        <v>2.0982756128441182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99.265919999999738</v>
      </c>
      <c r="D197" s="12">
        <f t="shared" ref="D197:D203" si="202">IFERROR(EXP(-1.0587+0.8836*LN(C197)+0.284),0)</f>
        <v>26.787038189486797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973.0403790065626</v>
      </c>
      <c r="H197" s="70">
        <f t="shared" si="192"/>
        <v>512.87556884668902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68.268765670767891</v>
      </c>
      <c r="T197" s="62">
        <f t="shared" ref="T197:T203" si="204">$T$3</f>
        <v>380.38963650951587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2.8307715539173715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5.8726740087688472E-26</v>
      </c>
      <c r="AC197" s="24">
        <f t="shared" si="163"/>
        <v>2.8307715539173715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50.908921097702205</v>
      </c>
      <c r="AO197" s="62">
        <f t="shared" ref="AO197:AO203" si="205">$AO$3</f>
        <v>280.75429807509659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2.0571297078979969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4.3785379004154144E-26</v>
      </c>
      <c r="AX197" s="23">
        <f t="shared" si="166"/>
        <v>2.0571297078979969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99.777599999999737</v>
      </c>
      <c r="D198" s="12">
        <f t="shared" si="202"/>
        <v>26.909006951444486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977.93170278307832</v>
      </c>
      <c r="H198" s="70">
        <f t="shared" si="192"/>
        <v>513.9791737737653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68.268765670767891</v>
      </c>
      <c r="T198" s="62">
        <f t="shared" si="204"/>
        <v>380.38963650951587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2.775261850345212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4.1526076152984381E-26</v>
      </c>
      <c r="AC198" s="24">
        <f t="shared" si="163"/>
        <v>2.775261850345212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50.908921097702205</v>
      </c>
      <c r="AO198" s="62">
        <f t="shared" si="205"/>
        <v>280.75429807509659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2.016790649051345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3.0960938410660476E-26</v>
      </c>
      <c r="AX198" s="23">
        <f t="shared" si="166"/>
        <v>2.016790649051345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100.28927999999974</v>
      </c>
      <c r="D199" s="12">
        <f t="shared" si="202"/>
        <v>27.030902928821437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982.82246471370729</v>
      </c>
      <c r="H199" s="70">
        <f t="shared" si="192"/>
        <v>515.08265193436353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68.268765670767891</v>
      </c>
      <c r="T199" s="62">
        <f t="shared" si="204"/>
        <v>380.38963650951587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2.7208406582025266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2.9363370043844236E-26</v>
      </c>
      <c r="AC199" s="24">
        <f t="shared" si="163"/>
        <v>2.7208406582025266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50.908921097702205</v>
      </c>
      <c r="AO199" s="62">
        <f t="shared" si="205"/>
        <v>280.75429807509659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1.9772426145442796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2.1892689502077072E-26</v>
      </c>
      <c r="AX199" s="23">
        <f t="shared" si="166"/>
        <v>1.9772426145442796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100.80095999999973</v>
      </c>
      <c r="D200" s="12">
        <f t="shared" si="202"/>
        <v>27.152726536073256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987.71266799775651</v>
      </c>
      <c r="H200" s="70">
        <f t="shared" si="192"/>
        <v>516.18600405032703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68.268765670767891</v>
      </c>
      <c r="T200" s="62">
        <f t="shared" si="204"/>
        <v>380.38963650951587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2.6674866324441098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2.0763038076492191E-26</v>
      </c>
      <c r="AC200" s="24">
        <f t="shared" si="163"/>
        <v>2.6674866324441098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50.908921097702205</v>
      </c>
      <c r="AO200" s="62">
        <f t="shared" si="205"/>
        <v>280.75429807509659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1.9384700928719787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1.5480469205330238E-26</v>
      </c>
      <c r="AX200" s="23">
        <f t="shared" si="166"/>
        <v>1.9384700928719787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101.31263999999973</v>
      </c>
      <c r="D201" s="12">
        <f t="shared" si="202"/>
        <v>27.274478183204195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992.60231580017069</v>
      </c>
      <c r="H201" s="70">
        <f t="shared" si="192"/>
        <v>517.28923083574682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68.268765670767891</v>
      </c>
      <c r="T201" s="62">
        <f t="shared" si="204"/>
        <v>380.38963650951587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2.6151788465880732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1.4681685021922118E-26</v>
      </c>
      <c r="AC201" s="24">
        <f t="shared" si="163"/>
        <v>2.6151788465880732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50.908921097702205</v>
      </c>
      <c r="AO201" s="62">
        <f t="shared" si="205"/>
        <v>280.75429807509659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1.9004578767007685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1.0946344751038536E-26</v>
      </c>
      <c r="AX201" s="23">
        <f t="shared" si="166"/>
        <v>1.9004578767007685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101.82431999999973</v>
      </c>
      <c r="D202" s="12">
        <f t="shared" si="202"/>
        <v>27.396158275837223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997.49141125207495</v>
      </c>
      <c r="H202" s="70">
        <f t="shared" si="192"/>
        <v>518.39233299708269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68.268765670767891</v>
      </c>
      <c r="T202" s="62">
        <f t="shared" si="204"/>
        <v>380.38963650951587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2.5638967845080742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1.0381519038246095E-26</v>
      </c>
      <c r="AC202" s="24">
        <f t="shared" si="163"/>
        <v>2.5638967845080742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50.908921097702205</v>
      </c>
      <c r="AO202" s="62">
        <f t="shared" si="205"/>
        <v>280.75429807509659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1.8631910569035133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7.7402346026651189E-27</v>
      </c>
      <c r="AX202" s="23">
        <f t="shared" si="166"/>
        <v>1.8631910569035133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102.33599999999973</v>
      </c>
      <c r="D203" s="12">
        <f t="shared" si="202"/>
        <v>27.517767215282685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1002.3799574513027</v>
      </c>
      <c r="H203" s="70">
        <f t="shared" si="192"/>
        <v>519.49531123328347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68.268765670767891</v>
      </c>
      <c r="T203" s="62">
        <f t="shared" si="204"/>
        <v>380.38963650951587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2.5136203323864947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7.340842510961059E-27</v>
      </c>
      <c r="AC203" s="24">
        <f t="shared" si="163"/>
        <v>2.5136203323864947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50.908921097702205</v>
      </c>
      <c r="AO203" s="62">
        <f t="shared" si="205"/>
        <v>280.75429807509659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1.8266550167119666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5.473172375519268E-27</v>
      </c>
      <c r="AX203" s="23">
        <f t="shared" si="166"/>
        <v>1.8266550167119666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1.4421294733199093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1.4202323807635395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S9" sqref="S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Dorskamp</v>
      </c>
      <c r="B6" s="155">
        <f>'Données projet'!D9</f>
        <v>1.5620000000000001</v>
      </c>
      <c r="C6" s="156">
        <f ca="1">IF(OR('Données projet'!B9="",'Données projet'!C9="",'Données projet'!C9=0%),0,Calculateur!S3)</f>
        <v>68.268765670767891</v>
      </c>
      <c r="D6" s="156">
        <f>IF(OR('Données projet'!B9="",'Données projet'!C9="",'Données projet'!C9=0%),0,Calculateur!T3)</f>
        <v>380.38963650951587</v>
      </c>
      <c r="E6" s="156">
        <f ca="1">MIN(C6,D6)</f>
        <v>68.268765670767891</v>
      </c>
      <c r="F6" s="156">
        <f ca="1">E6*B6</f>
        <v>106.63581197773945</v>
      </c>
      <c r="G6" s="156">
        <f ca="1">F6*(100%-'Données projet'!$C$24)*(100%-'Données projet'!$C$25)*(100%-'Données projet'!$C$26)*(100%-'Données projet'!$C$27)</f>
        <v>72.938895392773787</v>
      </c>
      <c r="H6" s="157">
        <f>IF(OR('Données projet'!B9="",'Données projet'!C9="",'Données projet'!C9=0%),0,AVERAGE(Calculateur!$AC$3:$AC$33)*B6)</f>
        <v>69.700840410909123</v>
      </c>
      <c r="I6" s="158">
        <f>H6*(100%-'Données projet'!$C$24)*(100%-'Données projet'!$C$25)*(100%-'Données projet'!$C$26)*(100%-'Données projet'!$C$27)</f>
        <v>47.675374841061839</v>
      </c>
      <c r="J6" s="159">
        <f>IF(OR('Données projet'!B9="",'Données projet'!C9="",'Données projet'!C9=0%),0,SUM(Calculateur!$V$3:$V$33)*VLOOKUP('Données projet'!$B$9,Paramètres!$A$1:$I$89,9,0)*B6)</f>
        <v>563.101</v>
      </c>
      <c r="K6" s="160">
        <f>J6*(100%-'Données projet'!$C$24)*(100%-'Données projet'!$C$25)*(100%-'Données projet'!$C$26)*(100%-'Données projet'!$C$27)</f>
        <v>385.16108400000007</v>
      </c>
      <c r="L6" s="161">
        <f ca="1">G6+I6+K6</f>
        <v>505.77535423383569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Ghoy</v>
      </c>
      <c r="B7" s="163">
        <f>'Données projet'!D10</f>
        <v>1.278</v>
      </c>
      <c r="C7" s="156">
        <f ca="1">IF(OR('Données projet'!B10="",'Données projet'!C10="",'Données projet'!C10=0%),0,Calculateur!AN3)</f>
        <v>50.908921097702205</v>
      </c>
      <c r="D7" s="156">
        <f>IF(OR('Données projet'!B10="",'Données projet'!C10="",'Données projet'!C10=0%),0,Calculateur!AO3)</f>
        <v>280.75429807509659</v>
      </c>
      <c r="E7" s="156">
        <f t="shared" ref="E7:E15" ca="1" si="0">MIN(C7,D7)</f>
        <v>50.908921097702205</v>
      </c>
      <c r="F7" s="156">
        <f t="shared" ref="F7:F15" ca="1" si="1">E7*B7</f>
        <v>65.061601162863425</v>
      </c>
      <c r="G7" s="156">
        <f ca="1">F7*(100%-'Données projet'!$C$24)*(100%-'Données projet'!$C$25)*(100%-'Données projet'!$C$26)*(100%-'Données projet'!$C$27)</f>
        <v>44.50213519539858</v>
      </c>
      <c r="H7" s="164">
        <f>IF(OR('Données projet'!B10="",'Données projet'!C10="",'Données projet'!C10=0%),0,AVERAGE(Calculateur!$AX$3:$AX$33)*B7)</f>
        <v>41.538421114883882</v>
      </c>
      <c r="I7" s="158">
        <f>H7*(100%-'Données projet'!$C$24)*(100%-'Données projet'!$C$25)*(100%-'Données projet'!$C$26)*(100%-'Données projet'!$C$27)</f>
        <v>28.412280042580576</v>
      </c>
      <c r="J7" s="159">
        <f>IF(OR('Données projet'!B10="",'Données projet'!C10="",'Données projet'!C10=0%),0,SUM(Calculateur!$AQ$3:$AQ$33)*VLOOKUP('Données projet'!$B$10,Paramètres!$A$1:$I$89,9,0)*B7)</f>
        <v>360.67716000000001</v>
      </c>
      <c r="K7" s="160">
        <f>J7*(100%-'Données projet'!$C$24)*(100%-'Données projet'!$C$25)*(100%-'Données projet'!$C$26)*(100%-'Données projet'!$C$27)</f>
        <v>246.70317744000002</v>
      </c>
      <c r="L7" s="161">
        <f t="shared" ref="L7:L15" ca="1" si="2">G7+I7+K7</f>
        <v>319.61759267797919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171.69741314060286</v>
      </c>
      <c r="G16" s="175">
        <f t="shared" ca="1" si="3"/>
        <v>117.44103058817237</v>
      </c>
      <c r="H16" s="176">
        <f t="shared" si="3"/>
        <v>111.23926152579301</v>
      </c>
      <c r="I16" s="176">
        <f t="shared" si="3"/>
        <v>76.087654883642415</v>
      </c>
      <c r="J16" s="177">
        <f t="shared" si="3"/>
        <v>923.77816000000007</v>
      </c>
      <c r="K16" s="177">
        <f t="shared" si="3"/>
        <v>631.86426144000006</v>
      </c>
      <c r="L16" s="178">
        <f t="shared" ca="1" si="3"/>
        <v>825.39294691181487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Dorskamp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Ghoy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B23" sqref="B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Dorskamp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1.5620000000000001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Ghoy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1.278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Dorskamp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350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Ghoy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16</v>
      </c>
      <c r="B54" s="193">
        <f>'Données projet'!D62</f>
        <v>274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2024-10-11T07:43:05Z</dcterms:modified>
</cp:coreProperties>
</file>