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Users\olivier.gleizes\Documents\Olivier\La Poste\ASLGF Combrailles\Dossier labellisation\"/>
    </mc:Choice>
  </mc:AlternateContent>
  <bookViews>
    <workbookView xWindow="0" yWindow="0" windowWidth="17970" windowHeight="8280" activeTab="1"/>
  </bookViews>
  <sheets>
    <sheet name="Sardin 2012" sheetId="1" r:id="rId1"/>
    <sheet name="Quantification C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2" l="1"/>
  <c r="W13" i="2"/>
  <c r="W11" i="2"/>
  <c r="W6" i="2"/>
  <c r="W5" i="2"/>
  <c r="W3" i="2"/>
  <c r="W2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B57" i="2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I62" i="2"/>
  <c r="I63" i="2"/>
  <c r="I64" i="2"/>
  <c r="J64" i="2" s="1"/>
  <c r="I65" i="2"/>
  <c r="J65" i="2" s="1"/>
  <c r="I66" i="2"/>
  <c r="I67" i="2"/>
  <c r="I68" i="2"/>
  <c r="J68" i="2" s="1"/>
  <c r="I69" i="2"/>
  <c r="J69" i="2" s="1"/>
  <c r="I70" i="2"/>
  <c r="I71" i="2"/>
  <c r="I72" i="2"/>
  <c r="J72" i="2" s="1"/>
  <c r="I73" i="2"/>
  <c r="J73" i="2" s="1"/>
  <c r="I74" i="2"/>
  <c r="I75" i="2"/>
  <c r="I76" i="2"/>
  <c r="J76" i="2" s="1"/>
  <c r="I77" i="2"/>
  <c r="J77" i="2" s="1"/>
  <c r="I78" i="2"/>
  <c r="I79" i="2"/>
  <c r="I80" i="2"/>
  <c r="J80" i="2" s="1"/>
  <c r="K73" i="2"/>
  <c r="K74" i="2" s="1"/>
  <c r="K75" i="2" s="1"/>
  <c r="K76" i="2" s="1"/>
  <c r="K77" i="2" s="1"/>
  <c r="K78" i="2" s="1"/>
  <c r="K79" i="2" s="1"/>
  <c r="K65" i="2"/>
  <c r="K66" i="2" s="1"/>
  <c r="K67" i="2" s="1"/>
  <c r="K68" i="2" s="1"/>
  <c r="K69" i="2" s="1"/>
  <c r="K70" i="2" s="1"/>
  <c r="K71" i="2" s="1"/>
  <c r="K58" i="2"/>
  <c r="K59" i="2" s="1"/>
  <c r="K60" i="2" s="1"/>
  <c r="K61" i="2" s="1"/>
  <c r="K62" i="2" s="1"/>
  <c r="K63" i="2" s="1"/>
  <c r="K57" i="2"/>
  <c r="K49" i="2"/>
  <c r="K50" i="2" s="1"/>
  <c r="K51" i="2" s="1"/>
  <c r="K52" i="2" s="1"/>
  <c r="K53" i="2" s="1"/>
  <c r="K54" i="2" s="1"/>
  <c r="K55" i="2" s="1"/>
  <c r="K41" i="2"/>
  <c r="K42" i="2" s="1"/>
  <c r="K43" i="2" s="1"/>
  <c r="K44" i="2" s="1"/>
  <c r="K45" i="2" s="1"/>
  <c r="K46" i="2" s="1"/>
  <c r="K47" i="2" s="1"/>
  <c r="K33" i="2"/>
  <c r="K34" i="2" s="1"/>
  <c r="K35" i="2" s="1"/>
  <c r="K36" i="2" s="1"/>
  <c r="K37" i="2" s="1"/>
  <c r="K38" i="2" s="1"/>
  <c r="K39" i="2" s="1"/>
  <c r="K26" i="2"/>
  <c r="K27" i="2" s="1"/>
  <c r="K28" i="2" s="1"/>
  <c r="K29" i="2" s="1"/>
  <c r="K30" i="2" s="1"/>
  <c r="K31" i="2" s="1"/>
  <c r="K25" i="2"/>
  <c r="J63" i="2"/>
  <c r="J66" i="2"/>
  <c r="J67" i="2"/>
  <c r="J70" i="2"/>
  <c r="J71" i="2"/>
  <c r="J74" i="2"/>
  <c r="J75" i="2"/>
  <c r="J78" i="2"/>
  <c r="J79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G74" i="2"/>
  <c r="G75" i="2"/>
  <c r="G76" i="2"/>
  <c r="G77" i="2"/>
  <c r="G78" i="2"/>
  <c r="G73" i="2"/>
  <c r="G66" i="2"/>
  <c r="G67" i="2"/>
  <c r="G68" i="2"/>
  <c r="G69" i="2"/>
  <c r="G70" i="2"/>
  <c r="G65" i="2"/>
  <c r="G58" i="2"/>
  <c r="G59" i="2"/>
  <c r="G60" i="2"/>
  <c r="G61" i="2"/>
  <c r="G62" i="2"/>
  <c r="G57" i="2"/>
  <c r="G50" i="2"/>
  <c r="G51" i="2"/>
  <c r="G52" i="2"/>
  <c r="G53" i="2"/>
  <c r="G54" i="2"/>
  <c r="G49" i="2"/>
  <c r="G80" i="2"/>
  <c r="G72" i="2"/>
  <c r="G64" i="2"/>
  <c r="G56" i="2"/>
  <c r="G42" i="2"/>
  <c r="G43" i="2"/>
  <c r="G44" i="2"/>
  <c r="G45" i="2"/>
  <c r="G46" i="2"/>
  <c r="G41" i="2"/>
  <c r="G48" i="2"/>
  <c r="G34" i="2"/>
  <c r="G35" i="2"/>
  <c r="G36" i="2"/>
  <c r="G37" i="2"/>
  <c r="G38" i="2"/>
  <c r="G33" i="2"/>
  <c r="G40" i="2"/>
  <c r="G26" i="2"/>
  <c r="G27" i="2"/>
  <c r="G28" i="2"/>
  <c r="G29" i="2"/>
  <c r="G30" i="2"/>
  <c r="G25" i="2"/>
  <c r="G24" i="2"/>
  <c r="G32" i="2"/>
  <c r="F78" i="2"/>
  <c r="F79" i="2"/>
  <c r="F63" i="2"/>
  <c r="F65" i="2" s="1"/>
  <c r="F66" i="2" s="1"/>
  <c r="F67" i="2" s="1"/>
  <c r="F68" i="2" s="1"/>
  <c r="F69" i="2" s="1"/>
  <c r="F70" i="2" s="1"/>
  <c r="F71" i="2" s="1"/>
  <c r="F73" i="2" s="1"/>
  <c r="F74" i="2" s="1"/>
  <c r="F75" i="2" s="1"/>
  <c r="F76" i="2" s="1"/>
  <c r="F77" i="2" s="1"/>
  <c r="F26" i="2"/>
  <c r="F27" i="2"/>
  <c r="F28" i="2"/>
  <c r="F29" i="2"/>
  <c r="F30" i="2" s="1"/>
  <c r="F31" i="2" s="1"/>
  <c r="F33" i="2" s="1"/>
  <c r="F34" i="2" s="1"/>
  <c r="F35" i="2" s="1"/>
  <c r="F36" i="2" s="1"/>
  <c r="F37" i="2" s="1"/>
  <c r="F38" i="2" s="1"/>
  <c r="F39" i="2" s="1"/>
  <c r="F41" i="2" s="1"/>
  <c r="F42" i="2" s="1"/>
  <c r="F43" i="2" s="1"/>
  <c r="F44" i="2" s="1"/>
  <c r="F45" i="2" s="1"/>
  <c r="F46" i="2" s="1"/>
  <c r="F47" i="2" s="1"/>
  <c r="F49" i="2" s="1"/>
  <c r="F50" i="2" s="1"/>
  <c r="F51" i="2" s="1"/>
  <c r="F52" i="2" s="1"/>
  <c r="F53" i="2" s="1"/>
  <c r="F54" i="2" s="1"/>
  <c r="F55" i="2" s="1"/>
  <c r="F57" i="2" s="1"/>
  <c r="F58" i="2" s="1"/>
  <c r="F59" i="2" s="1"/>
  <c r="F60" i="2" s="1"/>
  <c r="F61" i="2" s="1"/>
  <c r="F62" i="2" s="1"/>
  <c r="F25" i="2"/>
  <c r="C2" i="2" l="1"/>
  <c r="W7" i="2" l="1"/>
  <c r="B3" i="2" l="1"/>
  <c r="R3" i="2"/>
  <c r="R4" i="2" s="1"/>
  <c r="R5" i="2" s="1"/>
  <c r="R6" i="2" s="1"/>
  <c r="R7" i="2" s="1"/>
  <c r="R8" i="2" s="1"/>
  <c r="R9" i="2" s="1"/>
  <c r="R10" i="2" s="1"/>
  <c r="R11" i="2" s="1"/>
  <c r="R12" i="2" s="1"/>
  <c r="R13" i="2" s="1"/>
  <c r="R14" i="2" s="1"/>
  <c r="R15" i="2" s="1"/>
  <c r="R16" i="2" s="1"/>
  <c r="R17" i="2" s="1"/>
  <c r="R18" i="2" s="1"/>
  <c r="R19" i="2" s="1"/>
  <c r="P3" i="2"/>
  <c r="P4" i="2" s="1"/>
  <c r="Q3" i="2"/>
  <c r="P5" i="2" l="1"/>
  <c r="B4" i="2"/>
  <c r="C3" i="2"/>
  <c r="S3" i="2"/>
  <c r="Q4" i="2"/>
  <c r="Q5" i="2" s="1"/>
  <c r="Q6" i="2" s="1"/>
  <c r="Q7" i="2" s="1"/>
  <c r="Q8" i="2" s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S4" i="2" l="1"/>
  <c r="B5" i="2"/>
  <c r="C4" i="2"/>
  <c r="P6" i="2"/>
  <c r="S5" i="2"/>
  <c r="D2" i="2"/>
  <c r="E2" i="2" s="1"/>
  <c r="S2" i="2"/>
  <c r="H62" i="2"/>
  <c r="J62" i="2" s="1"/>
  <c r="H3" i="2"/>
  <c r="H4" i="2"/>
  <c r="H5" i="2"/>
  <c r="I5" i="2" s="1"/>
  <c r="J5" i="2" s="1"/>
  <c r="H6" i="2"/>
  <c r="H7" i="2"/>
  <c r="H8" i="2"/>
  <c r="I8" i="2" s="1"/>
  <c r="J8" i="2" s="1"/>
  <c r="H9" i="2"/>
  <c r="I9" i="2" s="1"/>
  <c r="J9" i="2" s="1"/>
  <c r="H10" i="2"/>
  <c r="I10" i="2" s="1"/>
  <c r="J10" i="2" s="1"/>
  <c r="H11" i="2"/>
  <c r="H12" i="2"/>
  <c r="H13" i="2"/>
  <c r="H14" i="2"/>
  <c r="I14" i="2" s="1"/>
  <c r="J14" i="2" s="1"/>
  <c r="H15" i="2"/>
  <c r="H16" i="2"/>
  <c r="H17" i="2"/>
  <c r="H18" i="2"/>
  <c r="I18" i="2" s="1"/>
  <c r="J18" i="2" s="1"/>
  <c r="H19" i="2"/>
  <c r="H21" i="2"/>
  <c r="I21" i="2" s="1"/>
  <c r="J21" i="2" s="1"/>
  <c r="H27" i="2"/>
  <c r="I27" i="2" s="1"/>
  <c r="J27" i="2" s="1"/>
  <c r="H34" i="2"/>
  <c r="H41" i="2"/>
  <c r="I41" i="2" s="1"/>
  <c r="J41" i="2" s="1"/>
  <c r="H47" i="2"/>
  <c r="H54" i="2"/>
  <c r="I54" i="2" s="1"/>
  <c r="H61" i="2"/>
  <c r="H2" i="2"/>
  <c r="P7" i="2" l="1"/>
  <c r="S6" i="2"/>
  <c r="B6" i="2"/>
  <c r="C5" i="2"/>
  <c r="J54" i="2"/>
  <c r="D3" i="2"/>
  <c r="E3" i="2" s="1"/>
  <c r="I47" i="2"/>
  <c r="J47" i="2" s="1"/>
  <c r="I61" i="2"/>
  <c r="J61" i="2" s="1"/>
  <c r="I34" i="2"/>
  <c r="J34" i="2" s="1"/>
  <c r="I19" i="2"/>
  <c r="J19" i="2" s="1"/>
  <c r="I17" i="2"/>
  <c r="J17" i="2" s="1"/>
  <c r="I16" i="2"/>
  <c r="J16" i="2" s="1"/>
  <c r="I15" i="2"/>
  <c r="J15" i="2" s="1"/>
  <c r="I13" i="2"/>
  <c r="J13" i="2" s="1"/>
  <c r="I12" i="2"/>
  <c r="J12" i="2" s="1"/>
  <c r="I11" i="2"/>
  <c r="J11" i="2" s="1"/>
  <c r="I7" i="2"/>
  <c r="J7" i="2" s="1"/>
  <c r="I6" i="2"/>
  <c r="J6" i="2" s="1"/>
  <c r="I4" i="2"/>
  <c r="J4" i="2" s="1"/>
  <c r="I3" i="2"/>
  <c r="J3" i="2" s="1"/>
  <c r="H23" i="2"/>
  <c r="H24" i="2"/>
  <c r="H25" i="2"/>
  <c r="H26" i="2"/>
  <c r="H22" i="2"/>
  <c r="B7" i="2" l="1"/>
  <c r="C6" i="2"/>
  <c r="D6" i="2" s="1"/>
  <c r="E6" i="2" s="1"/>
  <c r="P8" i="2"/>
  <c r="S7" i="2"/>
  <c r="D5" i="2"/>
  <c r="E5" i="2" s="1"/>
  <c r="D4" i="2"/>
  <c r="E4" i="2" s="1"/>
  <c r="I22" i="2"/>
  <c r="J22" i="2" s="1"/>
  <c r="I23" i="2"/>
  <c r="J23" i="2" s="1"/>
  <c r="I26" i="2"/>
  <c r="J26" i="2" s="1"/>
  <c r="H20" i="2"/>
  <c r="I25" i="2"/>
  <c r="J25" i="2" s="1"/>
  <c r="I24" i="2"/>
  <c r="J24" i="2" s="1"/>
  <c r="H28" i="2"/>
  <c r="H55" i="2"/>
  <c r="H48" i="2"/>
  <c r="H38" i="2"/>
  <c r="P9" i="2" l="1"/>
  <c r="S8" i="2"/>
  <c r="B8" i="2"/>
  <c r="C7" i="2"/>
  <c r="D7" i="2" s="1"/>
  <c r="E7" i="2" s="1"/>
  <c r="R20" i="2"/>
  <c r="R21" i="2" s="1"/>
  <c r="R22" i="2" s="1"/>
  <c r="R23" i="2" s="1"/>
  <c r="R24" i="2" s="1"/>
  <c r="R25" i="2" s="1"/>
  <c r="R26" i="2" s="1"/>
  <c r="R27" i="2" s="1"/>
  <c r="R28" i="2" s="1"/>
  <c r="R29" i="2" s="1"/>
  <c r="R30" i="2" s="1"/>
  <c r="R31" i="2" s="1"/>
  <c r="R32" i="2" s="1"/>
  <c r="R33" i="2" s="1"/>
  <c r="R34" i="2" s="1"/>
  <c r="R35" i="2" s="1"/>
  <c r="R36" i="2" s="1"/>
  <c r="R37" i="2" s="1"/>
  <c r="R38" i="2" s="1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Q20" i="2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35" i="2" s="1"/>
  <c r="Q36" i="2" s="1"/>
  <c r="Q37" i="2" s="1"/>
  <c r="Q38" i="2" s="1"/>
  <c r="Q39" i="2" s="1"/>
  <c r="Q40" i="2" s="1"/>
  <c r="Q41" i="2" s="1"/>
  <c r="Q42" i="2" s="1"/>
  <c r="Q43" i="2" s="1"/>
  <c r="Q44" i="2" s="1"/>
  <c r="Q45" i="2" s="1"/>
  <c r="Q46" i="2" s="1"/>
  <c r="Q47" i="2" s="1"/>
  <c r="Q48" i="2" s="1"/>
  <c r="Q49" i="2" s="1"/>
  <c r="Q50" i="2" s="1"/>
  <c r="Q51" i="2" s="1"/>
  <c r="Q52" i="2" s="1"/>
  <c r="Q53" i="2" s="1"/>
  <c r="Q54" i="2" s="1"/>
  <c r="Q55" i="2" s="1"/>
  <c r="Q56" i="2" s="1"/>
  <c r="H52" i="2"/>
  <c r="I52" i="2" s="1"/>
  <c r="J52" i="2" s="1"/>
  <c r="H31" i="2"/>
  <c r="I31" i="2" s="1"/>
  <c r="J31" i="2" s="1"/>
  <c r="I20" i="2"/>
  <c r="J20" i="2" s="1"/>
  <c r="H53" i="2"/>
  <c r="I53" i="2" s="1"/>
  <c r="J53" i="2" s="1"/>
  <c r="H33" i="2"/>
  <c r="I33" i="2" s="1"/>
  <c r="J33" i="2" s="1"/>
  <c r="I38" i="2"/>
  <c r="J38" i="2" s="1"/>
  <c r="I55" i="2"/>
  <c r="J55" i="2" s="1"/>
  <c r="H58" i="2"/>
  <c r="H45" i="2"/>
  <c r="H42" i="2"/>
  <c r="H56" i="2"/>
  <c r="H57" i="2"/>
  <c r="H36" i="2"/>
  <c r="H35" i="2"/>
  <c r="I48" i="2"/>
  <c r="J48" i="2" s="1"/>
  <c r="H51" i="2"/>
  <c r="H60" i="2"/>
  <c r="H39" i="2"/>
  <c r="H49" i="2"/>
  <c r="H50" i="2"/>
  <c r="H59" i="2"/>
  <c r="I28" i="2"/>
  <c r="J28" i="2" s="1"/>
  <c r="H44" i="2"/>
  <c r="H30" i="2"/>
  <c r="H43" i="2"/>
  <c r="H37" i="2"/>
  <c r="H46" i="2"/>
  <c r="H29" i="2"/>
  <c r="H40" i="2"/>
  <c r="H32" i="2"/>
  <c r="P10" i="2" l="1"/>
  <c r="S9" i="2"/>
  <c r="B9" i="2"/>
  <c r="C8" i="2"/>
  <c r="D8" i="2" s="1"/>
  <c r="E8" i="2" s="1"/>
  <c r="I32" i="2"/>
  <c r="J32" i="2" s="1"/>
  <c r="I37" i="2"/>
  <c r="J37" i="2" s="1"/>
  <c r="I59" i="2"/>
  <c r="J59" i="2" s="1"/>
  <c r="I60" i="2"/>
  <c r="J60" i="2" s="1"/>
  <c r="I35" i="2"/>
  <c r="J35" i="2" s="1"/>
  <c r="I58" i="2"/>
  <c r="J58" i="2" s="1"/>
  <c r="I40" i="2"/>
  <c r="J40" i="2" s="1"/>
  <c r="I43" i="2"/>
  <c r="J43" i="2" s="1"/>
  <c r="I50" i="2"/>
  <c r="J50" i="2" s="1"/>
  <c r="I51" i="2"/>
  <c r="J51" i="2" s="1"/>
  <c r="I36" i="2"/>
  <c r="J36" i="2" s="1"/>
  <c r="I29" i="2"/>
  <c r="J29" i="2" s="1"/>
  <c r="I30" i="2"/>
  <c r="J30" i="2" s="1"/>
  <c r="I49" i="2"/>
  <c r="J49" i="2" s="1"/>
  <c r="I57" i="2"/>
  <c r="J57" i="2" s="1"/>
  <c r="I42" i="2"/>
  <c r="J42" i="2" s="1"/>
  <c r="I46" i="2"/>
  <c r="J46" i="2" s="1"/>
  <c r="I44" i="2"/>
  <c r="J44" i="2" s="1"/>
  <c r="I39" i="2"/>
  <c r="J39" i="2" s="1"/>
  <c r="I56" i="2"/>
  <c r="J56" i="2" s="1"/>
  <c r="I45" i="2"/>
  <c r="J45" i="2" s="1"/>
  <c r="B10" i="2" l="1"/>
  <c r="C9" i="2"/>
  <c r="D9" i="2" s="1"/>
  <c r="E9" i="2" s="1"/>
  <c r="P11" i="2"/>
  <c r="S10" i="2"/>
  <c r="P12" i="2" l="1"/>
  <c r="S11" i="2"/>
  <c r="B11" i="2"/>
  <c r="C10" i="2"/>
  <c r="D10" i="2" s="1"/>
  <c r="E10" i="2" s="1"/>
  <c r="B12" i="2" l="1"/>
  <c r="C11" i="2"/>
  <c r="D11" i="2" s="1"/>
  <c r="E11" i="2" s="1"/>
  <c r="P13" i="2"/>
  <c r="S12" i="2"/>
  <c r="P14" i="2" l="1"/>
  <c r="S13" i="2"/>
  <c r="B13" i="2"/>
  <c r="C12" i="2"/>
  <c r="D12" i="2" s="1"/>
  <c r="E12" i="2" s="1"/>
  <c r="B14" i="2" l="1"/>
  <c r="C13" i="2"/>
  <c r="D13" i="2" s="1"/>
  <c r="E13" i="2" s="1"/>
  <c r="P15" i="2"/>
  <c r="S14" i="2"/>
  <c r="P16" i="2" l="1"/>
  <c r="S15" i="2"/>
  <c r="B15" i="2"/>
  <c r="C14" i="2"/>
  <c r="D14" i="2" s="1"/>
  <c r="E14" i="2" s="1"/>
  <c r="B16" i="2" l="1"/>
  <c r="C15" i="2"/>
  <c r="D15" i="2" s="1"/>
  <c r="E15" i="2" s="1"/>
  <c r="P17" i="2"/>
  <c r="S16" i="2"/>
  <c r="P18" i="2" l="1"/>
  <c r="S17" i="2"/>
  <c r="B17" i="2"/>
  <c r="C16" i="2"/>
  <c r="D16" i="2" s="1"/>
  <c r="E16" i="2" s="1"/>
  <c r="B18" i="2" l="1"/>
  <c r="C17" i="2"/>
  <c r="D17" i="2" s="1"/>
  <c r="E17" i="2" s="1"/>
  <c r="P19" i="2"/>
  <c r="S18" i="2"/>
  <c r="B19" i="2" l="1"/>
  <c r="C18" i="2"/>
  <c r="D18" i="2" s="1"/>
  <c r="E18" i="2" s="1"/>
  <c r="S19" i="2"/>
  <c r="P20" i="2"/>
  <c r="S20" i="2" l="1"/>
  <c r="P21" i="2"/>
  <c r="B20" i="2"/>
  <c r="C19" i="2"/>
  <c r="D19" i="2" s="1"/>
  <c r="E19" i="2" s="1"/>
  <c r="P22" i="2" l="1"/>
  <c r="S21" i="2"/>
  <c r="B21" i="2"/>
  <c r="C20" i="2"/>
  <c r="D20" i="2" s="1"/>
  <c r="E20" i="2" s="1"/>
  <c r="P23" i="2" l="1"/>
  <c r="S22" i="2"/>
  <c r="B22" i="2"/>
  <c r="C21" i="2"/>
  <c r="D21" i="2" s="1"/>
  <c r="E21" i="2" s="1"/>
  <c r="B23" i="2" l="1"/>
  <c r="C22" i="2"/>
  <c r="D22" i="2" s="1"/>
  <c r="E22" i="2" s="1"/>
  <c r="P24" i="2"/>
  <c r="S23" i="2"/>
  <c r="P25" i="2" l="1"/>
  <c r="S24" i="2"/>
  <c r="B24" i="2"/>
  <c r="C23" i="2"/>
  <c r="D23" i="2" s="1"/>
  <c r="E23" i="2" s="1"/>
  <c r="B25" i="2" l="1"/>
  <c r="C24" i="2"/>
  <c r="D24" i="2" s="1"/>
  <c r="E24" i="2" s="1"/>
  <c r="P26" i="2"/>
  <c r="S25" i="2"/>
  <c r="P27" i="2" l="1"/>
  <c r="S26" i="2"/>
  <c r="B26" i="2"/>
  <c r="C25" i="2"/>
  <c r="D25" i="2" s="1"/>
  <c r="E25" i="2" s="1"/>
  <c r="B27" i="2" l="1"/>
  <c r="C26" i="2"/>
  <c r="D26" i="2" s="1"/>
  <c r="E26" i="2" s="1"/>
  <c r="P28" i="2"/>
  <c r="S27" i="2"/>
  <c r="P29" i="2" l="1"/>
  <c r="S28" i="2"/>
  <c r="B28" i="2"/>
  <c r="C27" i="2"/>
  <c r="D27" i="2" s="1"/>
  <c r="E27" i="2" s="1"/>
  <c r="B29" i="2" l="1"/>
  <c r="C28" i="2"/>
  <c r="D28" i="2" s="1"/>
  <c r="E28" i="2" s="1"/>
  <c r="P30" i="2"/>
  <c r="S29" i="2"/>
  <c r="P31" i="2" l="1"/>
  <c r="S30" i="2"/>
  <c r="B30" i="2"/>
  <c r="C29" i="2"/>
  <c r="D29" i="2" s="1"/>
  <c r="E29" i="2" s="1"/>
  <c r="B31" i="2" l="1"/>
  <c r="C30" i="2"/>
  <c r="D30" i="2" s="1"/>
  <c r="E30" i="2" s="1"/>
  <c r="P32" i="2"/>
  <c r="S31" i="2"/>
  <c r="P33" i="2" l="1"/>
  <c r="S32" i="2"/>
  <c r="B32" i="2"/>
  <c r="C31" i="2"/>
  <c r="D31" i="2" s="1"/>
  <c r="E31" i="2" s="1"/>
  <c r="B33" i="2" l="1"/>
  <c r="C32" i="2"/>
  <c r="D32" i="2" s="1"/>
  <c r="E32" i="2" s="1"/>
  <c r="P34" i="2"/>
  <c r="S33" i="2"/>
  <c r="P35" i="2" l="1"/>
  <c r="S34" i="2"/>
  <c r="B34" i="2"/>
  <c r="C33" i="2"/>
  <c r="D33" i="2" s="1"/>
  <c r="E33" i="2" s="1"/>
  <c r="B35" i="2" l="1"/>
  <c r="C34" i="2"/>
  <c r="D34" i="2" s="1"/>
  <c r="E34" i="2" s="1"/>
  <c r="P36" i="2"/>
  <c r="S35" i="2"/>
  <c r="P37" i="2" l="1"/>
  <c r="S36" i="2"/>
  <c r="B36" i="2"/>
  <c r="C35" i="2"/>
  <c r="D35" i="2" s="1"/>
  <c r="E35" i="2" s="1"/>
  <c r="B37" i="2" l="1"/>
  <c r="C36" i="2"/>
  <c r="D36" i="2" s="1"/>
  <c r="E36" i="2" s="1"/>
  <c r="P38" i="2"/>
  <c r="S37" i="2"/>
  <c r="P39" i="2" l="1"/>
  <c r="S38" i="2"/>
  <c r="B38" i="2"/>
  <c r="C37" i="2"/>
  <c r="D37" i="2" s="1"/>
  <c r="E37" i="2" s="1"/>
  <c r="B39" i="2" l="1"/>
  <c r="C38" i="2"/>
  <c r="D38" i="2" s="1"/>
  <c r="E38" i="2" s="1"/>
  <c r="P40" i="2"/>
  <c r="S39" i="2"/>
  <c r="P41" i="2" l="1"/>
  <c r="S40" i="2"/>
  <c r="B40" i="2"/>
  <c r="C39" i="2"/>
  <c r="D39" i="2" s="1"/>
  <c r="E39" i="2" s="1"/>
  <c r="B41" i="2" l="1"/>
  <c r="C40" i="2"/>
  <c r="D40" i="2" s="1"/>
  <c r="E40" i="2" s="1"/>
  <c r="P42" i="2"/>
  <c r="S41" i="2"/>
  <c r="P43" i="2" l="1"/>
  <c r="S42" i="2"/>
  <c r="B42" i="2"/>
  <c r="C41" i="2"/>
  <c r="D41" i="2" s="1"/>
  <c r="E41" i="2" s="1"/>
  <c r="B43" i="2" l="1"/>
  <c r="C42" i="2"/>
  <c r="D42" i="2" s="1"/>
  <c r="E42" i="2" s="1"/>
  <c r="P44" i="2"/>
  <c r="S43" i="2"/>
  <c r="P45" i="2" l="1"/>
  <c r="S44" i="2"/>
  <c r="B44" i="2"/>
  <c r="C43" i="2"/>
  <c r="D43" i="2" s="1"/>
  <c r="E43" i="2" s="1"/>
  <c r="B45" i="2" l="1"/>
  <c r="C44" i="2"/>
  <c r="D44" i="2" s="1"/>
  <c r="E44" i="2" s="1"/>
  <c r="P46" i="2"/>
  <c r="S45" i="2"/>
  <c r="P47" i="2" l="1"/>
  <c r="S46" i="2"/>
  <c r="B46" i="2"/>
  <c r="C45" i="2"/>
  <c r="D45" i="2" s="1"/>
  <c r="E45" i="2" s="1"/>
  <c r="B47" i="2" l="1"/>
  <c r="C46" i="2"/>
  <c r="D46" i="2" s="1"/>
  <c r="E46" i="2" s="1"/>
  <c r="P48" i="2"/>
  <c r="S47" i="2"/>
  <c r="P49" i="2" l="1"/>
  <c r="S48" i="2"/>
  <c r="B48" i="2"/>
  <c r="C47" i="2"/>
  <c r="D47" i="2" s="1"/>
  <c r="E47" i="2" s="1"/>
  <c r="B49" i="2" l="1"/>
  <c r="C48" i="2"/>
  <c r="D48" i="2" s="1"/>
  <c r="E48" i="2" s="1"/>
  <c r="P50" i="2"/>
  <c r="S49" i="2"/>
  <c r="B50" i="2" l="1"/>
  <c r="C49" i="2"/>
  <c r="D49" i="2" s="1"/>
  <c r="E49" i="2" s="1"/>
  <c r="P51" i="2"/>
  <c r="S50" i="2"/>
  <c r="B51" i="2" l="1"/>
  <c r="C50" i="2"/>
  <c r="D50" i="2" s="1"/>
  <c r="E50" i="2" s="1"/>
  <c r="P52" i="2"/>
  <c r="S51" i="2"/>
  <c r="B52" i="2" l="1"/>
  <c r="C51" i="2"/>
  <c r="D51" i="2" s="1"/>
  <c r="E51" i="2" s="1"/>
  <c r="P53" i="2"/>
  <c r="S52" i="2"/>
  <c r="B53" i="2" l="1"/>
  <c r="C52" i="2"/>
  <c r="D52" i="2" s="1"/>
  <c r="E52" i="2" s="1"/>
  <c r="P54" i="2"/>
  <c r="S53" i="2"/>
  <c r="B54" i="2" l="1"/>
  <c r="C53" i="2"/>
  <c r="D53" i="2" s="1"/>
  <c r="E53" i="2" s="1"/>
  <c r="P55" i="2"/>
  <c r="S54" i="2"/>
  <c r="B55" i="2" l="1"/>
  <c r="C54" i="2"/>
  <c r="D54" i="2" s="1"/>
  <c r="E54" i="2" s="1"/>
  <c r="P56" i="2"/>
  <c r="S56" i="2" s="1"/>
  <c r="S55" i="2"/>
  <c r="B56" i="2" l="1"/>
  <c r="C56" i="2" s="1"/>
  <c r="C55" i="2"/>
  <c r="D55" i="2" s="1"/>
  <c r="E55" i="2" s="1"/>
  <c r="D56" i="2" l="1"/>
  <c r="E56" i="2"/>
  <c r="W4" i="2" s="1"/>
  <c r="W10" i="2" s="1"/>
</calcChain>
</file>

<file path=xl/sharedStrings.xml><?xml version="1.0" encoding="utf-8"?>
<sst xmlns="http://schemas.openxmlformats.org/spreadsheetml/2006/main" count="73" uniqueCount="50">
  <si>
    <t>17-18 m</t>
  </si>
  <si>
    <t>Peuplement avant coupe</t>
  </si>
  <si>
    <t>Production</t>
  </si>
  <si>
    <t>Eclaircie</t>
  </si>
  <si>
    <t>Après coupe</t>
  </si>
  <si>
    <t>Fertilité</t>
  </si>
  <si>
    <t>Entrée en sylviculture</t>
  </si>
  <si>
    <t>Densité</t>
  </si>
  <si>
    <t>Age</t>
  </si>
  <si>
    <t>Ho</t>
  </si>
  <si>
    <t>N</t>
  </si>
  <si>
    <t>G</t>
  </si>
  <si>
    <t>Dg</t>
  </si>
  <si>
    <t>Do</t>
  </si>
  <si>
    <t>V</t>
  </si>
  <si>
    <t>accg</t>
  </si>
  <si>
    <t>accV</t>
  </si>
  <si>
    <t>v</t>
  </si>
  <si>
    <t>S %</t>
  </si>
  <si>
    <t>% Panneaux</t>
  </si>
  <si>
    <t>% Sciages</t>
  </si>
  <si>
    <t>Année</t>
  </si>
  <si>
    <r>
      <t>V (m</t>
    </r>
    <r>
      <rPr>
        <b/>
        <sz val="11"/>
        <color theme="1"/>
        <rFont val="Arial"/>
        <family val="2"/>
      </rPr>
      <t>³</t>
    </r>
    <r>
      <rPr>
        <b/>
        <sz val="11"/>
        <color theme="1"/>
        <rFont val="Calibri"/>
        <family val="2"/>
        <scheme val="minor"/>
      </rPr>
      <t>/ha)</t>
    </r>
  </si>
  <si>
    <t>V éclairci 
(m³/ha)</t>
  </si>
  <si>
    <t>% Pâte à 
papier</t>
  </si>
  <si>
    <t>Biomasse aérienne 
(tMS/ha)</t>
  </si>
  <si>
    <t>Biomasse racinaire 
(tMS/ha)</t>
  </si>
  <si>
    <r>
      <t>Biomasse totale 
(tCO</t>
    </r>
    <r>
      <rPr>
        <b/>
        <sz val="11"/>
        <color theme="1"/>
        <rFont val="Calibri"/>
        <family val="2"/>
      </rPr>
      <t>₂</t>
    </r>
    <r>
      <rPr>
        <b/>
        <sz val="11"/>
        <color theme="1"/>
        <rFont val="Calibri"/>
        <family val="2"/>
        <scheme val="minor"/>
      </rPr>
      <t>/ha)</t>
    </r>
  </si>
  <si>
    <t>Stock 
sciages (tCO₂/ha)</t>
  </si>
  <si>
    <t>Stock 
panneaux (tCO₂/ha)</t>
  </si>
  <si>
    <t>Stocks pâte 
à papier (tCO₂/ha)</t>
  </si>
  <si>
    <t>Stock produits 
bois (tCO₂/ha)</t>
  </si>
  <si>
    <t>Stock moyen de long terme</t>
  </si>
  <si>
    <t>Coefficient de substitution</t>
  </si>
  <si>
    <t>Biomasse 
totale (tCO₂/ha)</t>
  </si>
  <si>
    <t>Bipomasse aérienne 
(tMS/ha)</t>
  </si>
  <si>
    <t>V (m³/ha)</t>
  </si>
  <si>
    <t>Douglas</t>
  </si>
  <si>
    <t>Référence</t>
  </si>
  <si>
    <t>Diff. stock (30 ans)</t>
  </si>
  <si>
    <t>Diff. stock moyen de long terme</t>
  </si>
  <si>
    <t>Gain CO₂ dans la litière</t>
  </si>
  <si>
    <t>Gain en CO₂ dans le bois mort</t>
  </si>
  <si>
    <t>Gain en CO₂ dans le sol</t>
  </si>
  <si>
    <t>Gain CO₂ dans la biomasse</t>
  </si>
  <si>
    <t>REA forêt générables</t>
  </si>
  <si>
    <t>Récolte pendant 30 ans (m³/ha)</t>
  </si>
  <si>
    <t>haute</t>
  </si>
  <si>
    <t>REI substitution</t>
  </si>
  <si>
    <t>REA produits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</si>
</sst>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DDDDDD"/>
        <bgColor rgb="FFCFE7F5"/>
      </patternFill>
    </fill>
    <fill>
      <patternFill patternType="solid">
        <fgColor rgb="FFCCFFCC"/>
        <bgColor rgb="FFCCFFFF"/>
      </patternFill>
    </fill>
    <fill>
      <patternFill patternType="solid">
        <fgColor rgb="FFE6E6FF"/>
        <bgColor rgb="FFCFE7F5"/>
      </patternFill>
    </fill>
    <fill>
      <patternFill patternType="solid">
        <fgColor rgb="FFCFE7F5"/>
        <bgColor rgb="FFE6E6F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rgb="FF92D050"/>
        <bgColor rgb="FFCFE7F5"/>
      </patternFill>
    </fill>
    <fill>
      <patternFill patternType="solid">
        <fgColor theme="7" tint="0.59999389629810485"/>
        <bgColor rgb="FFCFE7F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E6E6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10" fontId="0" fillId="4" borderId="0" xfId="0" applyNumberFormat="1" applyFont="1" applyFill="1"/>
    <xf numFmtId="0" fontId="0" fillId="5" borderId="0" xfId="0" applyFill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 vertical="center"/>
    </xf>
    <xf numFmtId="164" fontId="0" fillId="10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/>
    </xf>
    <xf numFmtId="0" fontId="0" fillId="0" borderId="0" xfId="0" applyFill="1"/>
    <xf numFmtId="0" fontId="0" fillId="8" borderId="0" xfId="0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/>
    </xf>
    <xf numFmtId="0" fontId="0" fillId="12" borderId="0" xfId="0" applyFill="1" applyAlignment="1">
      <alignment horizontal="center" vertical="center"/>
    </xf>
    <xf numFmtId="164" fontId="0" fillId="12" borderId="0" xfId="0" applyNumberFormat="1" applyFill="1" applyAlignment="1">
      <alignment horizontal="center" vertical="center"/>
    </xf>
    <xf numFmtId="9" fontId="0" fillId="12" borderId="0" xfId="0" applyNumberFormat="1" applyFill="1" applyAlignment="1">
      <alignment horizontal="center" vertical="center"/>
    </xf>
    <xf numFmtId="0" fontId="0" fillId="12" borderId="0" xfId="0" applyFill="1"/>
    <xf numFmtId="0" fontId="0" fillId="13" borderId="0" xfId="0" applyFill="1" applyAlignment="1">
      <alignment horizontal="center" vertical="center"/>
    </xf>
    <xf numFmtId="9" fontId="0" fillId="13" borderId="0" xfId="0" applyNumberForma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4" fontId="0" fillId="0" borderId="0" xfId="0" applyNumberFormat="1" applyFont="1" applyFill="1" applyAlignment="1">
      <alignment horizontal="center" vertical="center"/>
    </xf>
    <xf numFmtId="1" fontId="1" fillId="6" borderId="0" xfId="0" applyNumberFormat="1" applyFont="1" applyFill="1" applyAlignment="1">
      <alignment horizontal="center" vertical="center"/>
    </xf>
    <xf numFmtId="10" fontId="0" fillId="5" borderId="0" xfId="0" applyNumberFormat="1" applyFill="1"/>
    <xf numFmtId="0" fontId="0" fillId="11" borderId="0" xfId="0" applyFill="1" applyAlignment="1">
      <alignment horizontal="center" vertical="center"/>
    </xf>
    <xf numFmtId="164" fontId="0" fillId="7" borderId="0" xfId="0" applyNumberFormat="1" applyFill="1" applyAlignment="1">
      <alignment horizontal="center"/>
    </xf>
    <xf numFmtId="1" fontId="0" fillId="7" borderId="0" xfId="0" applyNumberFormat="1" applyFill="1" applyAlignment="1">
      <alignment horizontal="center"/>
    </xf>
    <xf numFmtId="0" fontId="0" fillId="1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'Quantification C'!$J$1</c:f>
              <c:strCache>
                <c:ptCount val="1"/>
                <c:pt idx="0">
                  <c:v>Biomasse totale 
(tCO₂/ha)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C'!$F$2:$F$80</c:f>
              <c:numCache>
                <c:formatCode>General</c:formatCode>
                <c:ptCount val="7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49</c:v>
                </c:pt>
                <c:pt idx="55">
                  <c:v>50</c:v>
                </c:pt>
                <c:pt idx="56">
                  <c:v>51</c:v>
                </c:pt>
                <c:pt idx="57">
                  <c:v>52</c:v>
                </c:pt>
                <c:pt idx="58">
                  <c:v>53</c:v>
                </c:pt>
                <c:pt idx="59">
                  <c:v>54</c:v>
                </c:pt>
                <c:pt idx="60">
                  <c:v>55</c:v>
                </c:pt>
                <c:pt idx="61">
                  <c:v>56</c:v>
                </c:pt>
                <c:pt idx="62">
                  <c:v>56</c:v>
                </c:pt>
                <c:pt idx="63">
                  <c:v>57</c:v>
                </c:pt>
                <c:pt idx="64">
                  <c:v>58</c:v>
                </c:pt>
                <c:pt idx="65">
                  <c:v>59</c:v>
                </c:pt>
                <c:pt idx="66">
                  <c:v>60</c:v>
                </c:pt>
                <c:pt idx="67">
                  <c:v>61</c:v>
                </c:pt>
                <c:pt idx="68">
                  <c:v>62</c:v>
                </c:pt>
                <c:pt idx="69">
                  <c:v>63</c:v>
                </c:pt>
                <c:pt idx="70">
                  <c:v>63</c:v>
                </c:pt>
                <c:pt idx="71">
                  <c:v>64</c:v>
                </c:pt>
                <c:pt idx="72">
                  <c:v>65</c:v>
                </c:pt>
                <c:pt idx="73">
                  <c:v>66</c:v>
                </c:pt>
                <c:pt idx="74">
                  <c:v>67</c:v>
                </c:pt>
                <c:pt idx="75">
                  <c:v>68</c:v>
                </c:pt>
                <c:pt idx="76">
                  <c:v>69</c:v>
                </c:pt>
                <c:pt idx="77">
                  <c:v>70</c:v>
                </c:pt>
                <c:pt idx="78">
                  <c:v>70</c:v>
                </c:pt>
              </c:numCache>
            </c:numRef>
          </c:xVal>
          <c:yVal>
            <c:numRef>
              <c:f>'Quantification C'!$J$2:$J$80</c:f>
              <c:numCache>
                <c:formatCode>0.0</c:formatCode>
                <c:ptCount val="79"/>
                <c:pt idx="0" formatCode="General">
                  <c:v>0</c:v>
                </c:pt>
                <c:pt idx="1">
                  <c:v>2.8329519370540375</c:v>
                </c:pt>
                <c:pt idx="2">
                  <c:v>5.5285861606171807</c:v>
                </c:pt>
                <c:pt idx="3">
                  <c:v>9.494672794348439</c:v>
                </c:pt>
                <c:pt idx="4">
                  <c:v>14.704397685272333</c:v>
                </c:pt>
                <c:pt idx="5">
                  <c:v>21.140230149801205</c:v>
                </c:pt>
                <c:pt idx="6">
                  <c:v>28.789481173639189</c:v>
                </c:pt>
                <c:pt idx="7">
                  <c:v>37.642326017128127</c:v>
                </c:pt>
                <c:pt idx="8">
                  <c:v>47.690805729373977</c:v>
                </c:pt>
                <c:pt idx="9">
                  <c:v>58.928264117266451</c:v>
                </c:pt>
                <c:pt idx="10">
                  <c:v>67.629133485306284</c:v>
                </c:pt>
                <c:pt idx="11">
                  <c:v>77.537879374758845</c:v>
                </c:pt>
                <c:pt idx="12">
                  <c:v>87.414410439721266</c:v>
                </c:pt>
                <c:pt idx="13">
                  <c:v>98.492145142414884</c:v>
                </c:pt>
                <c:pt idx="14">
                  <c:v>110.76458810757383</c:v>
                </c:pt>
                <c:pt idx="15">
                  <c:v>124.22584458345011</c:v>
                </c:pt>
                <c:pt idx="16">
                  <c:v>141.30763997681015</c:v>
                </c:pt>
                <c:pt idx="17">
                  <c:v>160.76938929367725</c:v>
                </c:pt>
                <c:pt idx="18">
                  <c:v>181.38649432154352</c:v>
                </c:pt>
                <c:pt idx="19">
                  <c:v>204.36452146539241</c:v>
                </c:pt>
                <c:pt idx="20">
                  <c:v>228.48746894478302</c:v>
                </c:pt>
                <c:pt idx="21">
                  <c:v>258.55996582862014</c:v>
                </c:pt>
                <c:pt idx="22">
                  <c:v>187.43959249228359</c:v>
                </c:pt>
                <c:pt idx="23">
                  <c:v>210.74595182098324</c:v>
                </c:pt>
                <c:pt idx="24">
                  <c:v>233.99285121259607</c:v>
                </c:pt>
                <c:pt idx="25">
                  <c:v>257.18702850261411</c:v>
                </c:pt>
                <c:pt idx="26">
                  <c:v>280.33390573239103</c:v>
                </c:pt>
                <c:pt idx="27">
                  <c:v>303.43793593832703</c:v>
                </c:pt>
                <c:pt idx="28">
                  <c:v>326.50283852145139</c:v>
                </c:pt>
                <c:pt idx="29">
                  <c:v>349.53176450400838</c:v>
                </c:pt>
                <c:pt idx="30">
                  <c:v>274.16576374261041</c:v>
                </c:pt>
                <c:pt idx="31">
                  <c:v>297.96509151161814</c:v>
                </c:pt>
                <c:pt idx="32">
                  <c:v>321.72206087508545</c:v>
                </c:pt>
                <c:pt idx="33">
                  <c:v>345.44023751763149</c:v>
                </c:pt>
                <c:pt idx="34">
                  <c:v>369.12265759637467</c:v>
                </c:pt>
                <c:pt idx="35">
                  <c:v>392.77193601632274</c:v>
                </c:pt>
                <c:pt idx="36">
                  <c:v>416.39034724619631</c:v>
                </c:pt>
                <c:pt idx="37">
                  <c:v>439.97988683239731</c:v>
                </c:pt>
                <c:pt idx="38">
                  <c:v>354.30388563085984</c:v>
                </c:pt>
                <c:pt idx="39">
                  <c:v>377.80345313139219</c:v>
                </c:pt>
                <c:pt idx="40">
                  <c:v>401.27121245623749</c:v>
                </c:pt>
                <c:pt idx="41">
                  <c:v>424.70928392163995</c:v>
                </c:pt>
                <c:pt idx="42">
                  <c:v>448.11953487317942</c:v>
                </c:pt>
                <c:pt idx="43">
                  <c:v>471.50362177508077</c:v>
                </c:pt>
                <c:pt idx="44">
                  <c:v>494.86302351488212</c:v>
                </c:pt>
                <c:pt idx="45">
                  <c:v>518.19906809317115</c:v>
                </c:pt>
                <c:pt idx="46">
                  <c:v>424.53954501187872</c:v>
                </c:pt>
                <c:pt idx="47">
                  <c:v>446.76314835369243</c:v>
                </c:pt>
                <c:pt idx="48">
                  <c:v>468.96309407139444</c:v>
                </c:pt>
                <c:pt idx="49">
                  <c:v>491.14065865974504</c:v>
                </c:pt>
                <c:pt idx="50">
                  <c:v>513.29699402119002</c:v>
                </c:pt>
                <c:pt idx="51">
                  <c:v>535.43314458849261</c:v>
                </c:pt>
                <c:pt idx="52">
                  <c:v>557.55006146957351</c:v>
                </c:pt>
                <c:pt idx="53">
                  <c:v>579.64861423230275</c:v>
                </c:pt>
                <c:pt idx="54">
                  <c:v>479.12346298625124</c:v>
                </c:pt>
                <c:pt idx="55">
                  <c:v>499.59972129755039</c:v>
                </c:pt>
                <c:pt idx="56">
                  <c:v>520.05821905274354</c:v>
                </c:pt>
                <c:pt idx="57">
                  <c:v>540.49975268726166</c:v>
                </c:pt>
                <c:pt idx="58">
                  <c:v>560.92505353055105</c:v>
                </c:pt>
                <c:pt idx="59">
                  <c:v>581.33479535320487</c:v>
                </c:pt>
                <c:pt idx="60">
                  <c:v>601.72960079971585</c:v>
                </c:pt>
                <c:pt idx="61">
                  <c:v>622.11004690432105</c:v>
                </c:pt>
                <c:pt idx="62">
                  <c:v>522.93117688121504</c:v>
                </c:pt>
                <c:pt idx="63">
                  <c:v>541.34409009587887</c:v>
                </c:pt>
                <c:pt idx="64">
                  <c:v>559.74385479896785</c:v>
                </c:pt>
                <c:pt idx="65">
                  <c:v>578.13096374047007</c:v>
                </c:pt>
                <c:pt idx="66">
                  <c:v>596.50587579475143</c:v>
                </c:pt>
                <c:pt idx="67">
                  <c:v>614.86901928246414</c:v>
                </c:pt>
                <c:pt idx="68">
                  <c:v>633.22079487523979</c:v>
                </c:pt>
                <c:pt idx="69">
                  <c:v>651.56157814637857</c:v>
                </c:pt>
                <c:pt idx="70">
                  <c:v>548.94188791952297</c:v>
                </c:pt>
                <c:pt idx="71">
                  <c:v>565.48061924570618</c:v>
                </c:pt>
                <c:pt idx="72">
                  <c:v>582.00923922497157</c:v>
                </c:pt>
                <c:pt idx="73">
                  <c:v>598.52807527315429</c:v>
                </c:pt>
                <c:pt idx="74">
                  <c:v>615.03743527146867</c:v>
                </c:pt>
                <c:pt idx="75">
                  <c:v>631.53760923584082</c:v>
                </c:pt>
                <c:pt idx="76">
                  <c:v>648.02887080282335</c:v>
                </c:pt>
                <c:pt idx="77">
                  <c:v>664.5114785564914</c:v>
                </c:pt>
                <c:pt idx="78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'Quantification C'!$S$1</c:f>
              <c:strCache>
                <c:ptCount val="1"/>
                <c:pt idx="0">
                  <c:v>Stock produits 
bois (tCO₂/ha)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C'!$K$2:$K$57</c:f>
              <c:numCache>
                <c:formatCode>General</c:formatCode>
                <c:ptCount val="5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23</c:v>
                </c:pt>
                <c:pt idx="25">
                  <c:v>24</c:v>
                </c:pt>
                <c:pt idx="26">
                  <c:v>25</c:v>
                </c:pt>
                <c:pt idx="27">
                  <c:v>26</c:v>
                </c:pt>
                <c:pt idx="28">
                  <c:v>27</c:v>
                </c:pt>
                <c:pt idx="29">
                  <c:v>28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42</c:v>
                </c:pt>
                <c:pt idx="47">
                  <c:v>43</c:v>
                </c:pt>
                <c:pt idx="48">
                  <c:v>44</c:v>
                </c:pt>
                <c:pt idx="49">
                  <c:v>45</c:v>
                </c:pt>
                <c:pt idx="50">
                  <c:v>46</c:v>
                </c:pt>
                <c:pt idx="51">
                  <c:v>47</c:v>
                </c:pt>
                <c:pt idx="52">
                  <c:v>48</c:v>
                </c:pt>
                <c:pt idx="53">
                  <c:v>49</c:v>
                </c:pt>
                <c:pt idx="54">
                  <c:v>49</c:v>
                </c:pt>
                <c:pt idx="55">
                  <c:v>50</c:v>
                </c:pt>
              </c:numCache>
            </c:numRef>
          </c:xVal>
          <c:yVal>
            <c:numRef>
              <c:f>'Quantification C'!$S$2:$S$63</c:f>
              <c:numCache>
                <c:formatCode>0.0</c:formatCode>
                <c:ptCount val="62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39.836954556687587</c:v>
                </c:pt>
                <c:pt idx="22">
                  <c:v>32.797926723674365</c:v>
                </c:pt>
                <c:pt idx="23">
                  <c:v>27.69400363778891</c:v>
                </c:pt>
                <c:pt idx="24">
                  <c:v>23.961867544086111</c:v>
                </c:pt>
                <c:pt idx="25">
                  <c:v>21.20309798856394</c:v>
                </c:pt>
                <c:pt idx="26">
                  <c:v>19.135877105112641</c:v>
                </c:pt>
                <c:pt idx="27">
                  <c:v>17.560840025646655</c:v>
                </c:pt>
                <c:pt idx="28">
                  <c:v>16.336927404695128</c:v>
                </c:pt>
                <c:pt idx="29">
                  <c:v>59.270834664986779</c:v>
                </c:pt>
                <c:pt idx="30">
                  <c:v>53.115125235060283</c:v>
                </c:pt>
                <c:pt idx="31">
                  <c:v>48.475751244709933</c:v>
                </c:pt>
                <c:pt idx="32">
                  <c:v>44.916038907097708</c:v>
                </c:pt>
                <c:pt idx="33">
                  <c:v>42.127017085252952</c:v>
                </c:pt>
                <c:pt idx="34">
                  <c:v>39.890019266450246</c:v>
                </c:pt>
                <c:pt idx="35">
                  <c:v>38.050239025017511</c:v>
                </c:pt>
                <c:pt idx="36">
                  <c:v>36.498030774852857</c:v>
                </c:pt>
                <c:pt idx="37">
                  <c:v>35.155687272477081</c:v>
                </c:pt>
                <c:pt idx="38">
                  <c:v>33.96808977109005</c:v>
                </c:pt>
                <c:pt idx="39">
                  <c:v>32.896096555878145</c:v>
                </c:pt>
                <c:pt idx="40">
                  <c:v>31.911867810645123</c:v>
                </c:pt>
                <c:pt idx="41">
                  <c:v>30.995559680732473</c:v>
                </c:pt>
                <c:pt idx="42">
                  <c:v>30.132986507112456</c:v>
                </c:pt>
                <c:pt idx="43">
                  <c:v>29.313967663987807</c:v>
                </c:pt>
                <c:pt idx="44">
                  <c:v>28.531158487194759</c:v>
                </c:pt>
                <c:pt idx="45">
                  <c:v>27.779223509435361</c:v>
                </c:pt>
                <c:pt idx="46">
                  <c:v>27.054251745850316</c:v>
                </c:pt>
                <c:pt idx="47">
                  <c:v>26.353343137811713</c:v>
                </c:pt>
                <c:pt idx="48">
                  <c:v>25.674316026561542</c:v>
                </c:pt>
                <c:pt idx="49">
                  <c:v>25.015500210509334</c:v>
                </c:pt>
                <c:pt idx="50">
                  <c:v>24.375590521878909</c:v>
                </c:pt>
                <c:pt idx="51">
                  <c:v>23.753543199491368</c:v>
                </c:pt>
                <c:pt idx="52">
                  <c:v>23.148502525412994</c:v>
                </c:pt>
                <c:pt idx="53">
                  <c:v>22.559748863748482</c:v>
                </c:pt>
                <c:pt idx="54">
                  <c:v>21.986661835333638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'Quantification C'!$E$1</c:f>
              <c:strCache>
                <c:ptCount val="1"/>
                <c:pt idx="0">
                  <c:v>Biomasse 
totale (tCO₂/ha)</c:v>
                </c:pt>
              </c:strCache>
            </c:strRef>
          </c:tx>
          <c:spPr>
            <a:ln w="19050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'Quantification C'!$A$2:$A$72</c:f>
              <c:numCache>
                <c:formatCode>General</c:formatCode>
                <c:ptCount val="7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</c:numCache>
            </c:numRef>
          </c:xVal>
          <c:yVal>
            <c:numRef>
              <c:f>'Quantification C'!$E$2:$E$72</c:f>
              <c:numCache>
                <c:formatCode>0.0</c:formatCode>
                <c:ptCount val="71"/>
                <c:pt idx="0">
                  <c:v>31.148929094436621</c:v>
                </c:pt>
                <c:pt idx="1">
                  <c:v>35.172319671970534</c:v>
                </c:pt>
                <c:pt idx="2">
                  <c:v>39.183085071920395</c:v>
                </c:pt>
                <c:pt idx="3">
                  <c:v>43.182705675340429</c:v>
                </c:pt>
                <c:pt idx="4">
                  <c:v>47.172363648455985</c:v>
                </c:pt>
                <c:pt idx="5">
                  <c:v>51.153023808950088</c:v>
                </c:pt>
                <c:pt idx="6">
                  <c:v>55.125487819385434</c:v>
                </c:pt>
                <c:pt idx="7">
                  <c:v>59.090431840228007</c:v>
                </c:pt>
                <c:pt idx="8">
                  <c:v>63.048433488376901</c:v>
                </c:pt>
                <c:pt idx="9">
                  <c:v>66.999991635247355</c:v>
                </c:pt>
                <c:pt idx="10">
                  <c:v>70.945541266306407</c:v>
                </c:pt>
                <c:pt idx="11">
                  <c:v>74.885464846478598</c:v>
                </c:pt>
                <c:pt idx="12">
                  <c:v>78.820101157900652</c:v>
                </c:pt>
                <c:pt idx="13">
                  <c:v>82.749752273191604</c:v>
                </c:pt>
                <c:pt idx="14">
                  <c:v>86.674689129479319</c:v>
                </c:pt>
                <c:pt idx="15">
                  <c:v>90.595156036052515</c:v>
                </c:pt>
                <c:pt idx="16">
                  <c:v>94.511374358021442</c:v>
                </c:pt>
                <c:pt idx="17">
                  <c:v>98.423545555293359</c:v>
                </c:pt>
                <c:pt idx="18">
                  <c:v>102.33185371141566</c:v>
                </c:pt>
                <c:pt idx="19">
                  <c:v>106.23646765457615</c:v>
                </c:pt>
                <c:pt idx="20">
                  <c:v>110.13754274945018</c:v>
                </c:pt>
                <c:pt idx="21">
                  <c:v>114.03522242109018</c:v>
                </c:pt>
                <c:pt idx="22">
                  <c:v>117.92963945892645</c:v>
                </c:pt>
                <c:pt idx="23">
                  <c:v>121.82091713898711</c:v>
                </c:pt>
                <c:pt idx="24">
                  <c:v>125.70917019480748</c:v>
                </c:pt>
                <c:pt idx="25">
                  <c:v>129.59450566158588</c:v>
                </c:pt>
                <c:pt idx="26">
                  <c:v>133.47702361352444</c:v>
                </c:pt>
                <c:pt idx="27">
                  <c:v>137.35681781065566</c:v>
                </c:pt>
                <c:pt idx="28">
                  <c:v>141.23397626856661</c:v>
                </c:pt>
                <c:pt idx="29">
                  <c:v>145.10858176212469</c:v>
                </c:pt>
                <c:pt idx="30">
                  <c:v>148.98071227244827</c:v>
                </c:pt>
                <c:pt idx="31">
                  <c:v>152.85044138485935</c:v>
                </c:pt>
                <c:pt idx="32">
                  <c:v>156.7178386443274</c:v>
                </c:pt>
                <c:pt idx="33">
                  <c:v>160.58296987390614</c:v>
                </c:pt>
                <c:pt idx="34">
                  <c:v>164.44589746083366</c:v>
                </c:pt>
                <c:pt idx="35">
                  <c:v>168.30668061428082</c:v>
                </c:pt>
                <c:pt idx="36">
                  <c:v>172.165375598157</c:v>
                </c:pt>
                <c:pt idx="37">
                  <c:v>176.02203594190516</c:v>
                </c:pt>
                <c:pt idx="38">
                  <c:v>179.87671263181528</c:v>
                </c:pt>
                <c:pt idx="39">
                  <c:v>183.72945428504417</c:v>
                </c:pt>
                <c:pt idx="40">
                  <c:v>187.5803073082437</c:v>
                </c:pt>
                <c:pt idx="41">
                  <c:v>191.42931604245396</c:v>
                </c:pt>
                <c:pt idx="42">
                  <c:v>195.27652289570918</c:v>
                </c:pt>
                <c:pt idx="43">
                  <c:v>199.12196846462484</c:v>
                </c:pt>
                <c:pt idx="44">
                  <c:v>202.96569164608289</c:v>
                </c:pt>
                <c:pt idx="45">
                  <c:v>206.80772973999626</c:v>
                </c:pt>
                <c:pt idx="46">
                  <c:v>210.64811854402308</c:v>
                </c:pt>
                <c:pt idx="47">
                  <c:v>214.48689244099896</c:v>
                </c:pt>
                <c:pt idx="48">
                  <c:v>218.32408447977056</c:v>
                </c:pt>
                <c:pt idx="49">
                  <c:v>222.15972645003853</c:v>
                </c:pt>
                <c:pt idx="50">
                  <c:v>225.99384895175194</c:v>
                </c:pt>
                <c:pt idx="51">
                  <c:v>229.8264814595382</c:v>
                </c:pt>
                <c:pt idx="52">
                  <c:v>233.65765238260346</c:v>
                </c:pt>
                <c:pt idx="53">
                  <c:v>237.48738912049089</c:v>
                </c:pt>
                <c:pt idx="54">
                  <c:v>241.31571811504918</c:v>
                </c:pt>
                <c:pt idx="55">
                  <c:v>245.14266489892429</c:v>
                </c:pt>
                <c:pt idx="56">
                  <c:v>248.96825414086001</c:v>
                </c:pt>
                <c:pt idx="57">
                  <c:v>252.79250968806375</c:v>
                </c:pt>
                <c:pt idx="58">
                  <c:v>256.61545460587104</c:v>
                </c:pt>
                <c:pt idx="59">
                  <c:v>260.43711121491839</c:v>
                </c:pt>
                <c:pt idx="60">
                  <c:v>264.25750112601685</c:v>
                </c:pt>
                <c:pt idx="61">
                  <c:v>268.07664527290075</c:v>
                </c:pt>
                <c:pt idx="62">
                  <c:v>271.89456394300879</c:v>
                </c:pt>
                <c:pt idx="63">
                  <c:v>275.71127680644446</c:v>
                </c:pt>
                <c:pt idx="64">
                  <c:v>279.52680294324551</c:v>
                </c:pt>
                <c:pt idx="65">
                  <c:v>283.34116086908551</c:v>
                </c:pt>
                <c:pt idx="66">
                  <c:v>287.15436855951606</c:v>
                </c:pt>
                <c:pt idx="67">
                  <c:v>290.9664434728524</c:v>
                </c:pt>
                <c:pt idx="68">
                  <c:v>294.77740257179653</c:v>
                </c:pt>
                <c:pt idx="69">
                  <c:v>298.58726234388001</c:v>
                </c:pt>
                <c:pt idx="70">
                  <c:v>302.39603882080951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8024640"/>
        <c:axId val="390956448"/>
      </c:scatterChart>
      <c:valAx>
        <c:axId val="38802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90956448"/>
        <c:crosses val="autoZero"/>
        <c:crossBetween val="midCat"/>
      </c:valAx>
      <c:valAx>
        <c:axId val="390956448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3880246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255106</xdr:colOff>
      <xdr:row>20</xdr:row>
      <xdr:rowOff>76286</xdr:rowOff>
    </xdr:from>
    <xdr:to>
      <xdr:col>25</xdr:col>
      <xdr:colOff>612014</xdr:colOff>
      <xdr:row>45</xdr:row>
      <xdr:rowOff>45470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workbookViewId="0">
      <selection activeCell="L17" sqref="L17"/>
    </sheetView>
  </sheetViews>
  <sheetFormatPr baseColWidth="10" defaultRowHeight="15" x14ac:dyDescent="0.25"/>
  <cols>
    <col min="2" max="2" width="20.42578125" bestFit="1" customWidth="1"/>
  </cols>
  <sheetData>
    <row r="1" spans="1:19" x14ac:dyDescent="0.25">
      <c r="D1" s="1" t="s">
        <v>1</v>
      </c>
      <c r="K1" s="2" t="s">
        <v>2</v>
      </c>
      <c r="M1" s="5" t="s">
        <v>3</v>
      </c>
      <c r="P1" s="3" t="s">
        <v>4</v>
      </c>
    </row>
    <row r="2" spans="1:19" x14ac:dyDescent="0.25">
      <c r="A2" t="s">
        <v>5</v>
      </c>
      <c r="B2" t="s">
        <v>6</v>
      </c>
      <c r="C2" t="s">
        <v>7</v>
      </c>
      <c r="D2" s="1" t="s">
        <v>8</v>
      </c>
      <c r="E2" s="1" t="s">
        <v>9</v>
      </c>
      <c r="F2" s="1" t="s">
        <v>10</v>
      </c>
      <c r="G2" s="1" t="s">
        <v>11</v>
      </c>
      <c r="H2" s="1" t="s">
        <v>12</v>
      </c>
      <c r="I2" s="1" t="s">
        <v>13</v>
      </c>
      <c r="J2" s="1" t="s">
        <v>14</v>
      </c>
      <c r="K2" s="2" t="s">
        <v>15</v>
      </c>
      <c r="L2" s="2" t="s">
        <v>16</v>
      </c>
      <c r="M2" s="5" t="s">
        <v>10</v>
      </c>
      <c r="N2" s="5" t="s">
        <v>11</v>
      </c>
      <c r="O2" s="5" t="s">
        <v>17</v>
      </c>
      <c r="P2" s="3" t="s">
        <v>10</v>
      </c>
      <c r="Q2" s="4" t="s">
        <v>18</v>
      </c>
      <c r="R2" s="3" t="s">
        <v>11</v>
      </c>
      <c r="S2" s="3" t="s">
        <v>14</v>
      </c>
    </row>
    <row r="3" spans="1:19" x14ac:dyDescent="0.25">
      <c r="A3">
        <v>2</v>
      </c>
      <c r="B3" t="s">
        <v>0</v>
      </c>
      <c r="C3" t="s">
        <v>47</v>
      </c>
      <c r="D3" s="1">
        <v>21</v>
      </c>
      <c r="E3" s="1">
        <v>16.8</v>
      </c>
      <c r="K3" s="2">
        <v>1.4</v>
      </c>
      <c r="L3" s="2">
        <v>10</v>
      </c>
      <c r="N3" s="40"/>
      <c r="P3" s="3">
        <v>700</v>
      </c>
      <c r="Q3" s="4">
        <v>0.24</v>
      </c>
      <c r="R3" s="3">
        <v>21.2</v>
      </c>
      <c r="S3" s="3">
        <v>151</v>
      </c>
    </row>
    <row r="4" spans="1:19" x14ac:dyDescent="0.25">
      <c r="A4">
        <v>2</v>
      </c>
      <c r="B4" t="s">
        <v>0</v>
      </c>
      <c r="C4" t="s">
        <v>47</v>
      </c>
      <c r="D4" s="1">
        <v>28</v>
      </c>
      <c r="E4" s="1">
        <v>21.6</v>
      </c>
      <c r="F4" s="1">
        <v>700</v>
      </c>
      <c r="G4" s="1">
        <v>32</v>
      </c>
      <c r="H4" s="1">
        <v>24.1</v>
      </c>
      <c r="I4" s="1">
        <v>32.299999999999997</v>
      </c>
      <c r="J4" s="1">
        <v>286</v>
      </c>
      <c r="K4" s="2">
        <v>1.5</v>
      </c>
      <c r="L4" s="2">
        <v>19.2</v>
      </c>
      <c r="M4" s="5">
        <v>180</v>
      </c>
      <c r="N4" s="5">
        <v>7.1</v>
      </c>
      <c r="O4" s="5">
        <v>63</v>
      </c>
      <c r="P4" s="3">
        <v>520</v>
      </c>
      <c r="Q4" s="4">
        <v>0.22</v>
      </c>
      <c r="R4" s="3">
        <v>24.8</v>
      </c>
      <c r="S4" s="3">
        <v>223</v>
      </c>
    </row>
    <row r="5" spans="1:19" x14ac:dyDescent="0.25">
      <c r="A5">
        <v>2</v>
      </c>
      <c r="B5" t="s">
        <v>0</v>
      </c>
      <c r="C5" t="s">
        <v>47</v>
      </c>
      <c r="D5" s="1">
        <v>35</v>
      </c>
      <c r="E5" s="1">
        <v>26</v>
      </c>
      <c r="F5" s="1">
        <v>520</v>
      </c>
      <c r="G5" s="1">
        <v>34.799999999999997</v>
      </c>
      <c r="H5" s="1">
        <v>29.2</v>
      </c>
      <c r="I5" s="1">
        <v>38</v>
      </c>
      <c r="J5" s="1">
        <v>362</v>
      </c>
      <c r="K5" s="2">
        <v>1.4</v>
      </c>
      <c r="L5" s="2">
        <v>20</v>
      </c>
      <c r="M5" s="5">
        <v>125</v>
      </c>
      <c r="N5" s="5">
        <v>7</v>
      </c>
      <c r="O5" s="5">
        <v>72</v>
      </c>
      <c r="P5" s="3">
        <v>395</v>
      </c>
      <c r="Q5" s="4">
        <v>0.21</v>
      </c>
      <c r="R5" s="3">
        <v>27.8</v>
      </c>
      <c r="S5" s="3">
        <v>290</v>
      </c>
    </row>
    <row r="6" spans="1:19" x14ac:dyDescent="0.25">
      <c r="A6">
        <v>2</v>
      </c>
      <c r="B6" t="s">
        <v>0</v>
      </c>
      <c r="C6" t="s">
        <v>47</v>
      </c>
      <c r="D6" s="1">
        <v>42</v>
      </c>
      <c r="E6" s="1">
        <v>30</v>
      </c>
      <c r="F6" s="1">
        <v>395</v>
      </c>
      <c r="G6" s="1">
        <v>36.700000000000003</v>
      </c>
      <c r="H6" s="1">
        <v>34.4</v>
      </c>
      <c r="I6" s="1">
        <v>43.3</v>
      </c>
      <c r="J6" s="1">
        <v>428</v>
      </c>
      <c r="K6" s="2">
        <v>1.3</v>
      </c>
      <c r="L6" s="2">
        <v>19.7</v>
      </c>
      <c r="M6" s="5">
        <v>83</v>
      </c>
      <c r="N6" s="5">
        <v>6.8</v>
      </c>
      <c r="O6" s="5">
        <v>79</v>
      </c>
      <c r="P6" s="3">
        <v>312</v>
      </c>
      <c r="Q6" s="4">
        <v>0.2</v>
      </c>
      <c r="R6" s="3">
        <v>29.9</v>
      </c>
      <c r="S6" s="3">
        <v>349</v>
      </c>
    </row>
    <row r="7" spans="1:19" x14ac:dyDescent="0.25">
      <c r="A7">
        <v>2</v>
      </c>
      <c r="B7" t="s">
        <v>0</v>
      </c>
      <c r="C7" t="s">
        <v>47</v>
      </c>
      <c r="D7" s="1">
        <v>49</v>
      </c>
      <c r="E7" s="1">
        <v>33.6</v>
      </c>
      <c r="F7" s="1">
        <v>312</v>
      </c>
      <c r="G7" s="1">
        <v>37.6</v>
      </c>
      <c r="H7" s="1">
        <v>39.200000000000003</v>
      </c>
      <c r="I7" s="1">
        <v>48.2</v>
      </c>
      <c r="J7" s="1">
        <v>480</v>
      </c>
      <c r="K7" s="2">
        <v>1.1000000000000001</v>
      </c>
      <c r="L7" s="2">
        <v>18.7</v>
      </c>
      <c r="M7" s="5">
        <v>59</v>
      </c>
      <c r="N7" s="5">
        <v>6.7</v>
      </c>
      <c r="O7" s="5">
        <v>85</v>
      </c>
      <c r="P7" s="3">
        <v>253</v>
      </c>
      <c r="Q7" s="4">
        <v>0.2</v>
      </c>
      <c r="R7" s="3">
        <v>31</v>
      </c>
      <c r="S7" s="3">
        <v>395</v>
      </c>
    </row>
    <row r="8" spans="1:19" x14ac:dyDescent="0.25">
      <c r="A8">
        <v>2</v>
      </c>
      <c r="B8" t="s">
        <v>0</v>
      </c>
      <c r="C8" t="s">
        <v>47</v>
      </c>
      <c r="D8" s="1">
        <v>56</v>
      </c>
      <c r="E8" s="1">
        <v>36.9</v>
      </c>
      <c r="F8" s="1">
        <v>253</v>
      </c>
      <c r="G8" s="1">
        <v>37.6</v>
      </c>
      <c r="H8" s="1">
        <v>43.5</v>
      </c>
      <c r="I8" s="1">
        <v>52.5</v>
      </c>
      <c r="J8" s="1">
        <v>516</v>
      </c>
      <c r="K8" s="2">
        <v>0.9</v>
      </c>
      <c r="L8" s="2">
        <v>17.3</v>
      </c>
      <c r="M8" s="5">
        <v>45</v>
      </c>
      <c r="N8" s="5">
        <v>6.1</v>
      </c>
      <c r="O8" s="5">
        <v>84</v>
      </c>
      <c r="P8" s="3">
        <v>208</v>
      </c>
      <c r="Q8" s="4">
        <v>0.2</v>
      </c>
      <c r="R8" s="3">
        <v>31.5</v>
      </c>
      <c r="S8" s="3">
        <v>432</v>
      </c>
    </row>
    <row r="9" spans="1:19" x14ac:dyDescent="0.25">
      <c r="A9">
        <v>2</v>
      </c>
      <c r="B9" t="s">
        <v>0</v>
      </c>
      <c r="C9" t="s">
        <v>47</v>
      </c>
      <c r="D9" s="1">
        <v>63</v>
      </c>
      <c r="E9" s="1">
        <v>39.9</v>
      </c>
      <c r="F9" s="1">
        <v>208</v>
      </c>
      <c r="G9" s="1">
        <v>37.200000000000003</v>
      </c>
      <c r="H9" s="1">
        <v>47.7</v>
      </c>
      <c r="I9" s="1">
        <v>56.2</v>
      </c>
      <c r="J9" s="1">
        <v>541</v>
      </c>
      <c r="K9" s="2">
        <v>0.8</v>
      </c>
      <c r="L9" s="2">
        <v>15.6</v>
      </c>
      <c r="M9" s="5">
        <v>38</v>
      </c>
      <c r="N9" s="5">
        <v>6</v>
      </c>
      <c r="O9" s="5">
        <v>87</v>
      </c>
      <c r="P9" s="3">
        <v>170</v>
      </c>
      <c r="Q9" s="4">
        <v>0.21</v>
      </c>
      <c r="R9" s="3">
        <v>31.2</v>
      </c>
      <c r="S9" s="3">
        <v>455</v>
      </c>
    </row>
    <row r="10" spans="1:19" x14ac:dyDescent="0.25">
      <c r="A10">
        <v>2</v>
      </c>
      <c r="B10" t="s">
        <v>0</v>
      </c>
      <c r="C10" t="s">
        <v>47</v>
      </c>
      <c r="D10" s="1">
        <v>70</v>
      </c>
      <c r="E10" s="1">
        <v>42.5</v>
      </c>
      <c r="F10" s="1">
        <v>170</v>
      </c>
      <c r="G10" s="1">
        <v>36.1</v>
      </c>
      <c r="H10" s="1">
        <v>52</v>
      </c>
      <c r="I10" s="1">
        <v>59.2</v>
      </c>
      <c r="J10" s="1">
        <v>552</v>
      </c>
      <c r="K10" s="2">
        <v>1.2</v>
      </c>
      <c r="L10" s="2">
        <v>15.3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77"/>
  <sheetViews>
    <sheetView tabSelected="1" zoomScaleNormal="100" workbookViewId="0">
      <selection activeCell="W10" sqref="W10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6" max="6" width="6.85546875" bestFit="1" customWidth="1"/>
    <col min="7" max="7" width="9.5703125" bestFit="1" customWidth="1"/>
    <col min="8" max="10" width="9.42578125" bestFit="1" customWidth="1"/>
    <col min="11" max="11" width="6.85546875" bestFit="1" customWidth="1"/>
    <col min="12" max="12" width="9" bestFit="1" customWidth="1"/>
    <col min="13" max="13" width="9.42578125" bestFit="1" customWidth="1"/>
    <col min="14" max="14" width="11.7109375" bestFit="1" customWidth="1"/>
    <col min="15" max="15" width="8.42578125" bestFit="1" customWidth="1"/>
    <col min="16" max="16" width="9.42578125" bestFit="1" customWidth="1"/>
    <col min="17" max="17" width="9.7109375" bestFit="1" customWidth="1"/>
    <col min="18" max="18" width="11" bestFit="1" customWidth="1"/>
    <col min="19" max="19" width="13.7109375" customWidth="1"/>
    <col min="22" max="22" width="29.7109375" bestFit="1" customWidth="1"/>
    <col min="23" max="23" width="6" bestFit="1" customWidth="1"/>
    <col min="24" max="24" width="26" bestFit="1" customWidth="1"/>
    <col min="25" max="25" width="12.28515625" bestFit="1" customWidth="1"/>
  </cols>
  <sheetData>
    <row r="1" spans="1:25" ht="45" x14ac:dyDescent="0.25">
      <c r="A1" s="15" t="s">
        <v>21</v>
      </c>
      <c r="B1" s="15" t="s">
        <v>36</v>
      </c>
      <c r="C1" s="13" t="s">
        <v>35</v>
      </c>
      <c r="D1" s="13" t="s">
        <v>26</v>
      </c>
      <c r="E1" s="13" t="s">
        <v>34</v>
      </c>
      <c r="F1" s="18" t="s">
        <v>21</v>
      </c>
      <c r="G1" s="19" t="s">
        <v>22</v>
      </c>
      <c r="H1" s="12" t="s">
        <v>25</v>
      </c>
      <c r="I1" s="12" t="s">
        <v>26</v>
      </c>
      <c r="J1" s="12" t="s">
        <v>27</v>
      </c>
      <c r="K1" s="27" t="s">
        <v>21</v>
      </c>
      <c r="L1" s="28" t="s">
        <v>23</v>
      </c>
      <c r="M1" s="29" t="s">
        <v>20</v>
      </c>
      <c r="N1" s="29" t="s">
        <v>19</v>
      </c>
      <c r="O1" s="28" t="s">
        <v>24</v>
      </c>
      <c r="P1" s="28" t="s">
        <v>28</v>
      </c>
      <c r="Q1" s="28" t="s">
        <v>29</v>
      </c>
      <c r="R1" s="28" t="s">
        <v>30</v>
      </c>
      <c r="S1" s="28" t="s">
        <v>31</v>
      </c>
      <c r="W1" s="8"/>
      <c r="X1" s="8"/>
      <c r="Y1" s="8"/>
    </row>
    <row r="2" spans="1:25" x14ac:dyDescent="0.25">
      <c r="A2" s="16">
        <v>0</v>
      </c>
      <c r="B2" s="26">
        <v>15</v>
      </c>
      <c r="C2" s="17">
        <f>B2*1.56*0.57</f>
        <v>13.337999999999999</v>
      </c>
      <c r="D2" s="17">
        <f>EXP(-1.0587+0.8836*LN(C2)+0.284)</f>
        <v>4.5465525901071517</v>
      </c>
      <c r="E2" s="17">
        <f>(C2+D2)*0.475*44/12</f>
        <v>31.148929094436621</v>
      </c>
      <c r="F2" s="20">
        <v>0</v>
      </c>
      <c r="G2" s="21">
        <v>0</v>
      </c>
      <c r="H2" s="22">
        <f t="shared" ref="H2:H33" si="0">G2*1.3*0.43</f>
        <v>0</v>
      </c>
      <c r="I2" s="21">
        <v>0</v>
      </c>
      <c r="J2" s="21">
        <v>0</v>
      </c>
      <c r="K2" s="41">
        <v>0</v>
      </c>
      <c r="L2" s="30"/>
      <c r="M2" s="30"/>
      <c r="N2" s="30"/>
      <c r="O2" s="30"/>
      <c r="P2" s="30">
        <v>0</v>
      </c>
      <c r="Q2" s="30">
        <v>0</v>
      </c>
      <c r="R2" s="30">
        <v>0</v>
      </c>
      <c r="S2" s="30">
        <f>SUM(P2:R2)</f>
        <v>0</v>
      </c>
      <c r="U2" s="8" t="s">
        <v>37</v>
      </c>
      <c r="V2" s="8" t="s">
        <v>32</v>
      </c>
      <c r="W2" s="9">
        <f>AVERAGE(J2:J79)</f>
        <v>364.61913605580912</v>
      </c>
      <c r="X2" s="8"/>
      <c r="Y2" s="8"/>
    </row>
    <row r="3" spans="1:25" x14ac:dyDescent="0.25">
      <c r="A3" s="16">
        <v>1</v>
      </c>
      <c r="B3" s="26">
        <f>B2+2</f>
        <v>17</v>
      </c>
      <c r="C3" s="17">
        <f t="shared" ref="C3:C66" si="1">B3*1.56*0.57</f>
        <v>15.116399999999999</v>
      </c>
      <c r="D3" s="17">
        <f t="shared" ref="D3:D66" si="2">EXP(-1.0587+0.8836*LN(C3)+0.284)</f>
        <v>5.0782333044806913</v>
      </c>
      <c r="E3" s="17">
        <f t="shared" ref="E3:E66" si="3">(C3+D3)*0.475*44/12</f>
        <v>35.172319671970534</v>
      </c>
      <c r="F3" s="20">
        <v>1</v>
      </c>
      <c r="G3" s="21">
        <v>2</v>
      </c>
      <c r="H3" s="22">
        <f t="shared" si="0"/>
        <v>1.1180000000000001</v>
      </c>
      <c r="I3" s="22">
        <f t="shared" ref="I3:I66" si="4">EXP(-1.0587+0.8836*LN(H3)+0.284)</f>
        <v>0.50857527486356202</v>
      </c>
      <c r="J3" s="22">
        <f t="shared" ref="J3:J66" si="5">(H3+I3)*0.475*44/12</f>
        <v>2.8329519370540375</v>
      </c>
      <c r="K3" s="41">
        <v>1</v>
      </c>
      <c r="L3" s="30"/>
      <c r="M3" s="30"/>
      <c r="N3" s="30"/>
      <c r="O3" s="30"/>
      <c r="P3" s="31">
        <f>EXP(-LN(2)/35)*P2+(1-EXP(-LN(2)/35))/(LN(2)/35)*M3*L3*0.43*0.475*44/12</f>
        <v>0</v>
      </c>
      <c r="Q3" s="31">
        <f>EXP(-LN(2)/25)*Q2+(1-EXP(-LN(2)/25))/(LN(2)/25)*N3*L3*0.43*0.475*44/12</f>
        <v>0</v>
      </c>
      <c r="R3" s="31">
        <f>EXP(-LN(2)/2)*R2+(1-EXP(-LN(2)/2))/(LN(2)/2)*O3*L3*0.43*0.475*44/12</f>
        <v>0</v>
      </c>
      <c r="S3" s="31">
        <f>SUM(P3:R3)</f>
        <v>0</v>
      </c>
      <c r="U3" s="8" t="s">
        <v>38</v>
      </c>
      <c r="V3" s="8" t="s">
        <v>32</v>
      </c>
      <c r="W3" s="9">
        <f>AVERAGE(E2:E72)</f>
        <v>167.82055130774501</v>
      </c>
      <c r="X3" s="8"/>
      <c r="Y3" s="8"/>
    </row>
    <row r="4" spans="1:25" x14ac:dyDescent="0.25">
      <c r="A4" s="16">
        <v>2</v>
      </c>
      <c r="B4" s="26">
        <f t="shared" ref="B4:B67" si="6">B3+2</f>
        <v>19</v>
      </c>
      <c r="C4" s="17">
        <f t="shared" si="1"/>
        <v>16.8948</v>
      </c>
      <c r="D4" s="17">
        <f t="shared" si="2"/>
        <v>5.6026651130643454</v>
      </c>
      <c r="E4" s="17">
        <f t="shared" si="3"/>
        <v>39.183085071920395</v>
      </c>
      <c r="F4" s="20">
        <v>2</v>
      </c>
      <c r="G4" s="21">
        <v>4</v>
      </c>
      <c r="H4" s="22">
        <f t="shared" si="0"/>
        <v>2.2360000000000002</v>
      </c>
      <c r="I4" s="22">
        <f t="shared" si="4"/>
        <v>0.93830784341656304</v>
      </c>
      <c r="J4" s="22">
        <f t="shared" si="5"/>
        <v>5.5285861606171807</v>
      </c>
      <c r="K4" s="41">
        <v>2</v>
      </c>
      <c r="L4" s="30"/>
      <c r="M4" s="30"/>
      <c r="N4" s="30"/>
      <c r="O4" s="30"/>
      <c r="P4" s="31">
        <f t="shared" ref="P4:P56" si="7">EXP(-LN(2)/35)*P3+(1-EXP(-LN(2)/35))/(LN(2)/35)*M4*L4*0.43*0.475*44/12</f>
        <v>0</v>
      </c>
      <c r="Q4" s="31">
        <f t="shared" ref="Q4:Q56" si="8">EXP(-LN(2)/25)*Q3+(1-EXP(-LN(2)/25))/(LN(2)/25)*N4*L4*0.43*0.475*44/12</f>
        <v>0</v>
      </c>
      <c r="R4" s="31">
        <f t="shared" ref="R4:R56" si="9">EXP(-LN(2)/2)*R3+(1-EXP(-LN(2)/2))/(LN(2)/2)*O4*L4*0.43*0.475*44/12</f>
        <v>0</v>
      </c>
      <c r="S4" s="31">
        <f>SUM(P4:R4)</f>
        <v>0</v>
      </c>
      <c r="U4" s="8"/>
      <c r="V4" s="7" t="s">
        <v>40</v>
      </c>
      <c r="W4" s="9">
        <f>W2-W3</f>
        <v>196.79858474806412</v>
      </c>
      <c r="X4" s="8"/>
      <c r="Y4" s="8"/>
    </row>
    <row r="5" spans="1:25" x14ac:dyDescent="0.25">
      <c r="A5" s="16">
        <v>3</v>
      </c>
      <c r="B5" s="26">
        <f t="shared" si="6"/>
        <v>21</v>
      </c>
      <c r="C5" s="17">
        <f t="shared" si="1"/>
        <v>18.673199999999998</v>
      </c>
      <c r="D5" s="17">
        <f t="shared" si="2"/>
        <v>6.120697995410775</v>
      </c>
      <c r="E5" s="17">
        <f t="shared" si="3"/>
        <v>43.182705675340429</v>
      </c>
      <c r="F5" s="20">
        <v>3</v>
      </c>
      <c r="G5" s="21">
        <v>7</v>
      </c>
      <c r="H5" s="22">
        <f t="shared" si="0"/>
        <v>3.9129999999999998</v>
      </c>
      <c r="I5" s="22">
        <f t="shared" si="4"/>
        <v>1.5384867718747024</v>
      </c>
      <c r="J5" s="22">
        <f t="shared" si="5"/>
        <v>9.494672794348439</v>
      </c>
      <c r="K5" s="41">
        <v>3</v>
      </c>
      <c r="L5" s="30"/>
      <c r="M5" s="30"/>
      <c r="N5" s="30"/>
      <c r="O5" s="30"/>
      <c r="P5" s="31">
        <f t="shared" si="7"/>
        <v>0</v>
      </c>
      <c r="Q5" s="31">
        <f t="shared" si="8"/>
        <v>0</v>
      </c>
      <c r="R5" s="31">
        <f t="shared" si="9"/>
        <v>0</v>
      </c>
      <c r="S5" s="31">
        <f t="shared" ref="S5:S56" si="10">SUM(P5:R5)</f>
        <v>0</v>
      </c>
      <c r="U5" s="8"/>
      <c r="V5" s="8" t="s">
        <v>39</v>
      </c>
      <c r="W5" s="9">
        <f>J34-E32</f>
        <v>172.74134860263717</v>
      </c>
      <c r="X5" s="8"/>
      <c r="Y5" s="8"/>
    </row>
    <row r="6" spans="1:25" x14ac:dyDescent="0.25">
      <c r="A6" s="16">
        <v>4</v>
      </c>
      <c r="B6" s="26">
        <f t="shared" si="6"/>
        <v>23</v>
      </c>
      <c r="C6" s="17">
        <f t="shared" si="1"/>
        <v>20.451599999999999</v>
      </c>
      <c r="D6" s="17">
        <f t="shared" si="2"/>
        <v>6.6330107072474558</v>
      </c>
      <c r="E6" s="17">
        <f t="shared" si="3"/>
        <v>47.172363648455985</v>
      </c>
      <c r="F6" s="20">
        <v>4</v>
      </c>
      <c r="G6" s="21">
        <v>11</v>
      </c>
      <c r="H6" s="22">
        <f t="shared" si="0"/>
        <v>6.149</v>
      </c>
      <c r="I6" s="22">
        <f t="shared" si="4"/>
        <v>2.293716374319045</v>
      </c>
      <c r="J6" s="22">
        <f t="shared" si="5"/>
        <v>14.704397685272333</v>
      </c>
      <c r="K6" s="41">
        <v>4</v>
      </c>
      <c r="L6" s="30"/>
      <c r="M6" s="30"/>
      <c r="N6" s="30"/>
      <c r="O6" s="30"/>
      <c r="P6" s="31">
        <f t="shared" si="7"/>
        <v>0</v>
      </c>
      <c r="Q6" s="31">
        <f t="shared" si="8"/>
        <v>0</v>
      </c>
      <c r="R6" s="31">
        <f t="shared" si="9"/>
        <v>0</v>
      </c>
      <c r="S6" s="31">
        <f t="shared" si="10"/>
        <v>0</v>
      </c>
      <c r="U6" s="8"/>
      <c r="V6" s="37" t="s">
        <v>44</v>
      </c>
      <c r="W6" s="38">
        <f>W5</f>
        <v>172.74134860263717</v>
      </c>
      <c r="X6" s="8"/>
      <c r="Y6" s="8"/>
    </row>
    <row r="7" spans="1:25" x14ac:dyDescent="0.25">
      <c r="A7" s="16">
        <v>5</v>
      </c>
      <c r="B7" s="26">
        <f t="shared" si="6"/>
        <v>25</v>
      </c>
      <c r="C7" s="17">
        <f t="shared" si="1"/>
        <v>22.229999999999997</v>
      </c>
      <c r="D7" s="17">
        <f t="shared" si="2"/>
        <v>7.140157210880437</v>
      </c>
      <c r="E7" s="17">
        <f t="shared" si="3"/>
        <v>51.153023808950088</v>
      </c>
      <c r="F7" s="20">
        <v>5</v>
      </c>
      <c r="G7" s="21">
        <v>16</v>
      </c>
      <c r="H7" s="22">
        <f t="shared" si="0"/>
        <v>8.9440000000000008</v>
      </c>
      <c r="I7" s="22">
        <f t="shared" si="4"/>
        <v>3.193931186488729</v>
      </c>
      <c r="J7" s="22">
        <f t="shared" si="5"/>
        <v>21.140230149801205</v>
      </c>
      <c r="K7" s="41">
        <v>5</v>
      </c>
      <c r="L7" s="30"/>
      <c r="M7" s="30"/>
      <c r="N7" s="30"/>
      <c r="O7" s="30"/>
      <c r="P7" s="31">
        <f t="shared" si="7"/>
        <v>0</v>
      </c>
      <c r="Q7" s="31">
        <f t="shared" si="8"/>
        <v>0</v>
      </c>
      <c r="R7" s="31">
        <f t="shared" si="9"/>
        <v>0</v>
      </c>
      <c r="S7" s="31">
        <f t="shared" si="10"/>
        <v>0</v>
      </c>
      <c r="U7" s="8"/>
      <c r="V7" s="8" t="s">
        <v>41</v>
      </c>
      <c r="W7" s="7">
        <f>10*44/12</f>
        <v>36.666666666666664</v>
      </c>
    </row>
    <row r="8" spans="1:25" x14ac:dyDescent="0.25">
      <c r="A8" s="16">
        <v>6</v>
      </c>
      <c r="B8" s="26">
        <f t="shared" si="6"/>
        <v>27</v>
      </c>
      <c r="C8" s="17">
        <f t="shared" si="1"/>
        <v>24.008400000000002</v>
      </c>
      <c r="D8" s="17">
        <f t="shared" si="2"/>
        <v>7.6425977910346994</v>
      </c>
      <c r="E8" s="17">
        <f t="shared" si="3"/>
        <v>55.125487819385434</v>
      </c>
      <c r="F8" s="20">
        <v>6</v>
      </c>
      <c r="G8" s="21">
        <v>22</v>
      </c>
      <c r="H8" s="22">
        <f t="shared" si="0"/>
        <v>12.298</v>
      </c>
      <c r="I8" s="22">
        <f t="shared" si="4"/>
        <v>4.2318456499363757</v>
      </c>
      <c r="J8" s="22">
        <f t="shared" si="5"/>
        <v>28.789481173639189</v>
      </c>
      <c r="K8" s="41">
        <v>6</v>
      </c>
      <c r="L8" s="30"/>
      <c r="M8" s="30"/>
      <c r="N8" s="30"/>
      <c r="O8" s="30"/>
      <c r="P8" s="31">
        <f t="shared" si="7"/>
        <v>0</v>
      </c>
      <c r="Q8" s="31">
        <f t="shared" si="8"/>
        <v>0</v>
      </c>
      <c r="R8" s="31">
        <f t="shared" si="9"/>
        <v>0</v>
      </c>
      <c r="S8" s="31">
        <f t="shared" si="10"/>
        <v>0</v>
      </c>
      <c r="U8" s="8"/>
      <c r="V8" s="8" t="s">
        <v>42</v>
      </c>
      <c r="W8" s="7">
        <v>0</v>
      </c>
    </row>
    <row r="9" spans="1:25" x14ac:dyDescent="0.25">
      <c r="A9" s="16">
        <v>7</v>
      </c>
      <c r="B9" s="26">
        <f t="shared" si="6"/>
        <v>29</v>
      </c>
      <c r="C9" s="17">
        <f t="shared" si="1"/>
        <v>25.786799999999999</v>
      </c>
      <c r="D9" s="17">
        <f t="shared" si="2"/>
        <v>8.1407206738151334</v>
      </c>
      <c r="E9" s="17">
        <f t="shared" si="3"/>
        <v>59.090431840228007</v>
      </c>
      <c r="F9" s="20">
        <v>7</v>
      </c>
      <c r="G9" s="21">
        <v>29</v>
      </c>
      <c r="H9" s="22">
        <f t="shared" si="0"/>
        <v>16.211000000000002</v>
      </c>
      <c r="I9" s="22">
        <f t="shared" si="4"/>
        <v>5.4018187658151904</v>
      </c>
      <c r="J9" s="22">
        <f t="shared" si="5"/>
        <v>37.642326017128127</v>
      </c>
      <c r="K9" s="41">
        <v>7</v>
      </c>
      <c r="L9" s="30"/>
      <c r="M9" s="30"/>
      <c r="N9" s="30"/>
      <c r="O9" s="30"/>
      <c r="P9" s="31">
        <f t="shared" si="7"/>
        <v>0</v>
      </c>
      <c r="Q9" s="31">
        <f t="shared" si="8"/>
        <v>0</v>
      </c>
      <c r="R9" s="31">
        <f t="shared" si="9"/>
        <v>0</v>
      </c>
      <c r="S9" s="31">
        <f t="shared" si="10"/>
        <v>0</v>
      </c>
      <c r="U9" s="8"/>
      <c r="V9" s="8" t="s">
        <v>43</v>
      </c>
      <c r="W9" s="7">
        <v>0</v>
      </c>
      <c r="X9" s="8"/>
      <c r="Y9" s="8"/>
    </row>
    <row r="10" spans="1:25" x14ac:dyDescent="0.25">
      <c r="A10" s="16">
        <v>8</v>
      </c>
      <c r="B10" s="26">
        <f t="shared" si="6"/>
        <v>31</v>
      </c>
      <c r="C10" s="17">
        <f t="shared" si="1"/>
        <v>27.565199999999997</v>
      </c>
      <c r="D10" s="17">
        <f t="shared" si="2"/>
        <v>8.6348575052881742</v>
      </c>
      <c r="E10" s="17">
        <f t="shared" si="3"/>
        <v>63.048433488376901</v>
      </c>
      <c r="F10" s="20">
        <v>8</v>
      </c>
      <c r="G10" s="21">
        <v>37</v>
      </c>
      <c r="H10" s="22">
        <f t="shared" si="0"/>
        <v>20.683</v>
      </c>
      <c r="I10" s="22">
        <f t="shared" si="4"/>
        <v>6.6992808015544387</v>
      </c>
      <c r="J10" s="22">
        <f t="shared" si="5"/>
        <v>47.690805729373977</v>
      </c>
      <c r="K10" s="41">
        <v>8</v>
      </c>
      <c r="L10" s="30"/>
      <c r="M10" s="30"/>
      <c r="N10" s="30"/>
      <c r="O10" s="30"/>
      <c r="P10" s="31">
        <f t="shared" si="7"/>
        <v>0</v>
      </c>
      <c r="Q10" s="31">
        <f t="shared" si="8"/>
        <v>0</v>
      </c>
      <c r="R10" s="31">
        <f t="shared" si="9"/>
        <v>0</v>
      </c>
      <c r="S10" s="31">
        <f t="shared" si="10"/>
        <v>0</v>
      </c>
      <c r="U10" s="8"/>
      <c r="V10" s="8" t="s">
        <v>45</v>
      </c>
      <c r="W10" s="6">
        <f>SUM(W6:W9)</f>
        <v>209.40801526930383</v>
      </c>
      <c r="X10" s="8"/>
      <c r="Y10" s="8"/>
    </row>
    <row r="11" spans="1:25" x14ac:dyDescent="0.25">
      <c r="A11" s="16">
        <v>9</v>
      </c>
      <c r="B11" s="26">
        <f t="shared" si="6"/>
        <v>33</v>
      </c>
      <c r="C11" s="17">
        <f t="shared" si="1"/>
        <v>29.343599999999999</v>
      </c>
      <c r="D11" s="17">
        <f t="shared" si="2"/>
        <v>9.1252947188023139</v>
      </c>
      <c r="E11" s="17">
        <f t="shared" si="3"/>
        <v>66.999991635247355</v>
      </c>
      <c r="F11" s="20">
        <v>9</v>
      </c>
      <c r="G11" s="21">
        <v>46</v>
      </c>
      <c r="H11" s="22">
        <f t="shared" si="0"/>
        <v>25.714000000000002</v>
      </c>
      <c r="I11" s="22">
        <f t="shared" si="4"/>
        <v>8.1204100194831259</v>
      </c>
      <c r="J11" s="22">
        <f t="shared" si="5"/>
        <v>58.928264117266451</v>
      </c>
      <c r="K11" s="41">
        <v>9</v>
      </c>
      <c r="L11" s="30"/>
      <c r="M11" s="30"/>
      <c r="N11" s="30"/>
      <c r="O11" s="30"/>
      <c r="P11" s="31">
        <f t="shared" si="7"/>
        <v>0</v>
      </c>
      <c r="Q11" s="31">
        <f t="shared" si="8"/>
        <v>0</v>
      </c>
      <c r="R11" s="31">
        <f t="shared" si="9"/>
        <v>0</v>
      </c>
      <c r="S11" s="31">
        <f t="shared" si="10"/>
        <v>0</v>
      </c>
      <c r="U11" s="8"/>
      <c r="V11" s="8" t="s">
        <v>46</v>
      </c>
      <c r="W11" s="9">
        <f>SUM(L20:L32)</f>
        <v>122</v>
      </c>
      <c r="X11" s="8"/>
      <c r="Y11" s="8"/>
    </row>
    <row r="12" spans="1:25" x14ac:dyDescent="0.25">
      <c r="A12" s="16">
        <v>10</v>
      </c>
      <c r="B12" s="26">
        <f t="shared" si="6"/>
        <v>35</v>
      </c>
      <c r="C12" s="17">
        <f t="shared" si="1"/>
        <v>31.122</v>
      </c>
      <c r="D12" s="17">
        <f t="shared" si="2"/>
        <v>9.6122820667788016</v>
      </c>
      <c r="E12" s="17">
        <f t="shared" si="3"/>
        <v>70.945541266306407</v>
      </c>
      <c r="F12" s="20">
        <v>10</v>
      </c>
      <c r="G12" s="21">
        <v>53</v>
      </c>
      <c r="H12" s="22">
        <f t="shared" si="0"/>
        <v>29.627000000000002</v>
      </c>
      <c r="I12" s="22">
        <f t="shared" si="4"/>
        <v>9.203124489171076</v>
      </c>
      <c r="J12" s="22">
        <f t="shared" si="5"/>
        <v>67.629133485306284</v>
      </c>
      <c r="K12" s="41">
        <v>10</v>
      </c>
      <c r="L12" s="30"/>
      <c r="M12" s="30"/>
      <c r="N12" s="30"/>
      <c r="O12" s="30"/>
      <c r="P12" s="31">
        <f t="shared" si="7"/>
        <v>0</v>
      </c>
      <c r="Q12" s="31">
        <f t="shared" si="8"/>
        <v>0</v>
      </c>
      <c r="R12" s="31">
        <f t="shared" si="9"/>
        <v>0</v>
      </c>
      <c r="S12" s="31">
        <f t="shared" si="10"/>
        <v>0</v>
      </c>
      <c r="U12" s="8"/>
      <c r="V12" s="8" t="s">
        <v>33</v>
      </c>
      <c r="W12" s="8">
        <v>0.43</v>
      </c>
      <c r="X12" s="8"/>
      <c r="Y12" s="8"/>
    </row>
    <row r="13" spans="1:25" x14ac:dyDescent="0.25">
      <c r="A13" s="16">
        <v>11</v>
      </c>
      <c r="B13" s="26">
        <f t="shared" si="6"/>
        <v>37</v>
      </c>
      <c r="C13" s="17">
        <f t="shared" si="1"/>
        <v>32.900399999999998</v>
      </c>
      <c r="D13" s="17">
        <f t="shared" si="2"/>
        <v>10.096039146303504</v>
      </c>
      <c r="E13" s="17">
        <f t="shared" si="3"/>
        <v>74.885464846478598</v>
      </c>
      <c r="F13" s="20">
        <v>11</v>
      </c>
      <c r="G13" s="21">
        <v>61</v>
      </c>
      <c r="H13" s="22">
        <f t="shared" si="0"/>
        <v>34.098999999999997</v>
      </c>
      <c r="I13" s="22">
        <f t="shared" si="4"/>
        <v>10.420356578808905</v>
      </c>
      <c r="J13" s="22">
        <f t="shared" si="5"/>
        <v>77.537879374758845</v>
      </c>
      <c r="K13" s="41">
        <v>11</v>
      </c>
      <c r="L13" s="30"/>
      <c r="M13" s="30"/>
      <c r="N13" s="30"/>
      <c r="O13" s="30"/>
      <c r="P13" s="31">
        <f t="shared" si="7"/>
        <v>0</v>
      </c>
      <c r="Q13" s="31">
        <f t="shared" si="8"/>
        <v>0</v>
      </c>
      <c r="R13" s="31">
        <f t="shared" si="9"/>
        <v>0</v>
      </c>
      <c r="S13" s="31">
        <f t="shared" si="10"/>
        <v>0</v>
      </c>
      <c r="U13" s="8"/>
      <c r="V13" s="11" t="s">
        <v>48</v>
      </c>
      <c r="W13" s="39">
        <f>W11*W12</f>
        <v>52.46</v>
      </c>
      <c r="X13" s="8"/>
      <c r="Y13" s="8"/>
    </row>
    <row r="14" spans="1:25" x14ac:dyDescent="0.25">
      <c r="A14" s="16">
        <v>12</v>
      </c>
      <c r="B14" s="26">
        <f t="shared" si="6"/>
        <v>39</v>
      </c>
      <c r="C14" s="17">
        <f t="shared" si="1"/>
        <v>34.678800000000003</v>
      </c>
      <c r="D14" s="17">
        <f t="shared" si="2"/>
        <v>10.576760473435781</v>
      </c>
      <c r="E14" s="17">
        <f t="shared" si="3"/>
        <v>78.820101157900652</v>
      </c>
      <c r="F14" s="20">
        <v>12</v>
      </c>
      <c r="G14" s="21">
        <v>69</v>
      </c>
      <c r="H14" s="22">
        <f t="shared" si="0"/>
        <v>38.570999999999998</v>
      </c>
      <c r="I14" s="22">
        <f t="shared" si="4"/>
        <v>11.619092118500244</v>
      </c>
      <c r="J14" s="22">
        <f t="shared" si="5"/>
        <v>87.414410439721266</v>
      </c>
      <c r="K14" s="41">
        <v>12</v>
      </c>
      <c r="L14" s="30"/>
      <c r="M14" s="30"/>
      <c r="N14" s="30"/>
      <c r="O14" s="30"/>
      <c r="P14" s="31">
        <f t="shared" si="7"/>
        <v>0</v>
      </c>
      <c r="Q14" s="31">
        <f t="shared" si="8"/>
        <v>0</v>
      </c>
      <c r="R14" s="31">
        <f t="shared" si="9"/>
        <v>0</v>
      </c>
      <c r="S14" s="31">
        <f t="shared" si="10"/>
        <v>0</v>
      </c>
      <c r="U14" s="8"/>
      <c r="V14" s="8" t="s">
        <v>49</v>
      </c>
      <c r="W14">
        <f>AVERAGE(S2:S34)</f>
        <v>12.251674092063944</v>
      </c>
      <c r="X14" s="8"/>
      <c r="Y14" s="8"/>
    </row>
    <row r="15" spans="1:25" x14ac:dyDescent="0.25">
      <c r="A15" s="16">
        <v>13</v>
      </c>
      <c r="B15" s="26">
        <f t="shared" si="6"/>
        <v>41</v>
      </c>
      <c r="C15" s="17">
        <f t="shared" si="1"/>
        <v>36.4572</v>
      </c>
      <c r="D15" s="17">
        <f t="shared" si="2"/>
        <v>11.054619486999963</v>
      </c>
      <c r="E15" s="17">
        <f t="shared" si="3"/>
        <v>82.749752273191604</v>
      </c>
      <c r="F15" s="20">
        <v>13</v>
      </c>
      <c r="G15" s="21">
        <v>78</v>
      </c>
      <c r="H15" s="22">
        <f t="shared" si="0"/>
        <v>43.602000000000004</v>
      </c>
      <c r="I15" s="22">
        <f t="shared" si="4"/>
        <v>12.948513957367396</v>
      </c>
      <c r="J15" s="22">
        <f t="shared" si="5"/>
        <v>98.492145142414884</v>
      </c>
      <c r="K15" s="41">
        <v>13</v>
      </c>
      <c r="L15" s="30"/>
      <c r="M15" s="30"/>
      <c r="N15" s="30"/>
      <c r="O15" s="30"/>
      <c r="P15" s="31">
        <f t="shared" si="7"/>
        <v>0</v>
      </c>
      <c r="Q15" s="31">
        <f t="shared" si="8"/>
        <v>0</v>
      </c>
      <c r="R15" s="31">
        <f t="shared" si="9"/>
        <v>0</v>
      </c>
      <c r="S15" s="31">
        <f t="shared" si="10"/>
        <v>0</v>
      </c>
      <c r="U15" s="8"/>
      <c r="X15" s="8"/>
      <c r="Y15" s="8"/>
    </row>
    <row r="16" spans="1:25" x14ac:dyDescent="0.25">
      <c r="A16" s="16">
        <v>14</v>
      </c>
      <c r="B16" s="26">
        <f t="shared" si="6"/>
        <v>43</v>
      </c>
      <c r="C16" s="17">
        <f t="shared" si="1"/>
        <v>38.235599999999998</v>
      </c>
      <c r="D16" s="17">
        <f t="shared" si="2"/>
        <v>11.529771748983352</v>
      </c>
      <c r="E16" s="17">
        <f t="shared" si="3"/>
        <v>86.674689129479319</v>
      </c>
      <c r="F16" s="20">
        <v>14</v>
      </c>
      <c r="G16" s="21">
        <v>88</v>
      </c>
      <c r="H16" s="22">
        <f t="shared" si="0"/>
        <v>49.192</v>
      </c>
      <c r="I16" s="22">
        <f t="shared" si="4"/>
        <v>14.404892693343825</v>
      </c>
      <c r="J16" s="22">
        <f t="shared" si="5"/>
        <v>110.76458810757383</v>
      </c>
      <c r="K16" s="41">
        <v>14</v>
      </c>
      <c r="L16" s="30"/>
      <c r="M16" s="30"/>
      <c r="N16" s="30"/>
      <c r="O16" s="30"/>
      <c r="P16" s="31">
        <f t="shared" si="7"/>
        <v>0</v>
      </c>
      <c r="Q16" s="31">
        <f t="shared" si="8"/>
        <v>0</v>
      </c>
      <c r="R16" s="31">
        <f t="shared" si="9"/>
        <v>0</v>
      </c>
      <c r="S16" s="31">
        <f t="shared" si="10"/>
        <v>0</v>
      </c>
      <c r="U16" s="8"/>
      <c r="X16" s="8"/>
      <c r="Y16" s="8"/>
    </row>
    <row r="17" spans="1:25" x14ac:dyDescent="0.25">
      <c r="A17" s="16">
        <v>15</v>
      </c>
      <c r="B17" s="26">
        <f t="shared" si="6"/>
        <v>45</v>
      </c>
      <c r="C17" s="17">
        <f t="shared" si="1"/>
        <v>40.013999999999996</v>
      </c>
      <c r="D17" s="17">
        <f t="shared" si="2"/>
        <v>12.002357532661732</v>
      </c>
      <c r="E17" s="17">
        <f t="shared" si="3"/>
        <v>90.595156036052515</v>
      </c>
      <c r="F17" s="20">
        <v>15</v>
      </c>
      <c r="G17" s="21">
        <v>99</v>
      </c>
      <c r="H17" s="22">
        <f t="shared" si="0"/>
        <v>55.341000000000008</v>
      </c>
      <c r="I17" s="22">
        <f t="shared" si="4"/>
        <v>15.984843779971362</v>
      </c>
      <c r="J17" s="22">
        <f t="shared" si="5"/>
        <v>124.22584458345011</v>
      </c>
      <c r="K17" s="41">
        <v>15</v>
      </c>
      <c r="L17" s="30"/>
      <c r="M17" s="30"/>
      <c r="N17" s="30"/>
      <c r="O17" s="30"/>
      <c r="P17" s="31">
        <f t="shared" si="7"/>
        <v>0</v>
      </c>
      <c r="Q17" s="31">
        <f t="shared" si="8"/>
        <v>0</v>
      </c>
      <c r="R17" s="31">
        <f t="shared" si="9"/>
        <v>0</v>
      </c>
      <c r="S17" s="31">
        <f t="shared" si="10"/>
        <v>0</v>
      </c>
    </row>
    <row r="18" spans="1:25" x14ac:dyDescent="0.25">
      <c r="A18" s="16">
        <v>16</v>
      </c>
      <c r="B18" s="26">
        <f t="shared" si="6"/>
        <v>47</v>
      </c>
      <c r="C18" s="17">
        <f t="shared" si="1"/>
        <v>41.792400000000001</v>
      </c>
      <c r="D18" s="17">
        <f t="shared" si="2"/>
        <v>12.472503937619972</v>
      </c>
      <c r="E18" s="17">
        <f t="shared" si="3"/>
        <v>94.511374358021442</v>
      </c>
      <c r="F18" s="20">
        <v>16</v>
      </c>
      <c r="G18" s="21">
        <v>113</v>
      </c>
      <c r="H18" s="22">
        <f t="shared" si="0"/>
        <v>63.167000000000002</v>
      </c>
      <c r="I18" s="22">
        <f t="shared" si="4"/>
        <v>17.966573192426885</v>
      </c>
      <c r="J18" s="22">
        <f t="shared" si="5"/>
        <v>141.30763997681015</v>
      </c>
      <c r="K18" s="41">
        <v>16</v>
      </c>
      <c r="L18" s="30"/>
      <c r="M18" s="30"/>
      <c r="N18" s="30"/>
      <c r="O18" s="30"/>
      <c r="P18" s="31">
        <f t="shared" si="7"/>
        <v>0</v>
      </c>
      <c r="Q18" s="31">
        <f t="shared" si="8"/>
        <v>0</v>
      </c>
      <c r="R18" s="31">
        <f t="shared" si="9"/>
        <v>0</v>
      </c>
      <c r="S18" s="31">
        <f t="shared" si="10"/>
        <v>0</v>
      </c>
      <c r="X18" s="8"/>
      <c r="Y18" s="8"/>
    </row>
    <row r="19" spans="1:25" x14ac:dyDescent="0.25">
      <c r="A19" s="16">
        <v>17</v>
      </c>
      <c r="B19" s="26">
        <f t="shared" si="6"/>
        <v>49</v>
      </c>
      <c r="C19" s="17">
        <f t="shared" si="1"/>
        <v>43.570799999999998</v>
      </c>
      <c r="D19" s="17">
        <f t="shared" si="2"/>
        <v>12.940326634618202</v>
      </c>
      <c r="E19" s="17">
        <f t="shared" si="3"/>
        <v>98.423545555293359</v>
      </c>
      <c r="F19" s="20">
        <v>17</v>
      </c>
      <c r="G19" s="21">
        <v>129</v>
      </c>
      <c r="H19" s="22">
        <f t="shared" si="0"/>
        <v>72.111000000000004</v>
      </c>
      <c r="I19" s="22">
        <f t="shared" si="4"/>
        <v>20.196783326513248</v>
      </c>
      <c r="J19" s="22">
        <f t="shared" si="5"/>
        <v>160.76938929367725</v>
      </c>
      <c r="K19" s="41">
        <v>17</v>
      </c>
      <c r="L19" s="30"/>
      <c r="M19" s="30"/>
      <c r="N19" s="30"/>
      <c r="O19" s="30"/>
      <c r="P19" s="31">
        <f t="shared" si="7"/>
        <v>0</v>
      </c>
      <c r="Q19" s="31">
        <f t="shared" si="8"/>
        <v>0</v>
      </c>
      <c r="R19" s="31">
        <f t="shared" si="9"/>
        <v>0</v>
      </c>
      <c r="S19" s="31">
        <f t="shared" si="10"/>
        <v>0</v>
      </c>
      <c r="X19" s="8"/>
      <c r="Y19" s="8"/>
    </row>
    <row r="20" spans="1:25" x14ac:dyDescent="0.25">
      <c r="A20" s="16">
        <v>18</v>
      </c>
      <c r="B20" s="26">
        <f t="shared" si="6"/>
        <v>51</v>
      </c>
      <c r="C20" s="17">
        <f t="shared" si="1"/>
        <v>45.349199999999996</v>
      </c>
      <c r="D20" s="17">
        <f t="shared" si="2"/>
        <v>13.405931317559235</v>
      </c>
      <c r="E20" s="17">
        <f t="shared" si="3"/>
        <v>102.33185371141566</v>
      </c>
      <c r="F20" s="20">
        <v>18</v>
      </c>
      <c r="G20" s="21">
        <v>146</v>
      </c>
      <c r="H20" s="22">
        <f t="shared" si="0"/>
        <v>81.614000000000004</v>
      </c>
      <c r="I20" s="22">
        <f t="shared" si="4"/>
        <v>22.531355591316874</v>
      </c>
      <c r="J20" s="22">
        <f t="shared" si="5"/>
        <v>181.38649432154352</v>
      </c>
      <c r="K20" s="41">
        <v>18</v>
      </c>
      <c r="L20" s="30"/>
      <c r="M20" s="32"/>
      <c r="N20" s="32"/>
      <c r="O20" s="32"/>
      <c r="P20" s="31">
        <f t="shared" si="7"/>
        <v>0</v>
      </c>
      <c r="Q20" s="31">
        <f t="shared" si="8"/>
        <v>0</v>
      </c>
      <c r="R20" s="31">
        <f t="shared" si="9"/>
        <v>0</v>
      </c>
      <c r="S20" s="31">
        <f t="shared" si="10"/>
        <v>0</v>
      </c>
      <c r="V20" s="10"/>
      <c r="W20" s="36"/>
    </row>
    <row r="21" spans="1:25" x14ac:dyDescent="0.25">
      <c r="A21" s="16">
        <v>19</v>
      </c>
      <c r="B21" s="26">
        <f t="shared" si="6"/>
        <v>53</v>
      </c>
      <c r="C21" s="17">
        <f t="shared" si="1"/>
        <v>47.127600000000001</v>
      </c>
      <c r="D21" s="17">
        <f t="shared" si="2"/>
        <v>13.869414921287742</v>
      </c>
      <c r="E21" s="17">
        <f t="shared" si="3"/>
        <v>106.23646765457615</v>
      </c>
      <c r="F21" s="20">
        <v>19</v>
      </c>
      <c r="G21" s="21">
        <v>165</v>
      </c>
      <c r="H21" s="22">
        <f t="shared" si="0"/>
        <v>92.234999999999999</v>
      </c>
      <c r="I21" s="22">
        <f t="shared" si="4"/>
        <v>25.103481224148766</v>
      </c>
      <c r="J21" s="22">
        <f t="shared" si="5"/>
        <v>204.36452146539241</v>
      </c>
      <c r="K21" s="41">
        <v>19</v>
      </c>
      <c r="L21" s="33"/>
      <c r="M21" s="33"/>
      <c r="N21" s="33"/>
      <c r="O21" s="33"/>
      <c r="P21" s="31">
        <f t="shared" si="7"/>
        <v>0</v>
      </c>
      <c r="Q21" s="31">
        <f t="shared" si="8"/>
        <v>0</v>
      </c>
      <c r="R21" s="31">
        <f t="shared" si="9"/>
        <v>0</v>
      </c>
      <c r="S21" s="31">
        <f t="shared" si="10"/>
        <v>0</v>
      </c>
      <c r="W21" s="8"/>
    </row>
    <row r="22" spans="1:25" x14ac:dyDescent="0.25">
      <c r="A22" s="16">
        <v>20</v>
      </c>
      <c r="B22" s="26">
        <f t="shared" si="6"/>
        <v>55</v>
      </c>
      <c r="C22" s="17">
        <f t="shared" si="1"/>
        <v>48.905999999999992</v>
      </c>
      <c r="D22" s="17">
        <f t="shared" si="2"/>
        <v>14.330866650402026</v>
      </c>
      <c r="E22" s="17">
        <f t="shared" si="3"/>
        <v>110.13754274945018</v>
      </c>
      <c r="F22" s="20">
        <v>20</v>
      </c>
      <c r="G22" s="22">
        <v>185</v>
      </c>
      <c r="H22" s="22">
        <f t="shared" si="0"/>
        <v>103.41499999999999</v>
      </c>
      <c r="I22" s="22">
        <f t="shared" si="4"/>
        <v>27.773977384564439</v>
      </c>
      <c r="J22" s="22">
        <f t="shared" si="5"/>
        <v>228.48746894478302</v>
      </c>
      <c r="K22" s="41">
        <v>20</v>
      </c>
      <c r="L22" s="30"/>
      <c r="M22" s="30"/>
      <c r="N22" s="30"/>
      <c r="O22" s="30"/>
      <c r="P22" s="31">
        <f t="shared" si="7"/>
        <v>0</v>
      </c>
      <c r="Q22" s="31">
        <f t="shared" si="8"/>
        <v>0</v>
      </c>
      <c r="R22" s="31">
        <f t="shared" si="9"/>
        <v>0</v>
      </c>
      <c r="S22" s="31">
        <f t="shared" si="10"/>
        <v>0</v>
      </c>
      <c r="W22" s="8"/>
    </row>
    <row r="23" spans="1:25" x14ac:dyDescent="0.25">
      <c r="A23" s="16">
        <v>21</v>
      </c>
      <c r="B23" s="26">
        <f t="shared" si="6"/>
        <v>57</v>
      </c>
      <c r="C23" s="17">
        <f t="shared" si="1"/>
        <v>50.684399999999997</v>
      </c>
      <c r="D23" s="17">
        <f t="shared" si="2"/>
        <v>14.790368854214469</v>
      </c>
      <c r="E23" s="17">
        <f t="shared" si="3"/>
        <v>114.03522242109018</v>
      </c>
      <c r="F23" s="20">
        <v>21</v>
      </c>
      <c r="G23" s="22">
        <v>210</v>
      </c>
      <c r="H23" s="22">
        <f t="shared" si="0"/>
        <v>117.39</v>
      </c>
      <c r="I23" s="22">
        <f t="shared" si="4"/>
        <v>31.065482772413461</v>
      </c>
      <c r="J23" s="22">
        <f t="shared" si="5"/>
        <v>258.55996582862014</v>
      </c>
      <c r="K23" s="41">
        <v>21</v>
      </c>
      <c r="L23" s="30">
        <v>59</v>
      </c>
      <c r="M23" s="32">
        <v>0</v>
      </c>
      <c r="N23" s="32">
        <v>0.4</v>
      </c>
      <c r="O23" s="32">
        <v>0.6</v>
      </c>
      <c r="P23" s="31">
        <f t="shared" si="7"/>
        <v>0</v>
      </c>
      <c r="Q23" s="31">
        <f t="shared" si="8"/>
        <v>17.431662513855372</v>
      </c>
      <c r="R23" s="31">
        <f t="shared" si="9"/>
        <v>22.405292042832219</v>
      </c>
      <c r="S23" s="31">
        <f t="shared" si="10"/>
        <v>39.836954556687587</v>
      </c>
      <c r="W23" s="8"/>
    </row>
    <row r="24" spans="1:25" x14ac:dyDescent="0.25">
      <c r="A24" s="16">
        <v>22</v>
      </c>
      <c r="B24" s="26">
        <f t="shared" si="6"/>
        <v>59</v>
      </c>
      <c r="C24" s="17">
        <f t="shared" si="1"/>
        <v>52.462800000000001</v>
      </c>
      <c r="D24" s="17">
        <f t="shared" si="2"/>
        <v>15.247997775460169</v>
      </c>
      <c r="E24" s="17">
        <f t="shared" si="3"/>
        <v>117.92963945892645</v>
      </c>
      <c r="F24" s="20">
        <v>21</v>
      </c>
      <c r="G24" s="22">
        <f>G23-L23</f>
        <v>151</v>
      </c>
      <c r="H24" s="22">
        <f t="shared" si="0"/>
        <v>84.409000000000006</v>
      </c>
      <c r="I24" s="22">
        <f t="shared" si="4"/>
        <v>23.211818655856622</v>
      </c>
      <c r="J24" s="22">
        <f t="shared" si="5"/>
        <v>187.43959249228359</v>
      </c>
      <c r="K24" s="41">
        <v>21</v>
      </c>
      <c r="L24" s="30"/>
      <c r="M24" s="30"/>
      <c r="N24" s="30"/>
      <c r="O24" s="30"/>
      <c r="P24" s="31">
        <f t="shared" si="7"/>
        <v>0</v>
      </c>
      <c r="Q24" s="31">
        <f t="shared" si="8"/>
        <v>16.954992785722705</v>
      </c>
      <c r="R24" s="31">
        <f t="shared" si="9"/>
        <v>15.842933937951658</v>
      </c>
      <c r="S24" s="31">
        <f t="shared" si="10"/>
        <v>32.797926723674365</v>
      </c>
      <c r="W24" s="8"/>
    </row>
    <row r="25" spans="1:25" x14ac:dyDescent="0.25">
      <c r="A25" s="16">
        <v>23</v>
      </c>
      <c r="B25" s="26">
        <f t="shared" si="6"/>
        <v>61</v>
      </c>
      <c r="C25" s="17">
        <f t="shared" si="1"/>
        <v>54.241199999999992</v>
      </c>
      <c r="D25" s="17">
        <f t="shared" si="2"/>
        <v>15.703824194633755</v>
      </c>
      <c r="E25" s="17">
        <f t="shared" si="3"/>
        <v>121.82091713898711</v>
      </c>
      <c r="F25" s="20">
        <f>F24+1</f>
        <v>22</v>
      </c>
      <c r="G25" s="22">
        <f>$G$24+(F25-$F$24)*($G$31-$G$24)/($F$31-$F$24)</f>
        <v>170.28571428571428</v>
      </c>
      <c r="H25" s="22">
        <f t="shared" si="0"/>
        <v>95.189714285714288</v>
      </c>
      <c r="I25" s="22">
        <f t="shared" si="4"/>
        <v>25.812746089969878</v>
      </c>
      <c r="J25" s="22">
        <f t="shared" si="5"/>
        <v>210.74595182098324</v>
      </c>
      <c r="K25" s="41">
        <f>K24+1</f>
        <v>22</v>
      </c>
      <c r="L25" s="30"/>
      <c r="M25" s="30"/>
      <c r="N25" s="30"/>
      <c r="O25" s="30"/>
      <c r="P25" s="31">
        <f t="shared" si="7"/>
        <v>0</v>
      </c>
      <c r="Q25" s="31">
        <f t="shared" si="8"/>
        <v>16.491357616372799</v>
      </c>
      <c r="R25" s="31">
        <f t="shared" si="9"/>
        <v>11.202646021416111</v>
      </c>
      <c r="S25" s="31">
        <f t="shared" si="10"/>
        <v>27.69400363778891</v>
      </c>
      <c r="W25" s="8"/>
    </row>
    <row r="26" spans="1:25" x14ac:dyDescent="0.25">
      <c r="A26" s="16">
        <v>24</v>
      </c>
      <c r="B26" s="26">
        <f t="shared" si="6"/>
        <v>63</v>
      </c>
      <c r="C26" s="17">
        <f t="shared" si="1"/>
        <v>56.019599999999997</v>
      </c>
      <c r="D26" s="17">
        <f t="shared" si="2"/>
        <v>16.15791398744928</v>
      </c>
      <c r="E26" s="17">
        <f t="shared" si="3"/>
        <v>125.70917019480748</v>
      </c>
      <c r="F26" s="20">
        <f t="shared" ref="F26:F89" si="11">F25+1</f>
        <v>23</v>
      </c>
      <c r="G26" s="22">
        <f t="shared" ref="G26:G30" si="12">$G$24+(F26-$F$24)*($G$31-$G$24)/($F$31-$F$24)</f>
        <v>189.57142857142856</v>
      </c>
      <c r="H26" s="22">
        <f t="shared" si="0"/>
        <v>105.97042857142856</v>
      </c>
      <c r="I26" s="22">
        <f t="shared" si="4"/>
        <v>28.379533847286897</v>
      </c>
      <c r="J26" s="22">
        <f t="shared" si="5"/>
        <v>233.99285121259607</v>
      </c>
      <c r="K26" s="41">
        <f t="shared" ref="K26:K80" si="13">K25+1</f>
        <v>23</v>
      </c>
      <c r="L26" s="34"/>
      <c r="M26" s="35"/>
      <c r="N26" s="32"/>
      <c r="O26" s="32"/>
      <c r="P26" s="31">
        <f t="shared" si="7"/>
        <v>0</v>
      </c>
      <c r="Q26" s="31">
        <f t="shared" si="8"/>
        <v>16.040400575110279</v>
      </c>
      <c r="R26" s="31">
        <f t="shared" si="9"/>
        <v>7.9214669689758299</v>
      </c>
      <c r="S26" s="31">
        <f t="shared" si="10"/>
        <v>23.961867544086111</v>
      </c>
      <c r="W26" s="8"/>
    </row>
    <row r="27" spans="1:25" x14ac:dyDescent="0.25">
      <c r="A27" s="16">
        <v>25</v>
      </c>
      <c r="B27" s="26">
        <f t="shared" si="6"/>
        <v>65</v>
      </c>
      <c r="C27" s="17">
        <f t="shared" si="1"/>
        <v>57.798000000000002</v>
      </c>
      <c r="D27" s="17">
        <f t="shared" si="2"/>
        <v>16.610328609522991</v>
      </c>
      <c r="E27" s="17">
        <f t="shared" si="3"/>
        <v>129.59450566158588</v>
      </c>
      <c r="F27" s="20">
        <f t="shared" si="11"/>
        <v>24</v>
      </c>
      <c r="G27" s="22">
        <f t="shared" si="12"/>
        <v>208.85714285714286</v>
      </c>
      <c r="H27" s="22">
        <f t="shared" si="0"/>
        <v>116.75114285714287</v>
      </c>
      <c r="I27" s="22">
        <f t="shared" si="4"/>
        <v>30.916050541487238</v>
      </c>
      <c r="J27" s="22">
        <f t="shared" si="5"/>
        <v>257.18702850261411</v>
      </c>
      <c r="K27" s="41">
        <f t="shared" si="13"/>
        <v>24</v>
      </c>
      <c r="L27" s="33"/>
      <c r="M27" s="33"/>
      <c r="N27" s="33"/>
      <c r="O27" s="33"/>
      <c r="P27" s="31">
        <f t="shared" si="7"/>
        <v>0</v>
      </c>
      <c r="Q27" s="31">
        <f t="shared" si="8"/>
        <v>15.601774977855884</v>
      </c>
      <c r="R27" s="31">
        <f t="shared" si="9"/>
        <v>5.6013230107080565</v>
      </c>
      <c r="S27" s="31">
        <f t="shared" si="10"/>
        <v>21.20309798856394</v>
      </c>
      <c r="W27" s="8"/>
    </row>
    <row r="28" spans="1:25" x14ac:dyDescent="0.25">
      <c r="A28" s="16">
        <v>26</v>
      </c>
      <c r="B28" s="26">
        <f t="shared" si="6"/>
        <v>67</v>
      </c>
      <c r="C28" s="17">
        <f t="shared" si="1"/>
        <v>59.5764</v>
      </c>
      <c r="D28" s="17">
        <f t="shared" si="2"/>
        <v>17.06112551972695</v>
      </c>
      <c r="E28" s="17">
        <f t="shared" si="3"/>
        <v>133.47702361352444</v>
      </c>
      <c r="F28" s="20">
        <f t="shared" si="11"/>
        <v>25</v>
      </c>
      <c r="G28" s="22">
        <f t="shared" si="12"/>
        <v>228.14285714285714</v>
      </c>
      <c r="H28" s="22">
        <f t="shared" si="0"/>
        <v>127.53185714285715</v>
      </c>
      <c r="I28" s="22">
        <f t="shared" si="4"/>
        <v>33.425409306362567</v>
      </c>
      <c r="J28" s="22">
        <f t="shared" si="5"/>
        <v>280.33390573239103</v>
      </c>
      <c r="K28" s="41">
        <f t="shared" si="13"/>
        <v>25</v>
      </c>
      <c r="L28" s="34"/>
      <c r="M28" s="34"/>
      <c r="N28" s="30"/>
      <c r="O28" s="30"/>
      <c r="P28" s="31">
        <f t="shared" si="7"/>
        <v>0</v>
      </c>
      <c r="Q28" s="31">
        <f t="shared" si="8"/>
        <v>15.175143620624727</v>
      </c>
      <c r="R28" s="31">
        <f t="shared" si="9"/>
        <v>3.9607334844879154</v>
      </c>
      <c r="S28" s="31">
        <f t="shared" si="10"/>
        <v>19.135877105112641</v>
      </c>
      <c r="W28" s="8"/>
    </row>
    <row r="29" spans="1:25" x14ac:dyDescent="0.25">
      <c r="A29" s="16">
        <v>27</v>
      </c>
      <c r="B29" s="26">
        <f t="shared" si="6"/>
        <v>69</v>
      </c>
      <c r="C29" s="17">
        <f t="shared" si="1"/>
        <v>61.354799999999997</v>
      </c>
      <c r="D29" s="17">
        <f t="shared" si="2"/>
        <v>17.510358551572615</v>
      </c>
      <c r="E29" s="17">
        <f t="shared" si="3"/>
        <v>137.35681781065566</v>
      </c>
      <c r="F29" s="20">
        <f t="shared" si="11"/>
        <v>26</v>
      </c>
      <c r="G29" s="22">
        <f t="shared" si="12"/>
        <v>247.42857142857144</v>
      </c>
      <c r="H29" s="22">
        <f t="shared" si="0"/>
        <v>138.31257142857146</v>
      </c>
      <c r="I29" s="22">
        <f t="shared" si="4"/>
        <v>35.910166909223953</v>
      </c>
      <c r="J29" s="22">
        <f t="shared" si="5"/>
        <v>303.43793593832703</v>
      </c>
      <c r="K29" s="41">
        <f t="shared" si="13"/>
        <v>26</v>
      </c>
      <c r="L29" s="34"/>
      <c r="M29" s="34"/>
      <c r="N29" s="30"/>
      <c r="O29" s="30"/>
      <c r="P29" s="31">
        <f t="shared" si="7"/>
        <v>0</v>
      </c>
      <c r="Q29" s="31">
        <f t="shared" si="8"/>
        <v>14.760178520292625</v>
      </c>
      <c r="R29" s="31">
        <f t="shared" si="9"/>
        <v>2.8006615053540287</v>
      </c>
      <c r="S29" s="31">
        <f t="shared" si="10"/>
        <v>17.560840025646655</v>
      </c>
      <c r="W29" s="8"/>
    </row>
    <row r="30" spans="1:25" x14ac:dyDescent="0.25">
      <c r="A30" s="16">
        <v>28</v>
      </c>
      <c r="B30" s="26">
        <f t="shared" si="6"/>
        <v>71</v>
      </c>
      <c r="C30" s="17">
        <f t="shared" si="1"/>
        <v>63.133199999999995</v>
      </c>
      <c r="D30" s="17">
        <f t="shared" si="2"/>
        <v>17.958078240325325</v>
      </c>
      <c r="E30" s="17">
        <f t="shared" si="3"/>
        <v>141.23397626856661</v>
      </c>
      <c r="F30" s="20">
        <f t="shared" si="11"/>
        <v>27</v>
      </c>
      <c r="G30" s="22">
        <f t="shared" si="12"/>
        <v>266.71428571428572</v>
      </c>
      <c r="H30" s="22">
        <f t="shared" si="0"/>
        <v>149.09328571428571</v>
      </c>
      <c r="I30" s="22">
        <f t="shared" si="4"/>
        <v>38.372458891332322</v>
      </c>
      <c r="J30" s="22">
        <f t="shared" si="5"/>
        <v>326.50283852145139</v>
      </c>
      <c r="K30" s="41">
        <f t="shared" si="13"/>
        <v>27</v>
      </c>
      <c r="L30" s="34"/>
      <c r="M30" s="34"/>
      <c r="N30" s="30"/>
      <c r="O30" s="30"/>
      <c r="P30" s="31">
        <f t="shared" si="7"/>
        <v>0</v>
      </c>
      <c r="Q30" s="31">
        <f t="shared" si="8"/>
        <v>14.356560662451169</v>
      </c>
      <c r="R30" s="31">
        <f t="shared" si="9"/>
        <v>1.9803667422439581</v>
      </c>
      <c r="S30" s="31">
        <f t="shared" si="10"/>
        <v>16.336927404695128</v>
      </c>
      <c r="W30" s="8"/>
    </row>
    <row r="31" spans="1:25" x14ac:dyDescent="0.25">
      <c r="A31" s="16">
        <v>29</v>
      </c>
      <c r="B31" s="26">
        <f t="shared" si="6"/>
        <v>73</v>
      </c>
      <c r="C31" s="17">
        <f t="shared" si="1"/>
        <v>64.911599999999993</v>
      </c>
      <c r="D31" s="17">
        <f t="shared" si="2"/>
        <v>18.404332112224708</v>
      </c>
      <c r="E31" s="17">
        <f t="shared" si="3"/>
        <v>145.10858176212469</v>
      </c>
      <c r="F31" s="20">
        <f t="shared" si="11"/>
        <v>28</v>
      </c>
      <c r="G31" s="23">
        <v>286</v>
      </c>
      <c r="H31" s="22">
        <f t="shared" si="0"/>
        <v>159.874</v>
      </c>
      <c r="I31" s="22">
        <f t="shared" si="4"/>
        <v>40.81409445206225</v>
      </c>
      <c r="J31" s="22">
        <f t="shared" si="5"/>
        <v>349.53176450400838</v>
      </c>
      <c r="K31" s="41">
        <f t="shared" si="13"/>
        <v>28</v>
      </c>
      <c r="L31" s="34">
        <v>63</v>
      </c>
      <c r="M31" s="35">
        <v>0.2</v>
      </c>
      <c r="N31" s="32">
        <v>0.4</v>
      </c>
      <c r="O31" s="32">
        <v>0.4</v>
      </c>
      <c r="P31" s="31">
        <f t="shared" si="7"/>
        <v>9.3435240854428585</v>
      </c>
      <c r="Q31" s="31">
        <f t="shared" si="8"/>
        <v>32.577449898071087</v>
      </c>
      <c r="R31" s="31">
        <f t="shared" si="9"/>
        <v>17.349860681472833</v>
      </c>
      <c r="S31" s="31">
        <f t="shared" si="10"/>
        <v>59.270834664986779</v>
      </c>
      <c r="W31" s="8"/>
    </row>
    <row r="32" spans="1:25" x14ac:dyDescent="0.25">
      <c r="A32" s="16">
        <v>30</v>
      </c>
      <c r="B32" s="26">
        <f t="shared" si="6"/>
        <v>75</v>
      </c>
      <c r="C32" s="17">
        <f t="shared" si="1"/>
        <v>66.69</v>
      </c>
      <c r="D32" s="17">
        <f t="shared" si="2"/>
        <v>18.849164941118623</v>
      </c>
      <c r="E32" s="17">
        <f t="shared" si="3"/>
        <v>148.98071227244827</v>
      </c>
      <c r="F32" s="20">
        <v>28</v>
      </c>
      <c r="G32" s="23">
        <f>G31-L31</f>
        <v>223</v>
      </c>
      <c r="H32" s="22">
        <f t="shared" si="0"/>
        <v>124.65700000000001</v>
      </c>
      <c r="I32" s="22">
        <f t="shared" si="4"/>
        <v>32.758749517288294</v>
      </c>
      <c r="J32" s="22">
        <f t="shared" si="5"/>
        <v>274.16576374261041</v>
      </c>
      <c r="K32" s="41">
        <v>28</v>
      </c>
      <c r="L32" s="34"/>
      <c r="M32" s="35"/>
      <c r="N32" s="32"/>
      <c r="O32" s="32"/>
      <c r="P32" s="31">
        <f t="shared" si="7"/>
        <v>9.1603032771142878</v>
      </c>
      <c r="Q32" s="31">
        <f t="shared" si="8"/>
        <v>31.686617817434701</v>
      </c>
      <c r="R32" s="31">
        <f t="shared" si="9"/>
        <v>12.268204140511296</v>
      </c>
      <c r="S32" s="31">
        <f t="shared" si="10"/>
        <v>53.115125235060283</v>
      </c>
      <c r="W32" s="8"/>
    </row>
    <row r="33" spans="1:25" x14ac:dyDescent="0.25">
      <c r="A33" s="16">
        <v>31</v>
      </c>
      <c r="B33" s="26">
        <f t="shared" si="6"/>
        <v>77</v>
      </c>
      <c r="C33" s="17">
        <f t="shared" si="1"/>
        <v>68.468400000000003</v>
      </c>
      <c r="D33" s="17">
        <f t="shared" si="2"/>
        <v>19.292618976952735</v>
      </c>
      <c r="E33" s="17">
        <f t="shared" si="3"/>
        <v>152.85044138485935</v>
      </c>
      <c r="F33" s="20">
        <f t="shared" si="11"/>
        <v>29</v>
      </c>
      <c r="G33" s="23">
        <f>$G$32+(F33-$F$32)*($G$39-$G$32)/($F$39-$F$32)</f>
        <v>242.85714285714286</v>
      </c>
      <c r="H33" s="22">
        <f t="shared" si="0"/>
        <v>135.75714285714287</v>
      </c>
      <c r="I33" s="22">
        <f t="shared" si="4"/>
        <v>35.32329246053262</v>
      </c>
      <c r="J33" s="22">
        <f t="shared" si="5"/>
        <v>297.96509151161814</v>
      </c>
      <c r="K33" s="41">
        <f t="shared" si="13"/>
        <v>29</v>
      </c>
      <c r="L33" s="34"/>
      <c r="M33" s="34"/>
      <c r="N33" s="30"/>
      <c r="O33" s="30"/>
      <c r="P33" s="31">
        <f t="shared" si="7"/>
        <v>8.9806753170833815</v>
      </c>
      <c r="Q33" s="31">
        <f t="shared" si="8"/>
        <v>30.820145586890138</v>
      </c>
      <c r="R33" s="31">
        <f t="shared" si="9"/>
        <v>8.6749303407364184</v>
      </c>
      <c r="S33" s="31">
        <f t="shared" si="10"/>
        <v>48.475751244709933</v>
      </c>
      <c r="W33" s="8"/>
    </row>
    <row r="34" spans="1:25" x14ac:dyDescent="0.25">
      <c r="A34" s="16">
        <v>32</v>
      </c>
      <c r="B34" s="26">
        <f t="shared" si="6"/>
        <v>79</v>
      </c>
      <c r="C34" s="17">
        <f t="shared" si="1"/>
        <v>70.246799999999993</v>
      </c>
      <c r="D34" s="17">
        <f t="shared" si="2"/>
        <v>19.734734149853068</v>
      </c>
      <c r="E34" s="17">
        <f t="shared" si="3"/>
        <v>156.7178386443274</v>
      </c>
      <c r="F34" s="20">
        <f t="shared" si="11"/>
        <v>30</v>
      </c>
      <c r="G34" s="23">
        <f t="shared" ref="G34:G38" si="14">$G$32+(F34-$F$32)*($G$39-$G$32)/($F$39-$F$32)</f>
        <v>262.71428571428572</v>
      </c>
      <c r="H34" s="22">
        <f t="shared" ref="H34:H80" si="15">G34*1.3*0.43</f>
        <v>146.85728571428572</v>
      </c>
      <c r="I34" s="22">
        <f t="shared" si="4"/>
        <v>37.863514788155719</v>
      </c>
      <c r="J34" s="22">
        <f t="shared" si="5"/>
        <v>321.72206087508545</v>
      </c>
      <c r="K34" s="41">
        <f t="shared" si="13"/>
        <v>30</v>
      </c>
      <c r="L34" s="33"/>
      <c r="M34" s="33"/>
      <c r="N34" s="33"/>
      <c r="O34" s="33"/>
      <c r="P34" s="31">
        <f t="shared" si="7"/>
        <v>8.8045697517864454</v>
      </c>
      <c r="Q34" s="31">
        <f t="shared" si="8"/>
        <v>29.977367085055612</v>
      </c>
      <c r="R34" s="31">
        <f t="shared" si="9"/>
        <v>6.1341020702556488</v>
      </c>
      <c r="S34" s="31">
        <f t="shared" si="10"/>
        <v>44.916038907097708</v>
      </c>
      <c r="W34" s="8"/>
    </row>
    <row r="35" spans="1:25" x14ac:dyDescent="0.25">
      <c r="A35" s="16">
        <v>33</v>
      </c>
      <c r="B35" s="26">
        <f t="shared" si="6"/>
        <v>81</v>
      </c>
      <c r="C35" s="17">
        <f t="shared" si="1"/>
        <v>72.025199999999998</v>
      </c>
      <c r="D35" s="17">
        <f t="shared" si="2"/>
        <v>20.175548252960461</v>
      </c>
      <c r="E35" s="17">
        <f t="shared" si="3"/>
        <v>160.58296987390614</v>
      </c>
      <c r="F35" s="20">
        <f t="shared" si="11"/>
        <v>31</v>
      </c>
      <c r="G35" s="23">
        <f t="shared" si="14"/>
        <v>282.57142857142856</v>
      </c>
      <c r="H35" s="22">
        <f t="shared" si="15"/>
        <v>157.95742857142858</v>
      </c>
      <c r="I35" s="22">
        <f t="shared" si="4"/>
        <v>40.381463783192373</v>
      </c>
      <c r="J35" s="22">
        <f t="shared" si="5"/>
        <v>345.44023751763149</v>
      </c>
      <c r="K35" s="41">
        <f t="shared" si="13"/>
        <v>31</v>
      </c>
      <c r="L35" s="34"/>
      <c r="M35" s="34"/>
      <c r="N35" s="30"/>
      <c r="O35" s="30"/>
      <c r="P35" s="31">
        <f t="shared" si="7"/>
        <v>8.6319175092111937</v>
      </c>
      <c r="Q35" s="31">
        <f t="shared" si="8"/>
        <v>29.157634405673544</v>
      </c>
      <c r="R35" s="31">
        <f t="shared" si="9"/>
        <v>4.3374651703682092</v>
      </c>
      <c r="S35" s="31">
        <f t="shared" si="10"/>
        <v>42.127017085252952</v>
      </c>
      <c r="W35" s="8"/>
      <c r="X35" s="8"/>
      <c r="Y35" s="8"/>
    </row>
    <row r="36" spans="1:25" x14ac:dyDescent="0.25">
      <c r="A36" s="16">
        <v>34</v>
      </c>
      <c r="B36" s="26">
        <f t="shared" si="6"/>
        <v>83</v>
      </c>
      <c r="C36" s="17">
        <f t="shared" si="1"/>
        <v>73.803600000000003</v>
      </c>
      <c r="D36" s="17">
        <f t="shared" si="2"/>
        <v>20.615097106698759</v>
      </c>
      <c r="E36" s="17">
        <f t="shared" si="3"/>
        <v>164.44589746083366</v>
      </c>
      <c r="F36" s="20">
        <f t="shared" si="11"/>
        <v>32</v>
      </c>
      <c r="G36" s="23">
        <f t="shared" si="14"/>
        <v>302.42857142857144</v>
      </c>
      <c r="H36" s="22">
        <f t="shared" si="15"/>
        <v>169.05757142857144</v>
      </c>
      <c r="I36" s="22">
        <f t="shared" si="4"/>
        <v>42.878882693748992</v>
      </c>
      <c r="J36" s="22">
        <f t="shared" si="5"/>
        <v>369.12265759637467</v>
      </c>
      <c r="K36" s="41">
        <f t="shared" si="13"/>
        <v>32</v>
      </c>
      <c r="L36" s="34"/>
      <c r="M36" s="34"/>
      <c r="N36" s="30"/>
      <c r="O36" s="30"/>
      <c r="P36" s="31">
        <f t="shared" si="7"/>
        <v>8.4626508718053728</v>
      </c>
      <c r="Q36" s="31">
        <f t="shared" si="8"/>
        <v>28.360317359517047</v>
      </c>
      <c r="R36" s="31">
        <f t="shared" si="9"/>
        <v>3.0670510351278244</v>
      </c>
      <c r="S36" s="31">
        <f t="shared" si="10"/>
        <v>39.890019266450246</v>
      </c>
      <c r="W36" s="8"/>
      <c r="X36" s="8"/>
      <c r="Y36" s="8"/>
    </row>
    <row r="37" spans="1:25" x14ac:dyDescent="0.25">
      <c r="A37" s="16">
        <v>35</v>
      </c>
      <c r="B37" s="26">
        <f t="shared" si="6"/>
        <v>85</v>
      </c>
      <c r="C37" s="17">
        <f t="shared" si="1"/>
        <v>75.581999999999994</v>
      </c>
      <c r="D37" s="17">
        <f t="shared" si="2"/>
        <v>21.053414706764119</v>
      </c>
      <c r="E37" s="17">
        <f t="shared" si="3"/>
        <v>168.30668061428082</v>
      </c>
      <c r="F37" s="20">
        <f t="shared" si="11"/>
        <v>33</v>
      </c>
      <c r="G37" s="23">
        <f t="shared" si="14"/>
        <v>322.28571428571428</v>
      </c>
      <c r="H37" s="22">
        <f t="shared" si="15"/>
        <v>180.15771428571429</v>
      </c>
      <c r="I37" s="22">
        <f t="shared" si="4"/>
        <v>45.357272900691115</v>
      </c>
      <c r="J37" s="22">
        <f t="shared" si="5"/>
        <v>392.77193601632274</v>
      </c>
      <c r="K37" s="41">
        <f t="shared" si="13"/>
        <v>33</v>
      </c>
      <c r="L37" s="34"/>
      <c r="M37" s="34"/>
      <c r="N37" s="30"/>
      <c r="O37" s="30"/>
      <c r="P37" s="31">
        <f t="shared" si="7"/>
        <v>8.2967034499166257</v>
      </c>
      <c r="Q37" s="31">
        <f t="shared" si="8"/>
        <v>27.584802989916781</v>
      </c>
      <c r="R37" s="31">
        <f t="shared" si="9"/>
        <v>2.1687325851841046</v>
      </c>
      <c r="S37" s="31">
        <f t="shared" si="10"/>
        <v>38.050239025017511</v>
      </c>
      <c r="W37" s="8"/>
      <c r="X37" s="8"/>
      <c r="Y37" s="8"/>
    </row>
    <row r="38" spans="1:25" x14ac:dyDescent="0.25">
      <c r="A38" s="16">
        <v>36</v>
      </c>
      <c r="B38" s="26">
        <f t="shared" si="6"/>
        <v>87</v>
      </c>
      <c r="C38" s="17">
        <f t="shared" si="1"/>
        <v>77.360399999999998</v>
      </c>
      <c r="D38" s="17">
        <f t="shared" si="2"/>
        <v>21.490533357793495</v>
      </c>
      <c r="E38" s="17">
        <f t="shared" si="3"/>
        <v>172.165375598157</v>
      </c>
      <c r="F38" s="20">
        <f t="shared" si="11"/>
        <v>34</v>
      </c>
      <c r="G38" s="23">
        <f t="shared" si="14"/>
        <v>342.14285714285711</v>
      </c>
      <c r="H38" s="22">
        <f t="shared" si="15"/>
        <v>191.25785714285715</v>
      </c>
      <c r="I38" s="22">
        <f t="shared" si="4"/>
        <v>47.81794031907372</v>
      </c>
      <c r="J38" s="22">
        <f t="shared" si="5"/>
        <v>416.39034724619631</v>
      </c>
      <c r="K38" s="41">
        <f t="shared" si="13"/>
        <v>34</v>
      </c>
      <c r="L38" s="34"/>
      <c r="M38" s="35"/>
      <c r="N38" s="32"/>
      <c r="O38" s="32"/>
      <c r="P38" s="31">
        <f t="shared" si="7"/>
        <v>8.1340101557531828</v>
      </c>
      <c r="Q38" s="31">
        <f t="shared" si="8"/>
        <v>26.830495101535764</v>
      </c>
      <c r="R38" s="31">
        <f t="shared" si="9"/>
        <v>1.5335255175639122</v>
      </c>
      <c r="S38" s="31">
        <f t="shared" si="10"/>
        <v>36.498030774852857</v>
      </c>
      <c r="W38" s="8"/>
      <c r="X38" s="8"/>
      <c r="Y38" s="8"/>
    </row>
    <row r="39" spans="1:25" x14ac:dyDescent="0.25">
      <c r="A39" s="16">
        <v>37</v>
      </c>
      <c r="B39" s="26">
        <f t="shared" si="6"/>
        <v>89</v>
      </c>
      <c r="C39" s="17">
        <f t="shared" si="1"/>
        <v>79.138799999999989</v>
      </c>
      <c r="D39" s="17">
        <f t="shared" si="2"/>
        <v>21.926483794395324</v>
      </c>
      <c r="E39" s="17">
        <f t="shared" si="3"/>
        <v>176.02203594190516</v>
      </c>
      <c r="F39" s="20">
        <f t="shared" si="11"/>
        <v>35</v>
      </c>
      <c r="G39" s="23">
        <v>362</v>
      </c>
      <c r="H39" s="22">
        <f t="shared" si="15"/>
        <v>202.358</v>
      </c>
      <c r="I39" s="22">
        <f t="shared" si="4"/>
        <v>50.262030717165921</v>
      </c>
      <c r="J39" s="22">
        <f t="shared" si="5"/>
        <v>439.97988683239731</v>
      </c>
      <c r="K39" s="41">
        <f t="shared" si="13"/>
        <v>35</v>
      </c>
      <c r="L39" s="34">
        <v>72</v>
      </c>
      <c r="M39" s="34"/>
      <c r="N39" s="30"/>
      <c r="O39" s="30"/>
      <c r="P39" s="31">
        <f t="shared" si="7"/>
        <v>7.9745071778551742</v>
      </c>
      <c r="Q39" s="31">
        <f t="shared" si="8"/>
        <v>26.096813802029853</v>
      </c>
      <c r="R39" s="31">
        <f t="shared" si="9"/>
        <v>1.0843662925920523</v>
      </c>
      <c r="S39" s="31">
        <f t="shared" si="10"/>
        <v>35.155687272477081</v>
      </c>
      <c r="W39" s="8"/>
      <c r="X39" s="8"/>
      <c r="Y39" s="8"/>
    </row>
    <row r="40" spans="1:25" x14ac:dyDescent="0.25">
      <c r="A40" s="16">
        <v>38</v>
      </c>
      <c r="B40" s="26">
        <f t="shared" si="6"/>
        <v>91</v>
      </c>
      <c r="C40" s="17">
        <f t="shared" si="1"/>
        <v>80.917199999999994</v>
      </c>
      <c r="D40" s="17">
        <f t="shared" si="2"/>
        <v>22.361295290994434</v>
      </c>
      <c r="E40" s="17">
        <f t="shared" si="3"/>
        <v>179.87671263181528</v>
      </c>
      <c r="F40" s="20">
        <v>35</v>
      </c>
      <c r="G40" s="23">
        <f>G39-L39</f>
        <v>290</v>
      </c>
      <c r="H40" s="22">
        <f t="shared" si="15"/>
        <v>162.10999999999999</v>
      </c>
      <c r="I40" s="22">
        <f t="shared" si="4"/>
        <v>41.318068304799908</v>
      </c>
      <c r="J40" s="22">
        <f t="shared" si="5"/>
        <v>354.30388563085984</v>
      </c>
      <c r="K40" s="41">
        <v>35</v>
      </c>
      <c r="L40" s="34"/>
      <c r="M40" s="34"/>
      <c r="N40" s="30"/>
      <c r="O40" s="30"/>
      <c r="P40" s="31">
        <f t="shared" si="7"/>
        <v>7.8181319560665354</v>
      </c>
      <c r="Q40" s="31">
        <f t="shared" si="8"/>
        <v>25.383195056241554</v>
      </c>
      <c r="R40" s="31">
        <f t="shared" si="9"/>
        <v>0.7667627587819561</v>
      </c>
      <c r="S40" s="31">
        <f t="shared" si="10"/>
        <v>33.96808977109005</v>
      </c>
      <c r="W40" s="8"/>
      <c r="X40" s="8"/>
      <c r="Y40" s="8"/>
    </row>
    <row r="41" spans="1:25" x14ac:dyDescent="0.25">
      <c r="A41" s="16">
        <v>39</v>
      </c>
      <c r="B41" s="26">
        <f t="shared" si="6"/>
        <v>93</v>
      </c>
      <c r="C41" s="17">
        <f t="shared" si="1"/>
        <v>82.695599999999999</v>
      </c>
      <c r="D41" s="17">
        <f t="shared" si="2"/>
        <v>22.794995761747849</v>
      </c>
      <c r="E41" s="17">
        <f t="shared" si="3"/>
        <v>183.72945428504417</v>
      </c>
      <c r="F41" s="20">
        <f t="shared" si="11"/>
        <v>36</v>
      </c>
      <c r="G41" s="23">
        <f>$G$40+(F41-$F$40)*($G$47-$G$40)/($F$47-$F$40)</f>
        <v>309.71428571428572</v>
      </c>
      <c r="H41" s="22">
        <f t="shared" si="15"/>
        <v>173.13028571428572</v>
      </c>
      <c r="I41" s="22">
        <f t="shared" si="4"/>
        <v>43.79035723196818</v>
      </c>
      <c r="J41" s="22">
        <f t="shared" si="5"/>
        <v>377.80345313139219</v>
      </c>
      <c r="K41" s="41">
        <f t="shared" si="13"/>
        <v>36</v>
      </c>
      <c r="L41" s="33"/>
      <c r="M41" s="33"/>
      <c r="N41" s="33"/>
      <c r="O41" s="33"/>
      <c r="P41" s="31">
        <f t="shared" si="7"/>
        <v>7.6648231569977048</v>
      </c>
      <c r="Q41" s="31">
        <f t="shared" si="8"/>
        <v>24.689090252584414</v>
      </c>
      <c r="R41" s="31">
        <f t="shared" si="9"/>
        <v>0.54218314629602615</v>
      </c>
      <c r="S41" s="31">
        <f t="shared" si="10"/>
        <v>32.896096555878145</v>
      </c>
      <c r="W41" s="8"/>
      <c r="X41" s="8"/>
      <c r="Y41" s="8"/>
    </row>
    <row r="42" spans="1:25" x14ac:dyDescent="0.25">
      <c r="A42" s="16">
        <v>40</v>
      </c>
      <c r="B42" s="26">
        <f t="shared" si="6"/>
        <v>95</v>
      </c>
      <c r="C42" s="17">
        <f t="shared" si="1"/>
        <v>84.474000000000004</v>
      </c>
      <c r="D42" s="17">
        <f t="shared" si="2"/>
        <v>23.22761185162317</v>
      </c>
      <c r="E42" s="17">
        <f t="shared" si="3"/>
        <v>187.5803073082437</v>
      </c>
      <c r="F42" s="20">
        <f t="shared" si="11"/>
        <v>37</v>
      </c>
      <c r="G42" s="23">
        <f t="shared" ref="G42:G46" si="16">$G$40+(F42-$F$40)*($G$47-$G$40)/($F$47-$F$40)</f>
        <v>329.42857142857144</v>
      </c>
      <c r="H42" s="22">
        <f t="shared" si="15"/>
        <v>184.15057142857142</v>
      </c>
      <c r="I42" s="22">
        <f t="shared" si="4"/>
        <v>46.244383091756319</v>
      </c>
      <c r="J42" s="22">
        <f t="shared" si="5"/>
        <v>401.27121245623749</v>
      </c>
      <c r="K42" s="41">
        <f t="shared" si="13"/>
        <v>37</v>
      </c>
      <c r="L42" s="34"/>
      <c r="M42" s="34"/>
      <c r="N42" s="30"/>
      <c r="O42" s="30"/>
      <c r="P42" s="31">
        <f t="shared" si="7"/>
        <v>7.5145206499694801</v>
      </c>
      <c r="Q42" s="31">
        <f t="shared" si="8"/>
        <v>24.013965781284664</v>
      </c>
      <c r="R42" s="31">
        <f t="shared" si="9"/>
        <v>0.38338137939097805</v>
      </c>
      <c r="S42" s="31">
        <f t="shared" si="10"/>
        <v>31.911867810645123</v>
      </c>
      <c r="W42" s="8"/>
      <c r="X42" s="8"/>
      <c r="Y42" s="8"/>
    </row>
    <row r="43" spans="1:25" x14ac:dyDescent="0.25">
      <c r="A43" s="16">
        <v>41</v>
      </c>
      <c r="B43" s="26">
        <f t="shared" si="6"/>
        <v>97</v>
      </c>
      <c r="C43" s="17">
        <f t="shared" si="1"/>
        <v>86.252399999999994</v>
      </c>
      <c r="D43" s="17">
        <f t="shared" si="2"/>
        <v>23.659169019590802</v>
      </c>
      <c r="E43" s="17">
        <f t="shared" si="3"/>
        <v>191.42931604245396</v>
      </c>
      <c r="F43" s="20">
        <f t="shared" si="11"/>
        <v>38</v>
      </c>
      <c r="G43" s="23">
        <f t="shared" si="16"/>
        <v>349.14285714285717</v>
      </c>
      <c r="H43" s="22">
        <f t="shared" si="15"/>
        <v>195.17085714285716</v>
      </c>
      <c r="I43" s="22">
        <f t="shared" si="4"/>
        <v>48.681363290620325</v>
      </c>
      <c r="J43" s="22">
        <f t="shared" si="5"/>
        <v>424.70928392163995</v>
      </c>
      <c r="K43" s="41">
        <f t="shared" si="13"/>
        <v>38</v>
      </c>
      <c r="L43" s="34"/>
      <c r="M43" s="34"/>
      <c r="N43" s="30"/>
      <c r="O43" s="30"/>
      <c r="P43" s="31">
        <f t="shared" si="7"/>
        <v>7.3671654834286011</v>
      </c>
      <c r="Q43" s="31">
        <f t="shared" si="8"/>
        <v>23.35730262415586</v>
      </c>
      <c r="R43" s="31">
        <f t="shared" si="9"/>
        <v>0.27109157314801308</v>
      </c>
      <c r="S43" s="31">
        <f t="shared" si="10"/>
        <v>30.995559680732473</v>
      </c>
      <c r="W43" s="8"/>
      <c r="X43" s="8"/>
      <c r="Y43" s="8"/>
    </row>
    <row r="44" spans="1:25" x14ac:dyDescent="0.25">
      <c r="A44" s="16">
        <v>42</v>
      </c>
      <c r="B44" s="26">
        <f t="shared" si="6"/>
        <v>99</v>
      </c>
      <c r="C44" s="17">
        <f t="shared" si="1"/>
        <v>88.030799999999985</v>
      </c>
      <c r="D44" s="17">
        <f t="shared" si="2"/>
        <v>24.089691614761261</v>
      </c>
      <c r="E44" s="17">
        <f t="shared" si="3"/>
        <v>195.27652289570918</v>
      </c>
      <c r="F44" s="20">
        <f t="shared" si="11"/>
        <v>39</v>
      </c>
      <c r="G44" s="23">
        <f t="shared" si="16"/>
        <v>368.85714285714289</v>
      </c>
      <c r="H44" s="22">
        <f t="shared" si="15"/>
        <v>206.19114285714289</v>
      </c>
      <c r="I44" s="22">
        <f t="shared" si="4"/>
        <v>51.10236998870176</v>
      </c>
      <c r="J44" s="22">
        <f t="shared" si="5"/>
        <v>448.11953487317942</v>
      </c>
      <c r="K44" s="41">
        <f t="shared" si="13"/>
        <v>39</v>
      </c>
      <c r="L44" s="34"/>
      <c r="M44" s="35"/>
      <c r="N44" s="32"/>
      <c r="O44" s="32"/>
      <c r="P44" s="31">
        <f t="shared" si="7"/>
        <v>7.222699861825812</v>
      </c>
      <c r="Q44" s="31">
        <f t="shared" si="8"/>
        <v>22.718595955591155</v>
      </c>
      <c r="R44" s="31">
        <f t="shared" si="9"/>
        <v>0.19169068969548902</v>
      </c>
      <c r="S44" s="31">
        <f t="shared" si="10"/>
        <v>30.132986507112456</v>
      </c>
      <c r="W44" s="8"/>
      <c r="X44" s="8"/>
      <c r="Y44" s="8"/>
    </row>
    <row r="45" spans="1:25" x14ac:dyDescent="0.25">
      <c r="A45" s="16">
        <v>43</v>
      </c>
      <c r="B45" s="26">
        <f t="shared" si="6"/>
        <v>101</v>
      </c>
      <c r="C45" s="17">
        <f t="shared" si="1"/>
        <v>89.80919999999999</v>
      </c>
      <c r="D45" s="17">
        <f t="shared" si="2"/>
        <v>24.519202946196106</v>
      </c>
      <c r="E45" s="17">
        <f t="shared" si="3"/>
        <v>199.12196846462484</v>
      </c>
      <c r="F45" s="20">
        <f t="shared" si="11"/>
        <v>40</v>
      </c>
      <c r="G45" s="23">
        <f t="shared" si="16"/>
        <v>388.57142857142856</v>
      </c>
      <c r="H45" s="22">
        <f t="shared" si="15"/>
        <v>217.21142857142857</v>
      </c>
      <c r="I45" s="22">
        <f t="shared" si="4"/>
        <v>53.508354265938365</v>
      </c>
      <c r="J45" s="22">
        <f t="shared" si="5"/>
        <v>471.50362177508077</v>
      </c>
      <c r="K45" s="41">
        <f t="shared" si="13"/>
        <v>40</v>
      </c>
      <c r="L45" s="34"/>
      <c r="M45" s="34"/>
      <c r="N45" s="30"/>
      <c r="O45" s="30"/>
      <c r="P45" s="31">
        <f t="shared" si="7"/>
        <v>7.0810671229473252</v>
      </c>
      <c r="Q45" s="31">
        <f t="shared" si="8"/>
        <v>22.097354754466476</v>
      </c>
      <c r="R45" s="31">
        <f t="shared" si="9"/>
        <v>0.13554578657400654</v>
      </c>
      <c r="S45" s="31">
        <f t="shared" si="10"/>
        <v>29.313967663987807</v>
      </c>
      <c r="W45" s="8"/>
      <c r="X45" s="8"/>
      <c r="Y45" s="8"/>
    </row>
    <row r="46" spans="1:25" x14ac:dyDescent="0.25">
      <c r="A46" s="16">
        <v>44</v>
      </c>
      <c r="B46" s="26">
        <f t="shared" si="6"/>
        <v>103</v>
      </c>
      <c r="C46" s="17">
        <f t="shared" si="1"/>
        <v>91.587599999999995</v>
      </c>
      <c r="D46" s="17">
        <f t="shared" si="2"/>
        <v>24.947725347033259</v>
      </c>
      <c r="E46" s="17">
        <f t="shared" si="3"/>
        <v>202.96569164608289</v>
      </c>
      <c r="F46" s="20">
        <f t="shared" si="11"/>
        <v>41</v>
      </c>
      <c r="G46" s="23">
        <f t="shared" si="16"/>
        <v>408.28571428571428</v>
      </c>
      <c r="H46" s="22">
        <f t="shared" si="15"/>
        <v>228.2317142857143</v>
      </c>
      <c r="I46" s="22">
        <f t="shared" si="4"/>
        <v>55.900165244361574</v>
      </c>
      <c r="J46" s="22">
        <f t="shared" si="5"/>
        <v>494.86302351488212</v>
      </c>
      <c r="K46" s="41">
        <f t="shared" si="13"/>
        <v>41</v>
      </c>
      <c r="L46" s="34"/>
      <c r="M46" s="34"/>
      <c r="N46" s="30"/>
      <c r="O46" s="30"/>
      <c r="P46" s="31">
        <f t="shared" si="7"/>
        <v>6.9422117156908048</v>
      </c>
      <c r="Q46" s="31">
        <f t="shared" si="8"/>
        <v>21.493101426656207</v>
      </c>
      <c r="R46" s="31">
        <f t="shared" si="9"/>
        <v>9.5845344847744512E-2</v>
      </c>
      <c r="S46" s="31">
        <f t="shared" si="10"/>
        <v>28.531158487194759</v>
      </c>
      <c r="W46" s="8"/>
      <c r="X46" s="8"/>
      <c r="Y46" s="8"/>
    </row>
    <row r="47" spans="1:25" x14ac:dyDescent="0.25">
      <c r="A47" s="16">
        <v>45</v>
      </c>
      <c r="B47" s="26">
        <f t="shared" si="6"/>
        <v>105</v>
      </c>
      <c r="C47" s="17">
        <f t="shared" si="1"/>
        <v>93.366</v>
      </c>
      <c r="D47" s="17">
        <f t="shared" si="2"/>
        <v>25.375280233490678</v>
      </c>
      <c r="E47" s="17">
        <f t="shared" si="3"/>
        <v>206.80772973999626</v>
      </c>
      <c r="F47" s="20">
        <f t="shared" si="11"/>
        <v>42</v>
      </c>
      <c r="G47" s="20">
        <v>428</v>
      </c>
      <c r="H47" s="22">
        <f t="shared" si="15"/>
        <v>239.25199999999998</v>
      </c>
      <c r="I47" s="22">
        <f t="shared" si="4"/>
        <v>58.278565412347106</v>
      </c>
      <c r="J47" s="22">
        <f t="shared" si="5"/>
        <v>518.19906809317115</v>
      </c>
      <c r="K47" s="41">
        <f t="shared" si="13"/>
        <v>42</v>
      </c>
      <c r="L47" s="33">
        <v>79</v>
      </c>
      <c r="M47" s="33"/>
      <c r="N47" s="33"/>
      <c r="O47" s="33"/>
      <c r="P47" s="31">
        <f t="shared" si="7"/>
        <v>6.806079178277149</v>
      </c>
      <c r="Q47" s="31">
        <f t="shared" si="8"/>
        <v>20.90537143787121</v>
      </c>
      <c r="R47" s="31">
        <f t="shared" si="9"/>
        <v>6.7772893287003269E-2</v>
      </c>
      <c r="S47" s="31">
        <f t="shared" si="10"/>
        <v>27.779223509435361</v>
      </c>
      <c r="W47" s="8"/>
      <c r="X47" s="8"/>
      <c r="Y47" s="8"/>
    </row>
    <row r="48" spans="1:25" x14ac:dyDescent="0.25">
      <c r="A48" s="16">
        <v>46</v>
      </c>
      <c r="B48" s="26">
        <f t="shared" si="6"/>
        <v>107</v>
      </c>
      <c r="C48" s="17">
        <f t="shared" si="1"/>
        <v>95.144400000000005</v>
      </c>
      <c r="D48" s="17">
        <f t="shared" si="2"/>
        <v>25.801888159247703</v>
      </c>
      <c r="E48" s="17">
        <f t="shared" si="3"/>
        <v>210.64811854402308</v>
      </c>
      <c r="F48" s="20">
        <v>42</v>
      </c>
      <c r="G48" s="20">
        <f>G47-L47</f>
        <v>349</v>
      </c>
      <c r="H48" s="22">
        <f t="shared" si="15"/>
        <v>195.09099999999998</v>
      </c>
      <c r="I48" s="22">
        <f t="shared" si="4"/>
        <v>48.663762686246173</v>
      </c>
      <c r="J48" s="22">
        <f t="shared" si="5"/>
        <v>424.53954501187872</v>
      </c>
      <c r="K48" s="41">
        <v>42</v>
      </c>
      <c r="L48" s="34"/>
      <c r="M48" s="34"/>
      <c r="N48" s="30"/>
      <c r="O48" s="30"/>
      <c r="P48" s="31">
        <f t="shared" si="7"/>
        <v>6.6726161168895262</v>
      </c>
      <c r="Q48" s="31">
        <f t="shared" si="8"/>
        <v>20.333712956536917</v>
      </c>
      <c r="R48" s="31">
        <f t="shared" si="9"/>
        <v>4.7922672423872256E-2</v>
      </c>
      <c r="S48" s="31">
        <f t="shared" si="10"/>
        <v>27.054251745850316</v>
      </c>
      <c r="W48" s="8"/>
      <c r="X48" s="8"/>
      <c r="Y48" s="8"/>
    </row>
    <row r="49" spans="1:25" x14ac:dyDescent="0.25">
      <c r="A49" s="16">
        <v>47</v>
      </c>
      <c r="B49" s="26">
        <f t="shared" si="6"/>
        <v>109</v>
      </c>
      <c r="C49" s="17">
        <f t="shared" si="1"/>
        <v>96.922799999999981</v>
      </c>
      <c r="D49" s="17">
        <f t="shared" si="2"/>
        <v>26.227568865645353</v>
      </c>
      <c r="E49" s="17">
        <f t="shared" si="3"/>
        <v>214.48689244099896</v>
      </c>
      <c r="F49" s="20">
        <f t="shared" si="11"/>
        <v>43</v>
      </c>
      <c r="G49" s="23">
        <f>$G$48+(F49-$F$48)*($G$55-$G$48)/($F$55-$F$48)</f>
        <v>367.71428571428572</v>
      </c>
      <c r="H49" s="22">
        <f t="shared" si="15"/>
        <v>205.55228571428572</v>
      </c>
      <c r="I49" s="22">
        <f t="shared" si="4"/>
        <v>50.962440613193223</v>
      </c>
      <c r="J49" s="22">
        <f t="shared" si="5"/>
        <v>446.76314835369243</v>
      </c>
      <c r="K49" s="41">
        <f t="shared" si="13"/>
        <v>43</v>
      </c>
      <c r="L49" s="34"/>
      <c r="M49" s="34"/>
      <c r="N49" s="30"/>
      <c r="O49" s="30"/>
      <c r="P49" s="31">
        <f t="shared" si="7"/>
        <v>6.541770184731285</v>
      </c>
      <c r="Q49" s="31">
        <f t="shared" si="8"/>
        <v>19.777686506436925</v>
      </c>
      <c r="R49" s="31">
        <f t="shared" si="9"/>
        <v>3.3886446643501635E-2</v>
      </c>
      <c r="S49" s="31">
        <f t="shared" si="10"/>
        <v>26.353343137811713</v>
      </c>
      <c r="W49" s="8"/>
      <c r="X49" s="8"/>
      <c r="Y49" s="8"/>
    </row>
    <row r="50" spans="1:25" x14ac:dyDescent="0.25">
      <c r="A50" s="16">
        <v>48</v>
      </c>
      <c r="B50" s="26">
        <f t="shared" si="6"/>
        <v>111</v>
      </c>
      <c r="C50" s="17">
        <f t="shared" si="1"/>
        <v>98.701199999999986</v>
      </c>
      <c r="D50" s="17">
        <f t="shared" si="2"/>
        <v>26.652341328097943</v>
      </c>
      <c r="E50" s="17">
        <f t="shared" si="3"/>
        <v>218.32408447977056</v>
      </c>
      <c r="F50" s="20">
        <f t="shared" si="11"/>
        <v>44</v>
      </c>
      <c r="G50" s="23">
        <f t="shared" ref="G50:G54" si="17">$G$48+(F50-$F$48)*($G$55-$G$48)/($F$55-$F$48)</f>
        <v>386.42857142857144</v>
      </c>
      <c r="H50" s="22">
        <f t="shared" si="15"/>
        <v>216.01357142857145</v>
      </c>
      <c r="I50" s="22">
        <f t="shared" si="4"/>
        <v>53.247535215291443</v>
      </c>
      <c r="J50" s="22">
        <f t="shared" si="5"/>
        <v>468.96309407139444</v>
      </c>
      <c r="K50" s="41">
        <f t="shared" si="13"/>
        <v>44</v>
      </c>
      <c r="L50" s="34"/>
      <c r="M50" s="35"/>
      <c r="N50" s="32"/>
      <c r="O50" s="32"/>
      <c r="P50" s="31">
        <f t="shared" si="7"/>
        <v>6.4134900614945289</v>
      </c>
      <c r="Q50" s="31">
        <f t="shared" si="8"/>
        <v>19.236864628855077</v>
      </c>
      <c r="R50" s="31">
        <f t="shared" si="9"/>
        <v>2.3961336211936128E-2</v>
      </c>
      <c r="S50" s="31">
        <f t="shared" si="10"/>
        <v>25.674316026561542</v>
      </c>
      <c r="W50" s="8"/>
      <c r="X50" s="8"/>
      <c r="Y50" s="8"/>
    </row>
    <row r="51" spans="1:25" x14ac:dyDescent="0.25">
      <c r="A51" s="16">
        <v>49</v>
      </c>
      <c r="B51" s="26">
        <f t="shared" si="6"/>
        <v>113</v>
      </c>
      <c r="C51" s="17">
        <f t="shared" si="1"/>
        <v>100.47959999999999</v>
      </c>
      <c r="D51" s="17">
        <f t="shared" si="2"/>
        <v>27.076223799065204</v>
      </c>
      <c r="E51" s="17">
        <f t="shared" si="3"/>
        <v>222.15972645003853</v>
      </c>
      <c r="F51" s="20">
        <f t="shared" si="11"/>
        <v>45</v>
      </c>
      <c r="G51" s="23">
        <f t="shared" si="17"/>
        <v>405.14285714285717</v>
      </c>
      <c r="H51" s="22">
        <f t="shared" si="15"/>
        <v>226.47485714285716</v>
      </c>
      <c r="I51" s="22">
        <f t="shared" si="4"/>
        <v>55.519779408192605</v>
      </c>
      <c r="J51" s="22">
        <f t="shared" si="5"/>
        <v>491.14065865974504</v>
      </c>
      <c r="K51" s="41">
        <f t="shared" si="13"/>
        <v>45</v>
      </c>
      <c r="L51" s="34"/>
      <c r="M51" s="34"/>
      <c r="N51" s="30"/>
      <c r="O51" s="30"/>
      <c r="P51" s="31">
        <f t="shared" si="7"/>
        <v>6.2877254332312962</v>
      </c>
      <c r="Q51" s="31">
        <f t="shared" si="8"/>
        <v>18.710831553956289</v>
      </c>
      <c r="R51" s="31">
        <f t="shared" si="9"/>
        <v>1.6943223321750817E-2</v>
      </c>
      <c r="S51" s="31">
        <f t="shared" si="10"/>
        <v>25.015500210509334</v>
      </c>
      <c r="W51" s="8"/>
      <c r="X51" s="8"/>
      <c r="Y51" s="8"/>
    </row>
    <row r="52" spans="1:25" x14ac:dyDescent="0.25">
      <c r="A52" s="16">
        <v>50</v>
      </c>
      <c r="B52" s="26">
        <f t="shared" si="6"/>
        <v>115</v>
      </c>
      <c r="C52" s="17">
        <f t="shared" si="1"/>
        <v>102.258</v>
      </c>
      <c r="D52" s="17">
        <f t="shared" si="2"/>
        <v>27.499233847895859</v>
      </c>
      <c r="E52" s="17">
        <f t="shared" si="3"/>
        <v>225.99384895175194</v>
      </c>
      <c r="F52" s="20">
        <f t="shared" si="11"/>
        <v>46</v>
      </c>
      <c r="G52" s="23">
        <f t="shared" si="17"/>
        <v>423.85714285714289</v>
      </c>
      <c r="H52" s="22">
        <f t="shared" si="15"/>
        <v>236.93614285714287</v>
      </c>
      <c r="I52" s="22">
        <f t="shared" si="4"/>
        <v>57.779834571291595</v>
      </c>
      <c r="J52" s="22">
        <f t="shared" si="5"/>
        <v>513.29699402119002</v>
      </c>
      <c r="K52" s="41">
        <f t="shared" si="13"/>
        <v>46</v>
      </c>
      <c r="L52" s="34"/>
      <c r="M52" s="34"/>
      <c r="N52" s="30"/>
      <c r="O52" s="30"/>
      <c r="P52" s="31">
        <f t="shared" si="7"/>
        <v>6.1644269726194567</v>
      </c>
      <c r="Q52" s="31">
        <f t="shared" si="8"/>
        <v>18.199182881153487</v>
      </c>
      <c r="R52" s="31">
        <f t="shared" si="9"/>
        <v>1.1980668105968064E-2</v>
      </c>
      <c r="S52" s="31">
        <f t="shared" si="10"/>
        <v>24.375590521878909</v>
      </c>
      <c r="W52" s="8"/>
      <c r="X52" s="8"/>
      <c r="Y52" s="8"/>
    </row>
    <row r="53" spans="1:25" x14ac:dyDescent="0.25">
      <c r="A53" s="16">
        <v>51</v>
      </c>
      <c r="B53" s="26">
        <f t="shared" si="6"/>
        <v>117</v>
      </c>
      <c r="C53" s="17">
        <f t="shared" si="1"/>
        <v>104.0364</v>
      </c>
      <c r="D53" s="17">
        <f t="shared" si="2"/>
        <v>27.921388397820998</v>
      </c>
      <c r="E53" s="17">
        <f t="shared" si="3"/>
        <v>229.8264814595382</v>
      </c>
      <c r="F53" s="20">
        <f t="shared" si="11"/>
        <v>47</v>
      </c>
      <c r="G53" s="23">
        <f t="shared" si="17"/>
        <v>442.57142857142856</v>
      </c>
      <c r="H53" s="22">
        <f t="shared" si="15"/>
        <v>247.39742857142858</v>
      </c>
      <c r="I53" s="22">
        <f t="shared" si="4"/>
        <v>60.028300378902109</v>
      </c>
      <c r="J53" s="22">
        <f t="shared" si="5"/>
        <v>535.43314458849261</v>
      </c>
      <c r="K53" s="41">
        <f t="shared" si="13"/>
        <v>47</v>
      </c>
      <c r="L53" s="34"/>
      <c r="M53" s="34"/>
      <c r="N53" s="30"/>
      <c r="O53" s="30"/>
      <c r="P53" s="31">
        <f t="shared" si="7"/>
        <v>6.0435463196155803</v>
      </c>
      <c r="Q53" s="31">
        <f t="shared" si="8"/>
        <v>17.701525268214912</v>
      </c>
      <c r="R53" s="31">
        <f t="shared" si="9"/>
        <v>8.4716116608754086E-3</v>
      </c>
      <c r="S53" s="31">
        <f t="shared" si="10"/>
        <v>23.753543199491368</v>
      </c>
      <c r="W53" s="8"/>
      <c r="X53" s="8"/>
      <c r="Y53" s="8"/>
    </row>
    <row r="54" spans="1:25" x14ac:dyDescent="0.25">
      <c r="A54" s="16">
        <v>52</v>
      </c>
      <c r="B54" s="26">
        <f t="shared" si="6"/>
        <v>119</v>
      </c>
      <c r="C54" s="17">
        <f t="shared" si="1"/>
        <v>105.81480000000001</v>
      </c>
      <c r="D54" s="17">
        <f t="shared" si="2"/>
        <v>28.342703760346488</v>
      </c>
      <c r="E54" s="17">
        <f t="shared" si="3"/>
        <v>233.65765238260346</v>
      </c>
      <c r="F54" s="20">
        <f t="shared" si="11"/>
        <v>48</v>
      </c>
      <c r="G54" s="23">
        <f t="shared" si="17"/>
        <v>461.28571428571428</v>
      </c>
      <c r="H54" s="22">
        <f t="shared" si="15"/>
        <v>257.85871428571426</v>
      </c>
      <c r="I54" s="22">
        <f t="shared" si="4"/>
        <v>62.265722921696401</v>
      </c>
      <c r="J54" s="22">
        <f t="shared" si="5"/>
        <v>557.55006146957351</v>
      </c>
      <c r="K54" s="41">
        <f t="shared" si="13"/>
        <v>48</v>
      </c>
      <c r="L54" s="33"/>
      <c r="M54" s="33"/>
      <c r="N54" s="33"/>
      <c r="O54" s="33"/>
      <c r="P54" s="31">
        <f t="shared" si="7"/>
        <v>5.9250360624871918</v>
      </c>
      <c r="Q54" s="31">
        <f t="shared" si="8"/>
        <v>17.217476128872818</v>
      </c>
      <c r="R54" s="31">
        <f t="shared" si="9"/>
        <v>5.990334052984032E-3</v>
      </c>
      <c r="S54" s="31">
        <f t="shared" si="10"/>
        <v>23.148502525412994</v>
      </c>
      <c r="W54" s="8"/>
      <c r="X54" s="8"/>
      <c r="Y54" s="8"/>
    </row>
    <row r="55" spans="1:25" x14ac:dyDescent="0.25">
      <c r="A55" s="16">
        <v>53</v>
      </c>
      <c r="B55" s="26">
        <f t="shared" si="6"/>
        <v>121</v>
      </c>
      <c r="C55" s="17">
        <f t="shared" si="1"/>
        <v>107.5932</v>
      </c>
      <c r="D55" s="17">
        <f t="shared" si="2"/>
        <v>28.763195667267496</v>
      </c>
      <c r="E55" s="17">
        <f t="shared" si="3"/>
        <v>237.48738912049089</v>
      </c>
      <c r="F55" s="20">
        <f t="shared" si="11"/>
        <v>49</v>
      </c>
      <c r="G55" s="20">
        <v>480</v>
      </c>
      <c r="H55" s="22">
        <f t="shared" si="15"/>
        <v>268.32</v>
      </c>
      <c r="I55" s="22">
        <f t="shared" si="4"/>
        <v>64.492601473092478</v>
      </c>
      <c r="J55" s="22">
        <f t="shared" si="5"/>
        <v>579.64861423230275</v>
      </c>
      <c r="K55" s="41">
        <f t="shared" si="13"/>
        <v>49</v>
      </c>
      <c r="L55" s="34">
        <v>85</v>
      </c>
      <c r="M55" s="34"/>
      <c r="N55" s="30"/>
      <c r="O55" s="30"/>
      <c r="P55" s="31">
        <f t="shared" si="7"/>
        <v>5.8088497192169717</v>
      </c>
      <c r="Q55" s="31">
        <f t="shared" si="8"/>
        <v>16.746663338701072</v>
      </c>
      <c r="R55" s="31">
        <f t="shared" si="9"/>
        <v>4.2358058304377043E-3</v>
      </c>
      <c r="S55" s="31">
        <f t="shared" si="10"/>
        <v>22.559748863748482</v>
      </c>
      <c r="W55" s="8"/>
      <c r="X55" s="8"/>
      <c r="Y55" s="8"/>
    </row>
    <row r="56" spans="1:25" x14ac:dyDescent="0.25">
      <c r="A56" s="16">
        <v>54</v>
      </c>
      <c r="B56" s="26">
        <f t="shared" si="6"/>
        <v>123</v>
      </c>
      <c r="C56" s="17">
        <f t="shared" si="1"/>
        <v>109.37159999999999</v>
      </c>
      <c r="D56" s="17">
        <f t="shared" si="2"/>
        <v>29.182879300506716</v>
      </c>
      <c r="E56" s="17">
        <f t="shared" si="3"/>
        <v>241.31571811504918</v>
      </c>
      <c r="F56" s="20">
        <v>49</v>
      </c>
      <c r="G56" s="20">
        <f>G55-L55</f>
        <v>395</v>
      </c>
      <c r="H56" s="22">
        <f t="shared" si="15"/>
        <v>220.80500000000001</v>
      </c>
      <c r="I56" s="22">
        <f t="shared" si="4"/>
        <v>54.289811283972021</v>
      </c>
      <c r="J56" s="22">
        <f t="shared" si="5"/>
        <v>479.12346298625124</v>
      </c>
      <c r="K56" s="41">
        <v>49</v>
      </c>
      <c r="L56" s="30"/>
      <c r="M56" s="32"/>
      <c r="N56" s="32"/>
      <c r="O56" s="32"/>
      <c r="P56" s="31">
        <f t="shared" si="7"/>
        <v>5.6949417192716085</v>
      </c>
      <c r="Q56" s="31">
        <f t="shared" si="8"/>
        <v>16.28872494903554</v>
      </c>
      <c r="R56" s="31">
        <f t="shared" si="9"/>
        <v>2.995167026492016E-3</v>
      </c>
      <c r="S56" s="31">
        <f t="shared" si="10"/>
        <v>21.986661835333638</v>
      </c>
      <c r="W56" s="8"/>
      <c r="X56" s="8"/>
      <c r="Y56" s="8"/>
    </row>
    <row r="57" spans="1:25" x14ac:dyDescent="0.25">
      <c r="A57" s="16">
        <v>55</v>
      </c>
      <c r="B57" s="26">
        <f t="shared" si="6"/>
        <v>125</v>
      </c>
      <c r="C57" s="17">
        <f t="shared" si="1"/>
        <v>111.14999999999999</v>
      </c>
      <c r="D57" s="17">
        <f t="shared" si="2"/>
        <v>29.601769319956546</v>
      </c>
      <c r="E57" s="17">
        <f t="shared" si="3"/>
        <v>245.14266489892429</v>
      </c>
      <c r="F57" s="20">
        <f t="shared" si="11"/>
        <v>50</v>
      </c>
      <c r="G57" s="23">
        <f>$G$56+(F57-$F$56)*($G$63-$G$56)/($F$63-$F$56)</f>
        <v>412.28571428571428</v>
      </c>
      <c r="H57" s="22">
        <f t="shared" si="15"/>
        <v>230.46771428571427</v>
      </c>
      <c r="I57" s="22">
        <f t="shared" si="4"/>
        <v>56.383800334888903</v>
      </c>
      <c r="J57" s="22">
        <f t="shared" si="5"/>
        <v>499.59972129755039</v>
      </c>
      <c r="K57" s="41">
        <f t="shared" si="13"/>
        <v>50</v>
      </c>
      <c r="L57" s="30"/>
      <c r="M57" s="30"/>
      <c r="N57" s="30"/>
      <c r="O57" s="30"/>
      <c r="P57" s="31"/>
      <c r="Q57" s="31"/>
      <c r="R57" s="31"/>
      <c r="S57" s="31"/>
      <c r="W57" s="8"/>
      <c r="X57" s="8"/>
      <c r="Y57" s="8"/>
    </row>
    <row r="58" spans="1:25" x14ac:dyDescent="0.25">
      <c r="A58" s="16">
        <v>56</v>
      </c>
      <c r="B58" s="26">
        <f t="shared" si="6"/>
        <v>127</v>
      </c>
      <c r="C58" s="17">
        <f t="shared" si="1"/>
        <v>112.9284</v>
      </c>
      <c r="D58" s="17">
        <f t="shared" si="2"/>
        <v>30.019879889488983</v>
      </c>
      <c r="E58" s="17">
        <f t="shared" si="3"/>
        <v>248.96825414086001</v>
      </c>
      <c r="F58" s="20">
        <f t="shared" si="11"/>
        <v>51</v>
      </c>
      <c r="G58" s="23">
        <f t="shared" ref="G58:G62" si="18">$G$56+(F58-$F$56)*($G$63-$G$56)/($F$63-$F$56)</f>
        <v>429.57142857142856</v>
      </c>
      <c r="H58" s="22">
        <f t="shared" si="15"/>
        <v>240.13042857142858</v>
      </c>
      <c r="I58" s="22">
        <f t="shared" si="4"/>
        <v>58.467591937323704</v>
      </c>
      <c r="J58" s="22">
        <f t="shared" si="5"/>
        <v>520.05821905274354</v>
      </c>
      <c r="K58" s="41">
        <f t="shared" si="13"/>
        <v>51</v>
      </c>
      <c r="L58" s="30"/>
      <c r="M58" s="30"/>
      <c r="N58" s="30"/>
      <c r="O58" s="30"/>
      <c r="P58" s="31"/>
      <c r="Q58" s="31"/>
      <c r="R58" s="31"/>
      <c r="S58" s="31"/>
      <c r="T58" s="8"/>
      <c r="U58" s="8"/>
      <c r="V58" s="8"/>
      <c r="W58" s="8"/>
      <c r="X58" s="8"/>
      <c r="Y58" s="8"/>
    </row>
    <row r="59" spans="1:25" x14ac:dyDescent="0.25">
      <c r="A59" s="16">
        <v>57</v>
      </c>
      <c r="B59" s="26">
        <f t="shared" si="6"/>
        <v>129</v>
      </c>
      <c r="C59" s="17">
        <f t="shared" si="1"/>
        <v>114.7068</v>
      </c>
      <c r="D59" s="17">
        <f t="shared" si="2"/>
        <v>30.43722470128062</v>
      </c>
      <c r="E59" s="17">
        <f t="shared" si="3"/>
        <v>252.79250968806375</v>
      </c>
      <c r="F59" s="20">
        <f t="shared" si="11"/>
        <v>52</v>
      </c>
      <c r="G59" s="23">
        <f t="shared" si="18"/>
        <v>446.85714285714283</v>
      </c>
      <c r="H59" s="22">
        <f t="shared" si="15"/>
        <v>249.79314285714284</v>
      </c>
      <c r="I59" s="22">
        <f t="shared" si="4"/>
        <v>60.54164337477777</v>
      </c>
      <c r="J59" s="22">
        <f t="shared" si="5"/>
        <v>540.49975268726166</v>
      </c>
      <c r="K59" s="41">
        <f t="shared" si="13"/>
        <v>52</v>
      </c>
      <c r="L59" s="30"/>
      <c r="M59" s="30"/>
      <c r="N59" s="30"/>
      <c r="O59" s="30"/>
      <c r="P59" s="31"/>
      <c r="Q59" s="31"/>
      <c r="R59" s="31"/>
      <c r="S59" s="31"/>
      <c r="T59" s="8"/>
      <c r="U59" s="8"/>
      <c r="V59" s="8"/>
      <c r="W59" s="8"/>
      <c r="X59" s="8"/>
      <c r="Y59" s="8"/>
    </row>
    <row r="60" spans="1:25" x14ac:dyDescent="0.25">
      <c r="A60" s="16">
        <v>58</v>
      </c>
      <c r="B60" s="26">
        <f t="shared" si="6"/>
        <v>131</v>
      </c>
      <c r="C60" s="17">
        <f t="shared" si="1"/>
        <v>116.48519999999999</v>
      </c>
      <c r="D60" s="17">
        <f t="shared" si="2"/>
        <v>30.853816998586236</v>
      </c>
      <c r="E60" s="17">
        <f t="shared" si="3"/>
        <v>256.61545460587104</v>
      </c>
      <c r="F60" s="20">
        <f t="shared" si="11"/>
        <v>53</v>
      </c>
      <c r="G60" s="23">
        <f t="shared" si="18"/>
        <v>464.14285714285711</v>
      </c>
      <c r="H60" s="22">
        <f t="shared" si="15"/>
        <v>259.4558571428571</v>
      </c>
      <c r="I60" s="22">
        <f t="shared" si="4"/>
        <v>62.606374549325295</v>
      </c>
      <c r="J60" s="22">
        <f t="shared" si="5"/>
        <v>560.92505353055105</v>
      </c>
      <c r="K60" s="41">
        <f t="shared" si="13"/>
        <v>53</v>
      </c>
      <c r="L60" s="30"/>
      <c r="M60" s="30"/>
      <c r="N60" s="30"/>
      <c r="O60" s="30"/>
      <c r="P60" s="31"/>
      <c r="Q60" s="31"/>
      <c r="R60" s="31"/>
      <c r="S60" s="31"/>
      <c r="T60" s="8"/>
      <c r="U60" s="8"/>
      <c r="V60" s="8"/>
      <c r="W60" s="8"/>
      <c r="X60" s="8"/>
      <c r="Y60" s="8"/>
    </row>
    <row r="61" spans="1:25" x14ac:dyDescent="0.25">
      <c r="A61" s="16">
        <v>59</v>
      </c>
      <c r="B61" s="26">
        <f t="shared" si="6"/>
        <v>133</v>
      </c>
      <c r="C61" s="17">
        <f t="shared" si="1"/>
        <v>118.2636</v>
      </c>
      <c r="D61" s="17">
        <f t="shared" si="2"/>
        <v>31.269669597082324</v>
      </c>
      <c r="E61" s="17">
        <f t="shared" si="3"/>
        <v>260.43711121491839</v>
      </c>
      <c r="F61" s="20">
        <f t="shared" si="11"/>
        <v>54</v>
      </c>
      <c r="G61" s="23">
        <f t="shared" si="18"/>
        <v>481.42857142857144</v>
      </c>
      <c r="H61" s="22">
        <f t="shared" si="15"/>
        <v>269.11857142857144</v>
      </c>
      <c r="I61" s="22">
        <f t="shared" si="4"/>
        <v>64.662172314895471</v>
      </c>
      <c r="J61" s="22">
        <f t="shared" si="5"/>
        <v>581.33479535320487</v>
      </c>
      <c r="K61" s="41">
        <f t="shared" si="13"/>
        <v>54</v>
      </c>
      <c r="L61" s="44"/>
      <c r="M61" s="44"/>
      <c r="N61" s="44"/>
      <c r="O61" s="44"/>
      <c r="P61" s="31"/>
      <c r="Q61" s="31"/>
      <c r="R61" s="31"/>
      <c r="S61" s="31"/>
      <c r="T61" s="8"/>
      <c r="U61" s="8"/>
      <c r="V61" s="8"/>
      <c r="W61" s="8"/>
      <c r="X61" s="8"/>
      <c r="Y61" s="8"/>
    </row>
    <row r="62" spans="1:25" x14ac:dyDescent="0.25">
      <c r="A62" s="16">
        <v>60</v>
      </c>
      <c r="B62" s="26">
        <f t="shared" si="6"/>
        <v>135</v>
      </c>
      <c r="C62" s="17">
        <f t="shared" si="1"/>
        <v>120.04199999999999</v>
      </c>
      <c r="D62" s="17">
        <f t="shared" si="2"/>
        <v>31.684794904890058</v>
      </c>
      <c r="E62" s="17">
        <f t="shared" si="3"/>
        <v>264.25750112601685</v>
      </c>
      <c r="F62" s="20">
        <f t="shared" si="11"/>
        <v>55</v>
      </c>
      <c r="G62" s="23">
        <f t="shared" si="18"/>
        <v>498.71428571428572</v>
      </c>
      <c r="H62" s="22">
        <f t="shared" si="15"/>
        <v>278.78128571428573</v>
      </c>
      <c r="I62" s="22">
        <f t="shared" si="4"/>
        <v>66.709394170718625</v>
      </c>
      <c r="J62" s="22">
        <f t="shared" si="5"/>
        <v>601.72960079971585</v>
      </c>
      <c r="K62" s="41">
        <f t="shared" si="13"/>
        <v>55</v>
      </c>
      <c r="L62" s="44"/>
      <c r="M62" s="44"/>
      <c r="N62" s="44"/>
      <c r="O62" s="44"/>
      <c r="P62" s="31"/>
      <c r="Q62" s="31"/>
      <c r="R62" s="31"/>
      <c r="S62" s="31"/>
      <c r="T62" s="8"/>
      <c r="U62" s="8"/>
      <c r="V62" s="8"/>
    </row>
    <row r="63" spans="1:25" x14ac:dyDescent="0.25">
      <c r="A63" s="16">
        <v>61</v>
      </c>
      <c r="B63" s="26">
        <f t="shared" si="6"/>
        <v>137</v>
      </c>
      <c r="C63" s="17">
        <f t="shared" si="1"/>
        <v>121.82039999999999</v>
      </c>
      <c r="D63" s="17">
        <f t="shared" si="2"/>
        <v>32.099204941378403</v>
      </c>
      <c r="E63" s="17">
        <f t="shared" si="3"/>
        <v>268.07664527290075</v>
      </c>
      <c r="F63" s="20">
        <f t="shared" si="11"/>
        <v>56</v>
      </c>
      <c r="G63" s="24">
        <v>516</v>
      </c>
      <c r="H63" s="22">
        <f t="shared" si="15"/>
        <v>288.44400000000002</v>
      </c>
      <c r="I63" s="22">
        <f t="shared" si="4"/>
        <v>68.748371428318322</v>
      </c>
      <c r="J63" s="22">
        <f t="shared" si="5"/>
        <v>622.11004690432105</v>
      </c>
      <c r="K63" s="41">
        <f t="shared" si="13"/>
        <v>56</v>
      </c>
      <c r="L63" s="44">
        <v>84</v>
      </c>
      <c r="M63" s="44"/>
      <c r="N63" s="44"/>
      <c r="O63" s="44"/>
      <c r="P63" s="44"/>
      <c r="Q63" s="31"/>
      <c r="R63" s="31"/>
      <c r="S63" s="31"/>
      <c r="T63" s="8"/>
      <c r="U63" s="8"/>
      <c r="V63" s="8"/>
    </row>
    <row r="64" spans="1:25" x14ac:dyDescent="0.25">
      <c r="A64" s="16">
        <v>62</v>
      </c>
      <c r="B64" s="26">
        <f t="shared" si="6"/>
        <v>139</v>
      </c>
      <c r="C64" s="17">
        <f t="shared" si="1"/>
        <v>123.5988</v>
      </c>
      <c r="D64" s="17">
        <f t="shared" si="2"/>
        <v>32.512911354837584</v>
      </c>
      <c r="E64" s="17">
        <f t="shared" si="3"/>
        <v>271.89456394300879</v>
      </c>
      <c r="F64" s="20">
        <v>56</v>
      </c>
      <c r="G64" s="24">
        <f>G63-L63</f>
        <v>432</v>
      </c>
      <c r="H64" s="22">
        <f t="shared" si="15"/>
        <v>241.488</v>
      </c>
      <c r="I64" s="22">
        <f t="shared" si="4"/>
        <v>58.759565673424916</v>
      </c>
      <c r="J64" s="22">
        <f t="shared" si="5"/>
        <v>522.93117688121504</v>
      </c>
      <c r="K64" s="41">
        <v>56</v>
      </c>
      <c r="L64" s="44"/>
      <c r="M64" s="44"/>
      <c r="N64" s="44"/>
      <c r="O64" s="44"/>
      <c r="P64" s="44"/>
      <c r="Q64" s="44"/>
      <c r="R64" s="44"/>
      <c r="S64" s="44"/>
    </row>
    <row r="65" spans="1:19" x14ac:dyDescent="0.25">
      <c r="A65" s="16">
        <v>63</v>
      </c>
      <c r="B65" s="26">
        <f t="shared" si="6"/>
        <v>141</v>
      </c>
      <c r="C65" s="17">
        <f t="shared" si="1"/>
        <v>125.37719999999999</v>
      </c>
      <c r="D65" s="17">
        <f t="shared" si="2"/>
        <v>32.925925439106848</v>
      </c>
      <c r="E65" s="17">
        <f t="shared" si="3"/>
        <v>275.71127680644446</v>
      </c>
      <c r="F65" s="20">
        <f t="shared" si="11"/>
        <v>57</v>
      </c>
      <c r="G65" s="42">
        <f>$G$64+(F65-$F$64)*($G$71-$G$64)/($F$71-$F$64)</f>
        <v>447.57142857142856</v>
      </c>
      <c r="H65" s="22">
        <f t="shared" si="15"/>
        <v>250.19242857142856</v>
      </c>
      <c r="I65" s="22">
        <f t="shared" si="4"/>
        <v>60.627144689363099</v>
      </c>
      <c r="J65" s="22">
        <f t="shared" si="5"/>
        <v>541.34409009587887</v>
      </c>
      <c r="K65" s="41">
        <f t="shared" si="13"/>
        <v>57</v>
      </c>
      <c r="L65" s="44"/>
      <c r="M65" s="44"/>
      <c r="N65" s="44"/>
      <c r="O65" s="44"/>
      <c r="P65" s="44"/>
      <c r="Q65" s="44"/>
      <c r="R65" s="44"/>
      <c r="S65" s="44"/>
    </row>
    <row r="66" spans="1:19" x14ac:dyDescent="0.25">
      <c r="A66" s="16">
        <v>64</v>
      </c>
      <c r="B66" s="26">
        <f t="shared" si="6"/>
        <v>143</v>
      </c>
      <c r="C66" s="17">
        <f t="shared" si="1"/>
        <v>127.15559999999999</v>
      </c>
      <c r="D66" s="17">
        <f t="shared" si="2"/>
        <v>33.338258149231912</v>
      </c>
      <c r="E66" s="17">
        <f t="shared" si="3"/>
        <v>279.52680294324551</v>
      </c>
      <c r="F66" s="20">
        <f t="shared" si="11"/>
        <v>58</v>
      </c>
      <c r="G66" s="42">
        <f t="shared" ref="G66:G70" si="19">$G$64+(F66-$F$64)*($G$71-$G$64)/($F$71-$F$64)</f>
        <v>463.14285714285717</v>
      </c>
      <c r="H66" s="22">
        <f t="shared" si="15"/>
        <v>258.89685714285713</v>
      </c>
      <c r="I66" s="22">
        <f t="shared" si="4"/>
        <v>62.487174320665112</v>
      </c>
      <c r="J66" s="22">
        <f t="shared" si="5"/>
        <v>559.74385479896785</v>
      </c>
      <c r="K66" s="41">
        <f t="shared" si="13"/>
        <v>58</v>
      </c>
      <c r="L66" s="44"/>
      <c r="M66" s="44"/>
      <c r="N66" s="44"/>
      <c r="O66" s="44"/>
      <c r="P66" s="44"/>
      <c r="Q66" s="44"/>
      <c r="R66" s="44"/>
      <c r="S66" s="44"/>
    </row>
    <row r="67" spans="1:19" x14ac:dyDescent="0.25">
      <c r="A67" s="16">
        <v>65</v>
      </c>
      <c r="B67" s="26">
        <f t="shared" si="6"/>
        <v>145</v>
      </c>
      <c r="C67" s="17">
        <f t="shared" ref="C67:C80" si="20">B67*1.56*0.57</f>
        <v>128.934</v>
      </c>
      <c r="D67" s="17">
        <f t="shared" ref="D67:D80" si="21">EXP(-1.0587+0.8836*LN(C67)+0.284)</f>
        <v>33.749920116221382</v>
      </c>
      <c r="E67" s="17">
        <f t="shared" ref="E67:E80" si="22">(C67+D67)*0.475*44/12</f>
        <v>283.34116086908551</v>
      </c>
      <c r="F67" s="20">
        <f t="shared" si="11"/>
        <v>59</v>
      </c>
      <c r="G67" s="42">
        <f t="shared" si="19"/>
        <v>478.71428571428572</v>
      </c>
      <c r="H67" s="22">
        <f t="shared" si="15"/>
        <v>267.60128571428572</v>
      </c>
      <c r="I67" s="22">
        <f t="shared" ref="I67:I80" si="23">EXP(-1.0587+0.8836*LN(H67)+0.284)</f>
        <v>64.339937485984208</v>
      </c>
      <c r="J67" s="22">
        <f t="shared" ref="J67:J80" si="24">(H67+I67)*0.475*44/12</f>
        <v>578.13096374047007</v>
      </c>
      <c r="K67" s="41">
        <f t="shared" si="13"/>
        <v>59</v>
      </c>
      <c r="L67" s="44"/>
      <c r="M67" s="44"/>
      <c r="N67" s="44"/>
      <c r="O67" s="44"/>
      <c r="P67" s="44"/>
      <c r="Q67" s="44"/>
      <c r="R67" s="44"/>
      <c r="S67" s="44"/>
    </row>
    <row r="68" spans="1:19" x14ac:dyDescent="0.25">
      <c r="A68" s="16">
        <v>66</v>
      </c>
      <c r="B68" s="26">
        <f t="shared" ref="B68:B80" si="25">B67+2</f>
        <v>147</v>
      </c>
      <c r="C68" s="17">
        <f t="shared" si="20"/>
        <v>130.7124</v>
      </c>
      <c r="D68" s="17">
        <f t="shared" si="21"/>
        <v>34.160921660966139</v>
      </c>
      <c r="E68" s="17">
        <f t="shared" si="22"/>
        <v>287.15436855951606</v>
      </c>
      <c r="F68" s="20">
        <f t="shared" si="11"/>
        <v>60</v>
      </c>
      <c r="G68" s="42">
        <f t="shared" si="19"/>
        <v>494.28571428571428</v>
      </c>
      <c r="H68" s="22">
        <f t="shared" si="15"/>
        <v>276.30571428571426</v>
      </c>
      <c r="I68" s="22">
        <f t="shared" si="23"/>
        <v>66.185697653855897</v>
      </c>
      <c r="J68" s="22">
        <f t="shared" si="24"/>
        <v>596.50587579475143</v>
      </c>
      <c r="K68" s="41">
        <f t="shared" si="13"/>
        <v>60</v>
      </c>
      <c r="L68" s="44"/>
      <c r="M68" s="44"/>
      <c r="N68" s="44"/>
      <c r="O68" s="44"/>
      <c r="P68" s="44"/>
      <c r="Q68" s="44"/>
      <c r="R68" s="44"/>
      <c r="S68" s="44"/>
    </row>
    <row r="69" spans="1:19" x14ac:dyDescent="0.25">
      <c r="A69" s="16">
        <v>67</v>
      </c>
      <c r="B69" s="26">
        <f t="shared" si="25"/>
        <v>149</v>
      </c>
      <c r="C69" s="17">
        <f t="shared" si="20"/>
        <v>132.49079999999998</v>
      </c>
      <c r="D69" s="17">
        <f t="shared" si="21"/>
        <v>34.571272807379401</v>
      </c>
      <c r="E69" s="17">
        <f t="shared" si="22"/>
        <v>290.9664434728524</v>
      </c>
      <c r="F69" s="20">
        <f t="shared" si="11"/>
        <v>61</v>
      </c>
      <c r="G69" s="42">
        <f t="shared" si="19"/>
        <v>509.85714285714289</v>
      </c>
      <c r="H69" s="22">
        <f t="shared" si="15"/>
        <v>285.01014285714291</v>
      </c>
      <c r="I69" s="22">
        <f t="shared" si="23"/>
        <v>68.024700750013466</v>
      </c>
      <c r="J69" s="22">
        <f t="shared" si="24"/>
        <v>614.86901928246414</v>
      </c>
      <c r="K69" s="41">
        <f t="shared" si="13"/>
        <v>61</v>
      </c>
      <c r="L69" s="44"/>
      <c r="M69" s="44"/>
      <c r="N69" s="44"/>
      <c r="O69" s="44"/>
      <c r="P69" s="44"/>
      <c r="Q69" s="44"/>
      <c r="R69" s="44"/>
      <c r="S69" s="44"/>
    </row>
    <row r="70" spans="1:19" x14ac:dyDescent="0.25">
      <c r="A70" s="16">
        <v>68</v>
      </c>
      <c r="B70" s="26">
        <f t="shared" si="25"/>
        <v>151</v>
      </c>
      <c r="C70" s="17">
        <f t="shared" si="20"/>
        <v>134.26919999999998</v>
      </c>
      <c r="D70" s="17">
        <f t="shared" si="21"/>
        <v>34.980983294811402</v>
      </c>
      <c r="E70" s="17">
        <f t="shared" si="22"/>
        <v>294.77740257179653</v>
      </c>
      <c r="F70" s="20">
        <f t="shared" si="11"/>
        <v>62</v>
      </c>
      <c r="G70" s="42">
        <f t="shared" si="19"/>
        <v>525.42857142857144</v>
      </c>
      <c r="H70" s="22">
        <f t="shared" si="15"/>
        <v>293.71457142857145</v>
      </c>
      <c r="I70" s="22">
        <f t="shared" si="23"/>
        <v>69.857176825154781</v>
      </c>
      <c r="J70" s="22">
        <f t="shared" si="24"/>
        <v>633.22079487523979</v>
      </c>
      <c r="K70" s="41">
        <f t="shared" si="13"/>
        <v>62</v>
      </c>
      <c r="L70" s="44"/>
      <c r="M70" s="44"/>
      <c r="N70" s="44"/>
      <c r="O70" s="44"/>
      <c r="P70" s="44"/>
      <c r="Q70" s="44"/>
      <c r="R70" s="44"/>
      <c r="S70" s="44"/>
    </row>
    <row r="71" spans="1:19" x14ac:dyDescent="0.25">
      <c r="A71" s="16">
        <v>69</v>
      </c>
      <c r="B71" s="26">
        <f t="shared" si="25"/>
        <v>153</v>
      </c>
      <c r="C71" s="17">
        <f t="shared" si="20"/>
        <v>136.04759999999999</v>
      </c>
      <c r="D71" s="17">
        <f t="shared" si="21"/>
        <v>35.390062589787576</v>
      </c>
      <c r="E71" s="17">
        <f t="shared" si="22"/>
        <v>298.58726234388001</v>
      </c>
      <c r="F71" s="20">
        <f t="shared" si="11"/>
        <v>63</v>
      </c>
      <c r="G71" s="24">
        <v>541</v>
      </c>
      <c r="H71" s="22">
        <f t="shared" si="15"/>
        <v>302.41900000000004</v>
      </c>
      <c r="I71" s="22">
        <f t="shared" si="23"/>
        <v>71.683341519451801</v>
      </c>
      <c r="J71" s="22">
        <f t="shared" si="24"/>
        <v>651.56157814637857</v>
      </c>
      <c r="K71" s="41">
        <f t="shared" si="13"/>
        <v>63</v>
      </c>
      <c r="L71" s="44">
        <v>87</v>
      </c>
      <c r="M71" s="44"/>
      <c r="N71" s="44"/>
      <c r="O71" s="44"/>
      <c r="P71" s="44"/>
      <c r="Q71" s="44"/>
      <c r="R71" s="44"/>
      <c r="S71" s="44"/>
    </row>
    <row r="72" spans="1:19" x14ac:dyDescent="0.25">
      <c r="A72" s="16">
        <v>70</v>
      </c>
      <c r="B72" s="26">
        <f t="shared" si="25"/>
        <v>155</v>
      </c>
      <c r="C72" s="17">
        <f t="shared" si="20"/>
        <v>137.82599999999999</v>
      </c>
      <c r="D72" s="17">
        <f t="shared" si="21"/>
        <v>35.798519897115533</v>
      </c>
      <c r="E72" s="17">
        <f t="shared" si="22"/>
        <v>302.39603882080951</v>
      </c>
      <c r="F72" s="20">
        <v>63</v>
      </c>
      <c r="G72" s="24">
        <f>G71-L71</f>
        <v>454</v>
      </c>
      <c r="H72" s="22">
        <f t="shared" si="15"/>
        <v>253.78600000000003</v>
      </c>
      <c r="I72" s="22">
        <f t="shared" si="23"/>
        <v>61.395945216950963</v>
      </c>
      <c r="J72" s="22">
        <f t="shared" si="24"/>
        <v>548.94188791952297</v>
      </c>
      <c r="K72" s="41">
        <v>63</v>
      </c>
      <c r="L72" s="44"/>
      <c r="M72" s="44"/>
      <c r="N72" s="44"/>
      <c r="O72" s="44"/>
      <c r="P72" s="44"/>
      <c r="Q72" s="44"/>
      <c r="R72" s="44"/>
      <c r="S72" s="44"/>
    </row>
    <row r="73" spans="1:19" x14ac:dyDescent="0.25">
      <c r="A73" s="16"/>
      <c r="B73" s="26"/>
      <c r="C73" s="17"/>
      <c r="D73" s="17"/>
      <c r="E73" s="17"/>
      <c r="F73" s="20">
        <f t="shared" si="11"/>
        <v>64</v>
      </c>
      <c r="G73" s="43">
        <f>$G$72+(F73-$F$72)*($G$79-$G$72)/($F$79-$F$72)</f>
        <v>468</v>
      </c>
      <c r="H73" s="22">
        <f t="shared" si="15"/>
        <v>261.61199999999997</v>
      </c>
      <c r="I73" s="22">
        <f t="shared" si="23"/>
        <v>63.065867509496442</v>
      </c>
      <c r="J73" s="22">
        <f t="shared" si="24"/>
        <v>565.48061924570618</v>
      </c>
      <c r="K73" s="41">
        <f t="shared" si="13"/>
        <v>64</v>
      </c>
      <c r="L73" s="44"/>
      <c r="M73" s="44"/>
      <c r="N73" s="44"/>
      <c r="O73" s="44"/>
      <c r="P73" s="44"/>
      <c r="Q73" s="44"/>
      <c r="R73" s="44"/>
      <c r="S73" s="44"/>
    </row>
    <row r="74" spans="1:19" x14ac:dyDescent="0.25">
      <c r="A74" s="16"/>
      <c r="B74" s="26"/>
      <c r="C74" s="17"/>
      <c r="D74" s="17"/>
      <c r="E74" s="17"/>
      <c r="F74" s="20">
        <f t="shared" si="11"/>
        <v>65</v>
      </c>
      <c r="G74" s="43">
        <f t="shared" ref="G74:G78" si="26">$G$72+(F74-$F$72)*($G$79-$G$72)/($F$79-$F$72)</f>
        <v>482</v>
      </c>
      <c r="H74" s="22">
        <f t="shared" si="15"/>
        <v>269.43799999999999</v>
      </c>
      <c r="I74" s="22">
        <f t="shared" si="23"/>
        <v>64.729984244002807</v>
      </c>
      <c r="J74" s="22">
        <f t="shared" si="24"/>
        <v>582.00923922497157</v>
      </c>
      <c r="K74" s="41">
        <f t="shared" si="13"/>
        <v>65</v>
      </c>
      <c r="L74" s="44"/>
      <c r="M74" s="44"/>
      <c r="N74" s="44"/>
      <c r="O74" s="44"/>
      <c r="P74" s="44"/>
      <c r="Q74" s="44"/>
      <c r="R74" s="44"/>
      <c r="S74" s="44"/>
    </row>
    <row r="75" spans="1:19" x14ac:dyDescent="0.25">
      <c r="A75" s="16"/>
      <c r="B75" s="26"/>
      <c r="C75" s="17"/>
      <c r="D75" s="17"/>
      <c r="E75" s="17"/>
      <c r="F75" s="20">
        <f t="shared" si="11"/>
        <v>66</v>
      </c>
      <c r="G75" s="43">
        <f t="shared" si="26"/>
        <v>496</v>
      </c>
      <c r="H75" s="22">
        <f t="shared" si="15"/>
        <v>277.26400000000001</v>
      </c>
      <c r="I75" s="22">
        <f t="shared" si="23"/>
        <v>66.388483410423504</v>
      </c>
      <c r="J75" s="22">
        <f t="shared" si="24"/>
        <v>598.52807527315429</v>
      </c>
      <c r="K75" s="41">
        <f t="shared" si="13"/>
        <v>66</v>
      </c>
      <c r="L75" s="44"/>
      <c r="M75" s="44"/>
      <c r="N75" s="44"/>
      <c r="O75" s="44"/>
      <c r="P75" s="44"/>
      <c r="Q75" s="44"/>
      <c r="R75" s="44"/>
      <c r="S75" s="44"/>
    </row>
    <row r="76" spans="1:19" x14ac:dyDescent="0.25">
      <c r="A76" s="16"/>
      <c r="B76" s="26"/>
      <c r="C76" s="17"/>
      <c r="D76" s="17"/>
      <c r="E76" s="17"/>
      <c r="F76" s="20">
        <f t="shared" si="11"/>
        <v>67</v>
      </c>
      <c r="G76" s="43">
        <f t="shared" si="26"/>
        <v>510</v>
      </c>
      <c r="H76" s="22">
        <f t="shared" si="15"/>
        <v>285.08999999999997</v>
      </c>
      <c r="I76" s="22">
        <f t="shared" si="23"/>
        <v>68.041541782661454</v>
      </c>
      <c r="J76" s="22">
        <f t="shared" si="24"/>
        <v>615.03743527146867</v>
      </c>
      <c r="K76" s="41">
        <f t="shared" si="13"/>
        <v>67</v>
      </c>
      <c r="L76" s="44"/>
      <c r="M76" s="44"/>
      <c r="N76" s="44"/>
      <c r="O76" s="44"/>
      <c r="P76" s="44"/>
      <c r="Q76" s="44"/>
      <c r="R76" s="44"/>
      <c r="S76" s="44"/>
    </row>
    <row r="77" spans="1:19" x14ac:dyDescent="0.25">
      <c r="A77" s="16"/>
      <c r="B77" s="26"/>
      <c r="C77" s="17"/>
      <c r="D77" s="17"/>
      <c r="E77" s="17"/>
      <c r="F77" s="20">
        <f t="shared" si="11"/>
        <v>68</v>
      </c>
      <c r="G77" s="43">
        <f t="shared" si="26"/>
        <v>524</v>
      </c>
      <c r="H77" s="22">
        <f t="shared" si="15"/>
        <v>292.916</v>
      </c>
      <c r="I77" s="22">
        <f t="shared" si="23"/>
        <v>69.68932587703776</v>
      </c>
      <c r="J77" s="22">
        <f t="shared" si="24"/>
        <v>631.53760923584082</v>
      </c>
      <c r="K77" s="41">
        <f t="shared" si="13"/>
        <v>68</v>
      </c>
      <c r="L77" s="44"/>
      <c r="M77" s="44"/>
      <c r="N77" s="44"/>
      <c r="O77" s="44"/>
      <c r="P77" s="44"/>
      <c r="Q77" s="44"/>
      <c r="R77" s="44"/>
      <c r="S77" s="44"/>
    </row>
    <row r="78" spans="1:19" x14ac:dyDescent="0.25">
      <c r="A78" s="16"/>
      <c r="B78" s="26"/>
      <c r="C78" s="17"/>
      <c r="D78" s="17"/>
      <c r="E78" s="17"/>
      <c r="F78" s="20">
        <f t="shared" si="11"/>
        <v>69</v>
      </c>
      <c r="G78" s="43">
        <f t="shared" si="26"/>
        <v>538</v>
      </c>
      <c r="H78" s="22">
        <f t="shared" si="15"/>
        <v>300.74199999999996</v>
      </c>
      <c r="I78" s="22">
        <f t="shared" si="23"/>
        <v>71.331992805448834</v>
      </c>
      <c r="J78" s="22">
        <f t="shared" si="24"/>
        <v>648.02887080282335</v>
      </c>
      <c r="K78" s="41">
        <f t="shared" si="13"/>
        <v>69</v>
      </c>
      <c r="L78" s="44"/>
      <c r="M78" s="44"/>
      <c r="N78" s="44"/>
      <c r="O78" s="44"/>
      <c r="P78" s="44"/>
      <c r="Q78" s="44"/>
      <c r="R78" s="44"/>
      <c r="S78" s="44"/>
    </row>
    <row r="79" spans="1:19" x14ac:dyDescent="0.25">
      <c r="A79" s="16"/>
      <c r="B79" s="26"/>
      <c r="C79" s="17"/>
      <c r="D79" s="17"/>
      <c r="E79" s="17"/>
      <c r="F79" s="20">
        <f t="shared" si="11"/>
        <v>70</v>
      </c>
      <c r="G79" s="24">
        <v>552</v>
      </c>
      <c r="H79" s="22">
        <f t="shared" si="15"/>
        <v>308.56799999999998</v>
      </c>
      <c r="I79" s="22">
        <f t="shared" si="23"/>
        <v>72.969691037219945</v>
      </c>
      <c r="J79" s="22">
        <f t="shared" si="24"/>
        <v>664.5114785564914</v>
      </c>
      <c r="K79" s="41">
        <f t="shared" si="13"/>
        <v>70</v>
      </c>
      <c r="L79" s="44">
        <v>552</v>
      </c>
      <c r="M79" s="44"/>
      <c r="N79" s="44"/>
      <c r="O79" s="44"/>
      <c r="P79" s="44"/>
      <c r="Q79" s="44"/>
      <c r="R79" s="44"/>
      <c r="S79" s="44"/>
    </row>
    <row r="80" spans="1:19" x14ac:dyDescent="0.25">
      <c r="A80" s="16"/>
      <c r="B80" s="26"/>
      <c r="C80" s="17"/>
      <c r="D80" s="17"/>
      <c r="E80" s="17"/>
      <c r="F80" s="20">
        <v>70</v>
      </c>
      <c r="G80" s="24">
        <f>G79-L79</f>
        <v>0</v>
      </c>
      <c r="H80" s="22">
        <f t="shared" si="15"/>
        <v>0</v>
      </c>
      <c r="I80" s="22" t="e">
        <f t="shared" si="23"/>
        <v>#NUM!</v>
      </c>
      <c r="J80" s="22" t="e">
        <f t="shared" si="24"/>
        <v>#NUM!</v>
      </c>
      <c r="K80" s="41">
        <v>70</v>
      </c>
      <c r="L80" s="44"/>
      <c r="M80" s="44"/>
      <c r="N80" s="44"/>
      <c r="O80" s="44"/>
      <c r="P80" s="44"/>
      <c r="Q80" s="44"/>
      <c r="R80" s="44"/>
      <c r="S80" s="44"/>
    </row>
    <row r="81" spans="6:6" x14ac:dyDescent="0.25">
      <c r="F81" s="14"/>
    </row>
    <row r="82" spans="6:6" x14ac:dyDescent="0.25">
      <c r="F82" s="14"/>
    </row>
    <row r="83" spans="6:6" x14ac:dyDescent="0.25">
      <c r="F83" s="14"/>
    </row>
    <row r="84" spans="6:6" x14ac:dyDescent="0.25">
      <c r="F84" s="14"/>
    </row>
    <row r="85" spans="6:6" x14ac:dyDescent="0.25">
      <c r="F85" s="14"/>
    </row>
    <row r="86" spans="6:6" x14ac:dyDescent="0.25">
      <c r="F86" s="14"/>
    </row>
    <row r="87" spans="6:6" x14ac:dyDescent="0.25">
      <c r="F87" s="14"/>
    </row>
    <row r="88" spans="6:6" x14ac:dyDescent="0.25">
      <c r="F88" s="14"/>
    </row>
    <row r="89" spans="6:6" x14ac:dyDescent="0.25">
      <c r="F89" s="14"/>
    </row>
    <row r="90" spans="6:6" x14ac:dyDescent="0.25">
      <c r="F90" s="14"/>
    </row>
    <row r="91" spans="6:6" x14ac:dyDescent="0.25">
      <c r="F91" s="14"/>
    </row>
    <row r="92" spans="6:6" x14ac:dyDescent="0.25">
      <c r="F92" s="14"/>
    </row>
    <row r="93" spans="6:6" x14ac:dyDescent="0.25">
      <c r="F93" s="14"/>
    </row>
    <row r="94" spans="6:6" x14ac:dyDescent="0.25">
      <c r="F94" s="14"/>
    </row>
    <row r="95" spans="6:6" x14ac:dyDescent="0.25">
      <c r="F95" s="14"/>
    </row>
    <row r="96" spans="6:6" x14ac:dyDescent="0.25">
      <c r="F96" s="14"/>
    </row>
    <row r="97" spans="6:6" x14ac:dyDescent="0.25">
      <c r="F97" s="14"/>
    </row>
    <row r="98" spans="6:6" x14ac:dyDescent="0.25">
      <c r="F98" s="14"/>
    </row>
    <row r="99" spans="6:6" x14ac:dyDescent="0.25">
      <c r="F99" s="14"/>
    </row>
    <row r="100" spans="6:6" x14ac:dyDescent="0.25">
      <c r="F100" s="14"/>
    </row>
    <row r="101" spans="6:6" x14ac:dyDescent="0.25">
      <c r="F101" s="14"/>
    </row>
    <row r="102" spans="6:6" x14ac:dyDescent="0.25">
      <c r="F102" s="14"/>
    </row>
    <row r="103" spans="6:6" x14ac:dyDescent="0.25">
      <c r="F103" s="14"/>
    </row>
    <row r="104" spans="6:6" x14ac:dyDescent="0.25">
      <c r="F104" s="14"/>
    </row>
    <row r="105" spans="6:6" x14ac:dyDescent="0.25">
      <c r="F105" s="14"/>
    </row>
    <row r="106" spans="6:6" x14ac:dyDescent="0.25">
      <c r="F106" s="14"/>
    </row>
    <row r="107" spans="6:6" x14ac:dyDescent="0.25">
      <c r="F107" s="14"/>
    </row>
    <row r="108" spans="6:6" x14ac:dyDescent="0.25">
      <c r="F108" s="14"/>
    </row>
    <row r="109" spans="6:6" x14ac:dyDescent="0.25">
      <c r="F109" s="14"/>
    </row>
    <row r="110" spans="6:6" x14ac:dyDescent="0.25">
      <c r="F110" s="14"/>
    </row>
    <row r="111" spans="6:6" x14ac:dyDescent="0.25">
      <c r="F111" s="14"/>
    </row>
    <row r="112" spans="6:6" x14ac:dyDescent="0.25">
      <c r="F112" s="14"/>
    </row>
    <row r="113" spans="6:6" x14ac:dyDescent="0.25">
      <c r="F113" s="14"/>
    </row>
    <row r="114" spans="6:6" x14ac:dyDescent="0.25">
      <c r="F114" s="14"/>
    </row>
    <row r="115" spans="6:6" x14ac:dyDescent="0.25">
      <c r="F115" s="14"/>
    </row>
    <row r="116" spans="6:6" x14ac:dyDescent="0.25">
      <c r="F116" s="14"/>
    </row>
    <row r="117" spans="6:6" x14ac:dyDescent="0.25">
      <c r="F117" s="14"/>
    </row>
    <row r="118" spans="6:6" x14ac:dyDescent="0.25">
      <c r="F118" s="14"/>
    </row>
    <row r="119" spans="6:6" x14ac:dyDescent="0.25">
      <c r="F119" s="14"/>
    </row>
    <row r="120" spans="6:6" x14ac:dyDescent="0.25">
      <c r="F120" s="14"/>
    </row>
    <row r="121" spans="6:6" x14ac:dyDescent="0.25">
      <c r="F121" s="14"/>
    </row>
    <row r="122" spans="6:6" x14ac:dyDescent="0.25">
      <c r="F122" s="14"/>
    </row>
    <row r="123" spans="6:6" x14ac:dyDescent="0.25">
      <c r="F123" s="14"/>
    </row>
    <row r="124" spans="6:6" x14ac:dyDescent="0.25">
      <c r="F124" s="14"/>
    </row>
    <row r="125" spans="6:6" x14ac:dyDescent="0.25">
      <c r="F125" s="14"/>
    </row>
    <row r="126" spans="6:6" x14ac:dyDescent="0.25">
      <c r="F126" s="14"/>
    </row>
    <row r="127" spans="6:6" x14ac:dyDescent="0.25">
      <c r="F127" s="14"/>
    </row>
    <row r="128" spans="6:6" x14ac:dyDescent="0.25">
      <c r="F128" s="14"/>
    </row>
    <row r="129" spans="6:6" x14ac:dyDescent="0.25">
      <c r="F129" s="14"/>
    </row>
    <row r="130" spans="6:6" x14ac:dyDescent="0.25">
      <c r="F130" s="14"/>
    </row>
    <row r="131" spans="6:6" x14ac:dyDescent="0.25">
      <c r="F131" s="14"/>
    </row>
    <row r="132" spans="6:6" x14ac:dyDescent="0.25">
      <c r="F132" s="14"/>
    </row>
    <row r="133" spans="6:6" x14ac:dyDescent="0.25">
      <c r="F133" s="14"/>
    </row>
    <row r="134" spans="6:6" x14ac:dyDescent="0.25">
      <c r="F134" s="14"/>
    </row>
    <row r="135" spans="6:6" x14ac:dyDescent="0.25">
      <c r="F135" s="14"/>
    </row>
    <row r="136" spans="6:6" x14ac:dyDescent="0.25">
      <c r="F136" s="14"/>
    </row>
    <row r="137" spans="6:6" x14ac:dyDescent="0.25">
      <c r="F137" s="14"/>
    </row>
    <row r="138" spans="6:6" x14ac:dyDescent="0.25">
      <c r="F138" s="14"/>
    </row>
    <row r="139" spans="6:6" x14ac:dyDescent="0.25">
      <c r="F139" s="14"/>
    </row>
    <row r="140" spans="6:6" x14ac:dyDescent="0.25">
      <c r="F140" s="14"/>
    </row>
    <row r="141" spans="6:6" x14ac:dyDescent="0.25">
      <c r="F141" s="14"/>
    </row>
    <row r="142" spans="6:6" x14ac:dyDescent="0.25">
      <c r="F142" s="14"/>
    </row>
    <row r="143" spans="6:6" x14ac:dyDescent="0.25">
      <c r="F143" s="14"/>
    </row>
    <row r="144" spans="6:6" x14ac:dyDescent="0.25">
      <c r="F144" s="14"/>
    </row>
    <row r="145" spans="6:6" x14ac:dyDescent="0.25">
      <c r="F145" s="14"/>
    </row>
    <row r="146" spans="6:6" x14ac:dyDescent="0.25">
      <c r="F146" s="14"/>
    </row>
    <row r="147" spans="6:6" x14ac:dyDescent="0.25">
      <c r="F147" s="14"/>
    </row>
    <row r="148" spans="6:6" x14ac:dyDescent="0.25">
      <c r="F148" s="14"/>
    </row>
    <row r="149" spans="6:6" x14ac:dyDescent="0.25">
      <c r="F149" s="14"/>
    </row>
    <row r="150" spans="6:6" x14ac:dyDescent="0.25">
      <c r="F150" s="14"/>
    </row>
    <row r="151" spans="6:6" x14ac:dyDescent="0.25">
      <c r="F151" s="14"/>
    </row>
    <row r="152" spans="6:6" x14ac:dyDescent="0.25">
      <c r="F152" s="14"/>
    </row>
    <row r="153" spans="6:6" x14ac:dyDescent="0.25">
      <c r="F153" s="14"/>
    </row>
    <row r="154" spans="6:6" x14ac:dyDescent="0.25">
      <c r="F154" s="14"/>
    </row>
    <row r="155" spans="6:6" x14ac:dyDescent="0.25">
      <c r="F155" s="14"/>
    </row>
    <row r="156" spans="6:6" x14ac:dyDescent="0.25">
      <c r="F156" s="14"/>
    </row>
    <row r="157" spans="6:6" x14ac:dyDescent="0.25">
      <c r="F157" s="14"/>
    </row>
    <row r="158" spans="6:6" x14ac:dyDescent="0.25">
      <c r="F158" s="14"/>
    </row>
    <row r="159" spans="6:6" x14ac:dyDescent="0.25">
      <c r="F159" s="14"/>
    </row>
    <row r="160" spans="6:6" x14ac:dyDescent="0.25">
      <c r="F160" s="14"/>
    </row>
    <row r="161" spans="6:6" x14ac:dyDescent="0.25">
      <c r="F161" s="14"/>
    </row>
    <row r="162" spans="6:6" x14ac:dyDescent="0.25">
      <c r="F162" s="14"/>
    </row>
    <row r="163" spans="6:6" x14ac:dyDescent="0.25">
      <c r="F163" s="14"/>
    </row>
    <row r="164" spans="6:6" x14ac:dyDescent="0.25">
      <c r="F164" s="14"/>
    </row>
    <row r="165" spans="6:6" x14ac:dyDescent="0.25">
      <c r="F165" s="14"/>
    </row>
    <row r="166" spans="6:6" x14ac:dyDescent="0.25">
      <c r="F166" s="14"/>
    </row>
    <row r="167" spans="6:6" x14ac:dyDescent="0.25">
      <c r="F167" s="14"/>
    </row>
    <row r="168" spans="6:6" x14ac:dyDescent="0.25">
      <c r="F168" s="14"/>
    </row>
    <row r="169" spans="6:6" x14ac:dyDescent="0.25">
      <c r="F169" s="14"/>
    </row>
    <row r="170" spans="6:6" x14ac:dyDescent="0.25">
      <c r="F170" s="14"/>
    </row>
    <row r="171" spans="6:6" x14ac:dyDescent="0.25">
      <c r="F171" s="14"/>
    </row>
    <row r="172" spans="6:6" x14ac:dyDescent="0.25">
      <c r="F172" s="14"/>
    </row>
    <row r="173" spans="6:6" x14ac:dyDescent="0.25">
      <c r="F173" s="14"/>
    </row>
    <row r="174" spans="6:6" x14ac:dyDescent="0.25">
      <c r="F174" s="14"/>
    </row>
    <row r="175" spans="6:6" x14ac:dyDescent="0.25">
      <c r="F175" s="14"/>
    </row>
    <row r="176" spans="6:6" x14ac:dyDescent="0.25">
      <c r="F176" s="14"/>
    </row>
    <row r="177" spans="6:6" x14ac:dyDescent="0.25">
      <c r="F177" s="14"/>
    </row>
    <row r="178" spans="6:6" x14ac:dyDescent="0.25">
      <c r="F178" s="14"/>
    </row>
    <row r="179" spans="6:6" x14ac:dyDescent="0.25">
      <c r="F179" s="14"/>
    </row>
    <row r="180" spans="6:6" x14ac:dyDescent="0.25">
      <c r="F180" s="14"/>
    </row>
    <row r="181" spans="6:6" x14ac:dyDescent="0.25">
      <c r="F181" s="14"/>
    </row>
    <row r="182" spans="6:6" x14ac:dyDescent="0.25">
      <c r="F182" s="14"/>
    </row>
    <row r="183" spans="6:6" x14ac:dyDescent="0.25">
      <c r="F183" s="14"/>
    </row>
    <row r="184" spans="6:6" x14ac:dyDescent="0.25">
      <c r="F184" s="14"/>
    </row>
    <row r="185" spans="6:6" x14ac:dyDescent="0.25">
      <c r="F185" s="14"/>
    </row>
    <row r="186" spans="6:6" x14ac:dyDescent="0.25">
      <c r="F186" s="14"/>
    </row>
    <row r="187" spans="6:6" x14ac:dyDescent="0.25">
      <c r="F187" s="14"/>
    </row>
    <row r="188" spans="6:6" x14ac:dyDescent="0.25">
      <c r="F188" s="14"/>
    </row>
    <row r="189" spans="6:6" x14ac:dyDescent="0.25">
      <c r="F189" s="14"/>
    </row>
    <row r="190" spans="6:6" x14ac:dyDescent="0.25">
      <c r="F190" s="14"/>
    </row>
    <row r="191" spans="6:6" x14ac:dyDescent="0.25">
      <c r="F191" s="14"/>
    </row>
    <row r="192" spans="6:6" x14ac:dyDescent="0.25">
      <c r="F192" s="14"/>
    </row>
    <row r="193" spans="6:6" x14ac:dyDescent="0.25">
      <c r="F193" s="14"/>
    </row>
    <row r="194" spans="6:6" x14ac:dyDescent="0.25">
      <c r="F194" s="14"/>
    </row>
    <row r="195" spans="6:6" x14ac:dyDescent="0.25">
      <c r="F195" s="14"/>
    </row>
    <row r="196" spans="6:6" x14ac:dyDescent="0.25">
      <c r="F196" s="14"/>
    </row>
    <row r="197" spans="6:6" x14ac:dyDescent="0.25">
      <c r="F197" s="14"/>
    </row>
    <row r="198" spans="6:6" x14ac:dyDescent="0.25">
      <c r="F198" s="14"/>
    </row>
    <row r="199" spans="6:6" x14ac:dyDescent="0.25">
      <c r="F199" s="14"/>
    </row>
    <row r="200" spans="6:6" x14ac:dyDescent="0.25">
      <c r="F200" s="14"/>
    </row>
    <row r="201" spans="6:6" x14ac:dyDescent="0.25">
      <c r="F201" s="14"/>
    </row>
    <row r="202" spans="6:6" x14ac:dyDescent="0.25">
      <c r="F202" s="14"/>
    </row>
    <row r="203" spans="6:6" x14ac:dyDescent="0.25">
      <c r="F203" s="14"/>
    </row>
    <row r="204" spans="6:6" x14ac:dyDescent="0.25">
      <c r="F204" s="14"/>
    </row>
    <row r="205" spans="6:6" x14ac:dyDescent="0.25">
      <c r="F205" s="14"/>
    </row>
    <row r="206" spans="6:6" x14ac:dyDescent="0.25">
      <c r="F206" s="14"/>
    </row>
    <row r="207" spans="6:6" x14ac:dyDescent="0.25">
      <c r="F207" s="14"/>
    </row>
    <row r="208" spans="6:6" x14ac:dyDescent="0.25">
      <c r="F208" s="14"/>
    </row>
    <row r="209" spans="6:6" x14ac:dyDescent="0.25">
      <c r="F209" s="14"/>
    </row>
    <row r="210" spans="6:6" x14ac:dyDescent="0.25">
      <c r="F210" s="14"/>
    </row>
    <row r="211" spans="6:6" x14ac:dyDescent="0.25">
      <c r="F211" s="14"/>
    </row>
    <row r="212" spans="6:6" x14ac:dyDescent="0.25">
      <c r="F212" s="14"/>
    </row>
    <row r="213" spans="6:6" x14ac:dyDescent="0.25">
      <c r="F213" s="14"/>
    </row>
    <row r="214" spans="6:6" x14ac:dyDescent="0.25">
      <c r="F214" s="14"/>
    </row>
    <row r="215" spans="6:6" x14ac:dyDescent="0.25">
      <c r="F215" s="14"/>
    </row>
    <row r="216" spans="6:6" x14ac:dyDescent="0.25">
      <c r="F216" s="14"/>
    </row>
    <row r="217" spans="6:6" x14ac:dyDescent="0.25">
      <c r="F217" s="14"/>
    </row>
    <row r="218" spans="6:6" x14ac:dyDescent="0.25">
      <c r="F218" s="14"/>
    </row>
    <row r="219" spans="6:6" x14ac:dyDescent="0.25">
      <c r="F219" s="14"/>
    </row>
    <row r="220" spans="6:6" x14ac:dyDescent="0.25">
      <c r="F220" s="14"/>
    </row>
    <row r="221" spans="6:6" x14ac:dyDescent="0.25">
      <c r="F221" s="14"/>
    </row>
    <row r="222" spans="6:6" x14ac:dyDescent="0.25">
      <c r="F222" s="14"/>
    </row>
    <row r="223" spans="6:6" x14ac:dyDescent="0.25">
      <c r="F223" s="14"/>
    </row>
    <row r="224" spans="6:6" x14ac:dyDescent="0.25">
      <c r="F224" s="14"/>
    </row>
    <row r="225" spans="6:6" x14ac:dyDescent="0.25">
      <c r="F225" s="14"/>
    </row>
    <row r="226" spans="6:6" x14ac:dyDescent="0.25">
      <c r="F226" s="14"/>
    </row>
    <row r="227" spans="6:6" x14ac:dyDescent="0.25">
      <c r="F227" s="14"/>
    </row>
    <row r="228" spans="6:6" x14ac:dyDescent="0.25">
      <c r="F228" s="14"/>
    </row>
    <row r="229" spans="6:6" x14ac:dyDescent="0.25">
      <c r="F229" s="14"/>
    </row>
    <row r="230" spans="6:6" x14ac:dyDescent="0.25">
      <c r="F230" s="14"/>
    </row>
    <row r="231" spans="6:6" x14ac:dyDescent="0.25">
      <c r="F231" s="14"/>
    </row>
    <row r="232" spans="6:6" x14ac:dyDescent="0.25">
      <c r="F232" s="14"/>
    </row>
    <row r="233" spans="6:6" x14ac:dyDescent="0.25">
      <c r="F233" s="14"/>
    </row>
    <row r="234" spans="6:6" x14ac:dyDescent="0.25">
      <c r="F234" s="14"/>
    </row>
    <row r="235" spans="6:6" x14ac:dyDescent="0.25">
      <c r="F235" s="14"/>
    </row>
    <row r="236" spans="6:6" x14ac:dyDescent="0.25">
      <c r="F236" s="14"/>
    </row>
    <row r="237" spans="6:6" x14ac:dyDescent="0.25">
      <c r="F237" s="14"/>
    </row>
    <row r="238" spans="6:6" x14ac:dyDescent="0.25">
      <c r="F238" s="14"/>
    </row>
    <row r="239" spans="6:6" x14ac:dyDescent="0.25">
      <c r="F239" s="14"/>
    </row>
    <row r="240" spans="6:6" x14ac:dyDescent="0.25">
      <c r="F240" s="14"/>
    </row>
    <row r="241" spans="6:6" x14ac:dyDescent="0.25">
      <c r="F241" s="14"/>
    </row>
    <row r="242" spans="6:6" x14ac:dyDescent="0.25">
      <c r="F242" s="14"/>
    </row>
    <row r="243" spans="6:6" x14ac:dyDescent="0.25">
      <c r="F243" s="14"/>
    </row>
    <row r="244" spans="6:6" x14ac:dyDescent="0.25">
      <c r="F244" s="25"/>
    </row>
    <row r="245" spans="6:6" x14ac:dyDescent="0.25">
      <c r="F245" s="25"/>
    </row>
    <row r="246" spans="6:6" x14ac:dyDescent="0.25">
      <c r="F246" s="25"/>
    </row>
    <row r="247" spans="6:6" x14ac:dyDescent="0.25">
      <c r="F247" s="25"/>
    </row>
    <row r="248" spans="6:6" x14ac:dyDescent="0.25">
      <c r="F248" s="25"/>
    </row>
    <row r="249" spans="6:6" x14ac:dyDescent="0.25">
      <c r="F249" s="25"/>
    </row>
    <row r="250" spans="6:6" x14ac:dyDescent="0.25">
      <c r="F250" s="25"/>
    </row>
    <row r="251" spans="6:6" x14ac:dyDescent="0.25">
      <c r="F251" s="25"/>
    </row>
    <row r="252" spans="6:6" x14ac:dyDescent="0.25">
      <c r="F252" s="25"/>
    </row>
    <row r="253" spans="6:6" x14ac:dyDescent="0.25">
      <c r="F253" s="25"/>
    </row>
    <row r="254" spans="6:6" x14ac:dyDescent="0.25">
      <c r="F254" s="25"/>
    </row>
    <row r="255" spans="6:6" x14ac:dyDescent="0.25">
      <c r="F255" s="25"/>
    </row>
    <row r="256" spans="6:6" x14ac:dyDescent="0.25">
      <c r="F256" s="25"/>
    </row>
    <row r="257" spans="6:6" x14ac:dyDescent="0.25">
      <c r="F257" s="25"/>
    </row>
    <row r="258" spans="6:6" x14ac:dyDescent="0.25">
      <c r="F258" s="25"/>
    </row>
    <row r="259" spans="6:6" x14ac:dyDescent="0.25">
      <c r="F259" s="25"/>
    </row>
    <row r="260" spans="6:6" x14ac:dyDescent="0.25">
      <c r="F260" s="25"/>
    </row>
    <row r="261" spans="6:6" x14ac:dyDescent="0.25">
      <c r="F261" s="25"/>
    </row>
    <row r="262" spans="6:6" x14ac:dyDescent="0.25">
      <c r="F262" s="25"/>
    </row>
    <row r="263" spans="6:6" x14ac:dyDescent="0.25">
      <c r="F263" s="25"/>
    </row>
    <row r="264" spans="6:6" x14ac:dyDescent="0.25">
      <c r="F264" s="25"/>
    </row>
    <row r="265" spans="6:6" x14ac:dyDescent="0.25">
      <c r="F265" s="25"/>
    </row>
    <row r="266" spans="6:6" x14ac:dyDescent="0.25">
      <c r="F266" s="25"/>
    </row>
    <row r="267" spans="6:6" x14ac:dyDescent="0.25">
      <c r="F267" s="25"/>
    </row>
    <row r="268" spans="6:6" x14ac:dyDescent="0.25">
      <c r="F268" s="25"/>
    </row>
    <row r="269" spans="6:6" x14ac:dyDescent="0.25">
      <c r="F269" s="25"/>
    </row>
    <row r="270" spans="6:6" x14ac:dyDescent="0.25">
      <c r="F270" s="25"/>
    </row>
    <row r="271" spans="6:6" x14ac:dyDescent="0.25">
      <c r="F271" s="25"/>
    </row>
    <row r="272" spans="6:6" x14ac:dyDescent="0.25">
      <c r="F272" s="25"/>
    </row>
    <row r="273" spans="6:6" x14ac:dyDescent="0.25">
      <c r="F273" s="25"/>
    </row>
    <row r="274" spans="6:6" x14ac:dyDescent="0.25">
      <c r="F274" s="25"/>
    </row>
    <row r="275" spans="6:6" x14ac:dyDescent="0.25">
      <c r="F275" s="25"/>
    </row>
    <row r="276" spans="6:6" x14ac:dyDescent="0.25">
      <c r="F276" s="25"/>
    </row>
    <row r="277" spans="6:6" x14ac:dyDescent="0.25">
      <c r="F277" s="25"/>
    </row>
    <row r="278" spans="6:6" x14ac:dyDescent="0.25">
      <c r="F278" s="25"/>
    </row>
    <row r="279" spans="6:6" x14ac:dyDescent="0.25">
      <c r="F279" s="25"/>
    </row>
    <row r="280" spans="6:6" x14ac:dyDescent="0.25">
      <c r="F280" s="25"/>
    </row>
    <row r="281" spans="6:6" x14ac:dyDescent="0.25">
      <c r="F281" s="25"/>
    </row>
    <row r="282" spans="6:6" x14ac:dyDescent="0.25">
      <c r="F282" s="25"/>
    </row>
    <row r="283" spans="6:6" x14ac:dyDescent="0.25">
      <c r="F283" s="25"/>
    </row>
    <row r="284" spans="6:6" x14ac:dyDescent="0.25">
      <c r="F284" s="25"/>
    </row>
    <row r="285" spans="6:6" x14ac:dyDescent="0.25">
      <c r="F285" s="25"/>
    </row>
    <row r="286" spans="6:6" x14ac:dyDescent="0.25">
      <c r="F286" s="25"/>
    </row>
    <row r="287" spans="6:6" x14ac:dyDescent="0.25">
      <c r="F287" s="25"/>
    </row>
    <row r="288" spans="6:6" x14ac:dyDescent="0.25">
      <c r="F288" s="25"/>
    </row>
    <row r="289" spans="6:6" x14ac:dyDescent="0.25">
      <c r="F289" s="25"/>
    </row>
    <row r="290" spans="6:6" x14ac:dyDescent="0.25">
      <c r="F290" s="25"/>
    </row>
    <row r="291" spans="6:6" x14ac:dyDescent="0.25">
      <c r="F291" s="25"/>
    </row>
    <row r="292" spans="6:6" x14ac:dyDescent="0.25">
      <c r="F292" s="25"/>
    </row>
    <row r="293" spans="6:6" x14ac:dyDescent="0.25">
      <c r="F293" s="25"/>
    </row>
    <row r="294" spans="6:6" x14ac:dyDescent="0.25">
      <c r="F294" s="25"/>
    </row>
    <row r="295" spans="6:6" x14ac:dyDescent="0.25">
      <c r="F295" s="25"/>
    </row>
    <row r="296" spans="6:6" x14ac:dyDescent="0.25">
      <c r="F296" s="25"/>
    </row>
    <row r="297" spans="6:6" x14ac:dyDescent="0.25">
      <c r="F297" s="25"/>
    </row>
    <row r="298" spans="6:6" x14ac:dyDescent="0.25">
      <c r="F298" s="25"/>
    </row>
    <row r="299" spans="6:6" x14ac:dyDescent="0.25">
      <c r="F299" s="25"/>
    </row>
    <row r="300" spans="6:6" x14ac:dyDescent="0.25">
      <c r="F300" s="25"/>
    </row>
    <row r="301" spans="6:6" x14ac:dyDescent="0.25">
      <c r="F301" s="25"/>
    </row>
    <row r="302" spans="6:6" x14ac:dyDescent="0.25">
      <c r="F302" s="25"/>
    </row>
    <row r="303" spans="6:6" x14ac:dyDescent="0.25">
      <c r="F303" s="25"/>
    </row>
    <row r="304" spans="6:6" x14ac:dyDescent="0.25">
      <c r="F304" s="25"/>
    </row>
    <row r="305" spans="6:6" x14ac:dyDescent="0.25">
      <c r="F305" s="25"/>
    </row>
    <row r="306" spans="6:6" x14ac:dyDescent="0.25">
      <c r="F306" s="25"/>
    </row>
    <row r="307" spans="6:6" x14ac:dyDescent="0.25">
      <c r="F307" s="25"/>
    </row>
    <row r="308" spans="6:6" x14ac:dyDescent="0.25">
      <c r="F308" s="25"/>
    </row>
    <row r="309" spans="6:6" x14ac:dyDescent="0.25">
      <c r="F309" s="25"/>
    </row>
    <row r="310" spans="6:6" x14ac:dyDescent="0.25">
      <c r="F310" s="25"/>
    </row>
    <row r="311" spans="6:6" x14ac:dyDescent="0.25">
      <c r="F311" s="25"/>
    </row>
    <row r="312" spans="6:6" x14ac:dyDescent="0.25">
      <c r="F312" s="25"/>
    </row>
    <row r="313" spans="6:6" x14ac:dyDescent="0.25">
      <c r="F313" s="25"/>
    </row>
    <row r="314" spans="6:6" x14ac:dyDescent="0.25">
      <c r="F314" s="25"/>
    </row>
    <row r="315" spans="6:6" x14ac:dyDescent="0.25">
      <c r="F315" s="25"/>
    </row>
    <row r="316" spans="6:6" x14ac:dyDescent="0.25">
      <c r="F316" s="25"/>
    </row>
    <row r="317" spans="6:6" x14ac:dyDescent="0.25">
      <c r="F317" s="25"/>
    </row>
    <row r="318" spans="6:6" x14ac:dyDescent="0.25">
      <c r="F318" s="25"/>
    </row>
    <row r="319" spans="6:6" x14ac:dyDescent="0.25">
      <c r="F319" s="25"/>
    </row>
    <row r="320" spans="6:6" x14ac:dyDescent="0.25">
      <c r="F320" s="25"/>
    </row>
    <row r="321" spans="6:6" x14ac:dyDescent="0.25">
      <c r="F321" s="25"/>
    </row>
    <row r="322" spans="6:6" x14ac:dyDescent="0.25">
      <c r="F322" s="25"/>
    </row>
    <row r="323" spans="6:6" x14ac:dyDescent="0.25">
      <c r="F323" s="25"/>
    </row>
    <row r="324" spans="6:6" x14ac:dyDescent="0.25">
      <c r="F324" s="25"/>
    </row>
    <row r="325" spans="6:6" x14ac:dyDescent="0.25">
      <c r="F325" s="25"/>
    </row>
    <row r="326" spans="6:6" x14ac:dyDescent="0.25">
      <c r="F326" s="25"/>
    </row>
    <row r="327" spans="6:6" x14ac:dyDescent="0.25">
      <c r="F327" s="25"/>
    </row>
    <row r="328" spans="6:6" x14ac:dyDescent="0.25">
      <c r="F328" s="25"/>
    </row>
    <row r="329" spans="6:6" x14ac:dyDescent="0.25">
      <c r="F329" s="25"/>
    </row>
    <row r="330" spans="6:6" x14ac:dyDescent="0.25">
      <c r="F330" s="25"/>
    </row>
    <row r="331" spans="6:6" x14ac:dyDescent="0.25">
      <c r="F331" s="25"/>
    </row>
    <row r="332" spans="6:6" x14ac:dyDescent="0.25">
      <c r="F332" s="25"/>
    </row>
    <row r="333" spans="6:6" x14ac:dyDescent="0.25">
      <c r="F333" s="25"/>
    </row>
    <row r="334" spans="6:6" x14ac:dyDescent="0.25">
      <c r="F334" s="25"/>
    </row>
    <row r="335" spans="6:6" x14ac:dyDescent="0.25">
      <c r="F335" s="25"/>
    </row>
    <row r="336" spans="6:6" x14ac:dyDescent="0.25">
      <c r="F336" s="25"/>
    </row>
    <row r="337" spans="6:6" x14ac:dyDescent="0.25">
      <c r="F337" s="25"/>
    </row>
    <row r="338" spans="6:6" x14ac:dyDescent="0.25">
      <c r="F338" s="25"/>
    </row>
    <row r="339" spans="6:6" x14ac:dyDescent="0.25">
      <c r="F339" s="25"/>
    </row>
    <row r="340" spans="6:6" x14ac:dyDescent="0.25">
      <c r="F340" s="25"/>
    </row>
    <row r="341" spans="6:6" x14ac:dyDescent="0.25">
      <c r="F341" s="25"/>
    </row>
    <row r="342" spans="6:6" x14ac:dyDescent="0.25">
      <c r="F342" s="25"/>
    </row>
    <row r="343" spans="6:6" x14ac:dyDescent="0.25">
      <c r="F343" s="25"/>
    </row>
    <row r="344" spans="6:6" x14ac:dyDescent="0.25">
      <c r="F344" s="25"/>
    </row>
    <row r="345" spans="6:6" x14ac:dyDescent="0.25">
      <c r="F345" s="25"/>
    </row>
    <row r="346" spans="6:6" x14ac:dyDescent="0.25">
      <c r="F346" s="25"/>
    </row>
    <row r="347" spans="6:6" x14ac:dyDescent="0.25">
      <c r="F347" s="25"/>
    </row>
    <row r="348" spans="6:6" x14ac:dyDescent="0.25">
      <c r="F348" s="25"/>
    </row>
    <row r="349" spans="6:6" x14ac:dyDescent="0.25">
      <c r="F349" s="25"/>
    </row>
    <row r="350" spans="6:6" x14ac:dyDescent="0.25">
      <c r="F350" s="25"/>
    </row>
    <row r="351" spans="6:6" x14ac:dyDescent="0.25">
      <c r="F351" s="25"/>
    </row>
    <row r="352" spans="6:6" x14ac:dyDescent="0.25">
      <c r="F352" s="25"/>
    </row>
    <row r="353" spans="6:6" x14ac:dyDescent="0.25">
      <c r="F353" s="25"/>
    </row>
    <row r="354" spans="6:6" x14ac:dyDescent="0.25">
      <c r="F354" s="25"/>
    </row>
    <row r="355" spans="6:6" x14ac:dyDescent="0.25">
      <c r="F355" s="25"/>
    </row>
    <row r="356" spans="6:6" x14ac:dyDescent="0.25">
      <c r="F356" s="25"/>
    </row>
    <row r="357" spans="6:6" x14ac:dyDescent="0.25">
      <c r="F357" s="25"/>
    </row>
    <row r="358" spans="6:6" x14ac:dyDescent="0.25">
      <c r="F358" s="25"/>
    </row>
    <row r="359" spans="6:6" x14ac:dyDescent="0.25">
      <c r="F359" s="25"/>
    </row>
    <row r="360" spans="6:6" x14ac:dyDescent="0.25">
      <c r="F360" s="25"/>
    </row>
    <row r="361" spans="6:6" x14ac:dyDescent="0.25">
      <c r="F361" s="25"/>
    </row>
    <row r="362" spans="6:6" x14ac:dyDescent="0.25">
      <c r="F362" s="25"/>
    </row>
    <row r="363" spans="6:6" x14ac:dyDescent="0.25">
      <c r="F363" s="25"/>
    </row>
    <row r="364" spans="6:6" x14ac:dyDescent="0.25">
      <c r="F364" s="25"/>
    </row>
    <row r="365" spans="6:6" x14ac:dyDescent="0.25">
      <c r="F365" s="25"/>
    </row>
    <row r="366" spans="6:6" x14ac:dyDescent="0.25">
      <c r="F366" s="25"/>
    </row>
    <row r="367" spans="6:6" x14ac:dyDescent="0.25">
      <c r="F367" s="25"/>
    </row>
    <row r="368" spans="6:6" x14ac:dyDescent="0.25">
      <c r="F368" s="25"/>
    </row>
    <row r="369" spans="6:6" x14ac:dyDescent="0.25">
      <c r="F369" s="25"/>
    </row>
    <row r="370" spans="6:6" x14ac:dyDescent="0.25">
      <c r="F370" s="25"/>
    </row>
    <row r="371" spans="6:6" x14ac:dyDescent="0.25">
      <c r="F371" s="25"/>
    </row>
    <row r="372" spans="6:6" x14ac:dyDescent="0.25">
      <c r="F372" s="25"/>
    </row>
    <row r="373" spans="6:6" x14ac:dyDescent="0.25">
      <c r="F373" s="25"/>
    </row>
    <row r="374" spans="6:6" x14ac:dyDescent="0.25">
      <c r="F374" s="25"/>
    </row>
    <row r="375" spans="6:6" x14ac:dyDescent="0.25">
      <c r="F375" s="25"/>
    </row>
    <row r="376" spans="6:6" x14ac:dyDescent="0.25">
      <c r="F376" s="25"/>
    </row>
    <row r="377" spans="6:6" x14ac:dyDescent="0.25">
      <c r="F377" s="2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Sardin 2012</vt:lpstr>
      <vt:lpstr>Quantification C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2019-08-21T16:03:59Z</dcterms:created>
  <dcterms:modified xsi:type="dcterms:W3CDTF">2019-09-06T15:57:33Z</dcterms:modified>
</cp:coreProperties>
</file>