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6_Marchés carbone\63_International\631_MDP &amp; MOC\6313_Projets domestiques\63133_Avenir\2. Label bas-carbone\1. Projets\Forêt\CNPF\wetransfer-60e0d6\"/>
    </mc:Choice>
  </mc:AlternateContent>
  <bookViews>
    <workbookView xWindow="0" yWindow="0" windowWidth="19560" windowHeight="9915" activeTab="1"/>
  </bookViews>
  <sheets>
    <sheet name="Erable table britannique" sheetId="1" r:id="rId1"/>
    <sheet name="Quantification 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I64" i="2" s="1"/>
  <c r="J64" i="2" s="1"/>
  <c r="H65" i="2"/>
  <c r="I65" i="2" s="1"/>
  <c r="J65" i="2" s="1"/>
  <c r="H66" i="2"/>
  <c r="H67" i="2"/>
  <c r="H68" i="2"/>
  <c r="I68" i="2" s="1"/>
  <c r="J68" i="2" s="1"/>
  <c r="H69" i="2"/>
  <c r="I69" i="2" s="1"/>
  <c r="J69" i="2" s="1"/>
  <c r="H70" i="2"/>
  <c r="H71" i="2"/>
  <c r="H72" i="2"/>
  <c r="I72" i="2" s="1"/>
  <c r="J72" i="2" s="1"/>
  <c r="H73" i="2"/>
  <c r="I73" i="2" s="1"/>
  <c r="H74" i="2"/>
  <c r="H75" i="2"/>
  <c r="H76" i="2"/>
  <c r="I76" i="2" s="1"/>
  <c r="J76" i="2" s="1"/>
  <c r="H77" i="2"/>
  <c r="I77" i="2" s="1"/>
  <c r="J77" i="2" s="1"/>
  <c r="H78" i="2"/>
  <c r="H79" i="2"/>
  <c r="H80" i="2"/>
  <c r="I80" i="2" s="1"/>
  <c r="J80" i="2" s="1"/>
  <c r="H81" i="2"/>
  <c r="I81" i="2" s="1"/>
  <c r="J81" i="2" s="1"/>
  <c r="H82" i="2"/>
  <c r="I82" i="2" s="1"/>
  <c r="J82" i="2" s="1"/>
  <c r="H83" i="2"/>
  <c r="H84" i="2"/>
  <c r="I84" i="2" s="1"/>
  <c r="J84" i="2" s="1"/>
  <c r="H85" i="2"/>
  <c r="I85" i="2" s="1"/>
  <c r="J85" i="2" s="1"/>
  <c r="H86" i="2"/>
  <c r="H87" i="2"/>
  <c r="H88" i="2"/>
  <c r="I88" i="2" s="1"/>
  <c r="J88" i="2" s="1"/>
  <c r="H89" i="2"/>
  <c r="I89" i="2" s="1"/>
  <c r="J89" i="2" s="1"/>
  <c r="H90" i="2"/>
  <c r="H91" i="2"/>
  <c r="H92" i="2"/>
  <c r="I92" i="2" s="1"/>
  <c r="J92" i="2" s="1"/>
  <c r="H93" i="2"/>
  <c r="I93" i="2" s="1"/>
  <c r="H94" i="2"/>
  <c r="H95" i="2"/>
  <c r="H96" i="2"/>
  <c r="I96" i="2" s="1"/>
  <c r="J96" i="2" s="1"/>
  <c r="H2" i="2"/>
  <c r="L41" i="2"/>
  <c r="L95" i="2"/>
  <c r="L89" i="2"/>
  <c r="L83" i="2"/>
  <c r="L77" i="2"/>
  <c r="L71" i="2"/>
  <c r="L65" i="2"/>
  <c r="L59" i="2"/>
  <c r="L53" i="2"/>
  <c r="L47" i="2"/>
  <c r="L35" i="2"/>
  <c r="L29" i="2"/>
  <c r="L23" i="2"/>
  <c r="U11" i="2" s="1"/>
  <c r="L17" i="2"/>
  <c r="J62" i="2" l="1"/>
  <c r="J91" i="2"/>
  <c r="J87" i="2"/>
  <c r="I95" i="2"/>
  <c r="J95" i="2" s="1"/>
  <c r="I91" i="2"/>
  <c r="I87" i="2"/>
  <c r="I83" i="2"/>
  <c r="J83" i="2" s="1"/>
  <c r="I79" i="2"/>
  <c r="J79" i="2" s="1"/>
  <c r="I75" i="2"/>
  <c r="J75" i="2" s="1"/>
  <c r="I71" i="2"/>
  <c r="J71" i="2" s="1"/>
  <c r="I67" i="2"/>
  <c r="J67" i="2" s="1"/>
  <c r="I63" i="2"/>
  <c r="J63" i="2" s="1"/>
  <c r="O23" i="2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J86" i="2"/>
  <c r="J78" i="2"/>
  <c r="J66" i="2"/>
  <c r="I94" i="2"/>
  <c r="J94" i="2" s="1"/>
  <c r="I90" i="2"/>
  <c r="J90" i="2" s="1"/>
  <c r="I86" i="2"/>
  <c r="I78" i="2"/>
  <c r="I74" i="2"/>
  <c r="J74" i="2" s="1"/>
  <c r="I70" i="2"/>
  <c r="J70" i="2" s="1"/>
  <c r="I66" i="2"/>
  <c r="I62" i="2"/>
  <c r="Q3" i="2"/>
  <c r="J93" i="2"/>
  <c r="J73" i="2"/>
  <c r="B116" i="1"/>
  <c r="B97" i="1"/>
  <c r="B98" i="1"/>
  <c r="B92" i="1"/>
  <c r="B73" i="1"/>
  <c r="B74" i="1"/>
  <c r="B68" i="1"/>
  <c r="B44" i="1"/>
  <c r="B112" i="1"/>
  <c r="B113" i="1" s="1"/>
  <c r="B106" i="1"/>
  <c r="B107" i="1" s="1"/>
  <c r="B100" i="1"/>
  <c r="B101" i="1" s="1"/>
  <c r="B94" i="1"/>
  <c r="B95" i="1" s="1"/>
  <c r="B88" i="1"/>
  <c r="B89" i="1" s="1"/>
  <c r="B82" i="1"/>
  <c r="B83" i="1" s="1"/>
  <c r="B76" i="1"/>
  <c r="B77" i="1" s="1"/>
  <c r="B70" i="1"/>
  <c r="B71" i="1" s="1"/>
  <c r="B64" i="1"/>
  <c r="B65" i="1" s="1"/>
  <c r="B58" i="1"/>
  <c r="B59" i="1" s="1"/>
  <c r="B52" i="1"/>
  <c r="B55" i="1" s="1"/>
  <c r="B46" i="1"/>
  <c r="B39" i="1"/>
  <c r="B37" i="1" s="1"/>
  <c r="B117" i="1"/>
  <c r="B115" i="1" s="1"/>
  <c r="B111" i="1"/>
  <c r="B110" i="1" s="1"/>
  <c r="B105" i="1"/>
  <c r="B99" i="1"/>
  <c r="B96" i="1" s="1"/>
  <c r="B93" i="1"/>
  <c r="B91" i="1" s="1"/>
  <c r="B87" i="1"/>
  <c r="B86" i="1" s="1"/>
  <c r="B81" i="1"/>
  <c r="B75" i="1"/>
  <c r="B72" i="1" s="1"/>
  <c r="B69" i="1"/>
  <c r="B67" i="1" s="1"/>
  <c r="B63" i="1"/>
  <c r="B62" i="1" s="1"/>
  <c r="B57" i="1"/>
  <c r="B51" i="1"/>
  <c r="B48" i="1" s="1"/>
  <c r="B45" i="1"/>
  <c r="B43" i="1" s="1"/>
  <c r="B38" i="1"/>
  <c r="B34" i="1"/>
  <c r="B80" i="1" l="1"/>
  <c r="B104" i="1"/>
  <c r="B42" i="1"/>
  <c r="B61" i="1"/>
  <c r="B79" i="1"/>
  <c r="B85" i="1"/>
  <c r="B103" i="1"/>
  <c r="B109" i="1"/>
  <c r="B54" i="1"/>
  <c r="B60" i="1"/>
  <c r="B66" i="1"/>
  <c r="B78" i="1"/>
  <c r="B84" i="1"/>
  <c r="B90" i="1"/>
  <c r="B102" i="1"/>
  <c r="B108" i="1"/>
  <c r="B114" i="1"/>
  <c r="B35" i="1"/>
  <c r="B53" i="1"/>
  <c r="B49" i="1"/>
  <c r="B41" i="1"/>
  <c r="B47" i="1"/>
  <c r="B36" i="1"/>
  <c r="B50" i="1"/>
  <c r="B56" i="1"/>
  <c r="C2" i="2"/>
  <c r="U7" i="2" l="1"/>
  <c r="B3" i="2" l="1"/>
  <c r="B4" i="2" l="1"/>
  <c r="C3" i="2"/>
  <c r="Q4" i="2" l="1"/>
  <c r="B5" i="2"/>
  <c r="C4" i="2"/>
  <c r="Q5" i="2"/>
  <c r="D2" i="2"/>
  <c r="E2" i="2" s="1"/>
  <c r="Q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I41" i="2"/>
  <c r="J41" i="2" s="1"/>
  <c r="I54" i="2"/>
  <c r="Q6" i="2" l="1"/>
  <c r="B6" i="2"/>
  <c r="C5" i="2"/>
  <c r="J54" i="2"/>
  <c r="D3" i="2"/>
  <c r="E3" i="2" s="1"/>
  <c r="I47" i="2"/>
  <c r="J47" i="2" s="1"/>
  <c r="I61" i="2"/>
  <c r="J61" i="2" s="1"/>
  <c r="I34" i="2"/>
  <c r="J34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B7" i="2" l="1"/>
  <c r="C6" i="2"/>
  <c r="D6" i="2" s="1"/>
  <c r="E6" i="2" s="1"/>
  <c r="Q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Q8" i="2" l="1"/>
  <c r="B8" i="2"/>
  <c r="C7" i="2"/>
  <c r="D7" i="2" s="1"/>
  <c r="E7" i="2" s="1"/>
  <c r="U13" i="2"/>
  <c r="I52" i="2"/>
  <c r="J52" i="2" s="1"/>
  <c r="I31" i="2"/>
  <c r="J31" i="2" s="1"/>
  <c r="I20" i="2"/>
  <c r="J20" i="2" s="1"/>
  <c r="I53" i="2"/>
  <c r="J53" i="2" s="1"/>
  <c r="I38" i="2"/>
  <c r="J38" i="2" s="1"/>
  <c r="I55" i="2"/>
  <c r="J55" i="2" s="1"/>
  <c r="I33" i="2"/>
  <c r="J33" i="2" s="1"/>
  <c r="I48" i="2"/>
  <c r="J48" i="2" s="1"/>
  <c r="I28" i="2"/>
  <c r="J28" i="2" s="1"/>
  <c r="Q9" i="2" l="1"/>
  <c r="B9" i="2"/>
  <c r="C8" i="2"/>
  <c r="D8" i="2" s="1"/>
  <c r="E8" i="2" s="1"/>
  <c r="I32" i="2"/>
  <c r="J32" i="2" s="1"/>
  <c r="I37" i="2"/>
  <c r="J37" i="2" s="1"/>
  <c r="I59" i="2"/>
  <c r="J59" i="2" s="1"/>
  <c r="I60" i="2"/>
  <c r="J60" i="2" s="1"/>
  <c r="I35" i="2"/>
  <c r="J35" i="2" s="1"/>
  <c r="I58" i="2"/>
  <c r="J58" i="2" s="1"/>
  <c r="I40" i="2"/>
  <c r="J40" i="2" s="1"/>
  <c r="I43" i="2"/>
  <c r="J43" i="2" s="1"/>
  <c r="I50" i="2"/>
  <c r="J50" i="2" s="1"/>
  <c r="I51" i="2"/>
  <c r="J51" i="2" s="1"/>
  <c r="I36" i="2"/>
  <c r="J36" i="2" s="1"/>
  <c r="I29" i="2"/>
  <c r="J29" i="2" s="1"/>
  <c r="U2" i="2" s="1"/>
  <c r="I30" i="2"/>
  <c r="J30" i="2" s="1"/>
  <c r="I49" i="2"/>
  <c r="J49" i="2" s="1"/>
  <c r="I57" i="2"/>
  <c r="J57" i="2" s="1"/>
  <c r="I42" i="2"/>
  <c r="J42" i="2" s="1"/>
  <c r="I46" i="2"/>
  <c r="J46" i="2" s="1"/>
  <c r="I44" i="2"/>
  <c r="J44" i="2" s="1"/>
  <c r="I39" i="2"/>
  <c r="J39" i="2" s="1"/>
  <c r="I56" i="2"/>
  <c r="J56" i="2" s="1"/>
  <c r="I45" i="2"/>
  <c r="J45" i="2" s="1"/>
  <c r="B10" i="2" l="1"/>
  <c r="C9" i="2"/>
  <c r="D9" i="2" s="1"/>
  <c r="E9" i="2" s="1"/>
  <c r="Q10" i="2"/>
  <c r="Q11" i="2" l="1"/>
  <c r="B11" i="2"/>
  <c r="C10" i="2"/>
  <c r="D10" i="2" s="1"/>
  <c r="E10" i="2" s="1"/>
  <c r="B12" i="2" l="1"/>
  <c r="C11" i="2"/>
  <c r="D11" i="2" s="1"/>
  <c r="E11" i="2" s="1"/>
  <c r="Q12" i="2"/>
  <c r="Q13" i="2" l="1"/>
  <c r="B13" i="2"/>
  <c r="C12" i="2"/>
  <c r="D12" i="2" s="1"/>
  <c r="E12" i="2" s="1"/>
  <c r="B14" i="2" l="1"/>
  <c r="C13" i="2"/>
  <c r="D13" i="2" s="1"/>
  <c r="E13" i="2" s="1"/>
  <c r="Q14" i="2"/>
  <c r="Q15" i="2" l="1"/>
  <c r="B15" i="2"/>
  <c r="C14" i="2"/>
  <c r="D14" i="2" s="1"/>
  <c r="E14" i="2" s="1"/>
  <c r="B16" i="2" l="1"/>
  <c r="C15" i="2"/>
  <c r="D15" i="2" s="1"/>
  <c r="E15" i="2" s="1"/>
  <c r="Q16" i="2"/>
  <c r="Q17" i="2" l="1"/>
  <c r="B17" i="2"/>
  <c r="C16" i="2"/>
  <c r="D16" i="2" s="1"/>
  <c r="E16" i="2" s="1"/>
  <c r="B18" i="2" l="1"/>
  <c r="C17" i="2"/>
  <c r="D17" i="2" s="1"/>
  <c r="E17" i="2" s="1"/>
  <c r="Q18" i="2"/>
  <c r="B19" i="2" l="1"/>
  <c r="C18" i="2"/>
  <c r="D18" i="2" s="1"/>
  <c r="E18" i="2" s="1"/>
  <c r="Q19" i="2"/>
  <c r="Q20" i="2" l="1"/>
  <c r="B20" i="2"/>
  <c r="C19" i="2"/>
  <c r="D19" i="2" s="1"/>
  <c r="E19" i="2" s="1"/>
  <c r="Q21" i="2" l="1"/>
  <c r="B21" i="2"/>
  <c r="C20" i="2"/>
  <c r="D20" i="2" s="1"/>
  <c r="E20" i="2" s="1"/>
  <c r="Q22" i="2" l="1"/>
  <c r="B22" i="2"/>
  <c r="C21" i="2"/>
  <c r="D21" i="2" s="1"/>
  <c r="E21" i="2" s="1"/>
  <c r="B23" i="2" l="1"/>
  <c r="C22" i="2"/>
  <c r="D22" i="2" s="1"/>
  <c r="E22" i="2" s="1"/>
  <c r="Q23" i="2"/>
  <c r="Q24" i="2" l="1"/>
  <c r="B24" i="2"/>
  <c r="C23" i="2"/>
  <c r="D23" i="2" s="1"/>
  <c r="E23" i="2" s="1"/>
  <c r="B25" i="2" l="1"/>
  <c r="C24" i="2"/>
  <c r="D24" i="2" s="1"/>
  <c r="E24" i="2" s="1"/>
  <c r="Q25" i="2"/>
  <c r="Q26" i="2" l="1"/>
  <c r="B26" i="2"/>
  <c r="C25" i="2"/>
  <c r="D25" i="2" s="1"/>
  <c r="E25" i="2" s="1"/>
  <c r="B27" i="2" l="1"/>
  <c r="C26" i="2"/>
  <c r="D26" i="2" s="1"/>
  <c r="E26" i="2" s="1"/>
  <c r="Q27" i="2"/>
  <c r="Q28" i="2" l="1"/>
  <c r="B28" i="2"/>
  <c r="C27" i="2"/>
  <c r="D27" i="2" s="1"/>
  <c r="E27" i="2" s="1"/>
  <c r="B29" i="2" l="1"/>
  <c r="C28" i="2"/>
  <c r="D28" i="2" s="1"/>
  <c r="E28" i="2" s="1"/>
  <c r="Q29" i="2"/>
  <c r="Q30" i="2" l="1"/>
  <c r="B30" i="2"/>
  <c r="C29" i="2"/>
  <c r="D29" i="2" s="1"/>
  <c r="E29" i="2" s="1"/>
  <c r="B31" i="2" l="1"/>
  <c r="C30" i="2"/>
  <c r="D30" i="2" s="1"/>
  <c r="E30" i="2" s="1"/>
  <c r="Q31" i="2"/>
  <c r="Q32" i="2" l="1"/>
  <c r="B32" i="2"/>
  <c r="C31" i="2"/>
  <c r="D31" i="2" s="1"/>
  <c r="E31" i="2" s="1"/>
  <c r="B33" i="2" l="1"/>
  <c r="C32" i="2"/>
  <c r="D32" i="2" s="1"/>
  <c r="E32" i="2" s="1"/>
  <c r="U5" i="2" s="1"/>
  <c r="Q33" i="2"/>
  <c r="Q34" i="2" l="1"/>
  <c r="B34" i="2"/>
  <c r="C33" i="2"/>
  <c r="D33" i="2" s="1"/>
  <c r="E33" i="2" s="1"/>
  <c r="B35" i="2" l="1"/>
  <c r="C34" i="2"/>
  <c r="D34" i="2" s="1"/>
  <c r="E34" i="2" s="1"/>
  <c r="Q35" i="2"/>
  <c r="Q36" i="2" l="1"/>
  <c r="U14" i="2" s="1"/>
  <c r="B36" i="2"/>
  <c r="C35" i="2"/>
  <c r="D35" i="2" s="1"/>
  <c r="E35" i="2" s="1"/>
  <c r="B37" i="2" l="1"/>
  <c r="C36" i="2"/>
  <c r="D36" i="2" s="1"/>
  <c r="E36" i="2" s="1"/>
  <c r="Q37" i="2"/>
  <c r="Q38" i="2" l="1"/>
  <c r="B38" i="2"/>
  <c r="C37" i="2"/>
  <c r="D37" i="2" s="1"/>
  <c r="E37" i="2" s="1"/>
  <c r="B39" i="2" l="1"/>
  <c r="C38" i="2"/>
  <c r="D38" i="2" s="1"/>
  <c r="E38" i="2" s="1"/>
  <c r="Q39" i="2"/>
  <c r="Q40" i="2" l="1"/>
  <c r="B40" i="2"/>
  <c r="C39" i="2"/>
  <c r="D39" i="2" s="1"/>
  <c r="E39" i="2" s="1"/>
  <c r="B41" i="2" l="1"/>
  <c r="C40" i="2"/>
  <c r="D40" i="2" s="1"/>
  <c r="E40" i="2" s="1"/>
  <c r="Q41" i="2"/>
  <c r="Q42" i="2" l="1"/>
  <c r="B42" i="2"/>
  <c r="C41" i="2"/>
  <c r="D41" i="2" s="1"/>
  <c r="E41" i="2" s="1"/>
  <c r="B43" i="2" l="1"/>
  <c r="C42" i="2"/>
  <c r="D42" i="2" s="1"/>
  <c r="E42" i="2" s="1"/>
  <c r="Q43" i="2"/>
  <c r="Q44" i="2" l="1"/>
  <c r="B44" i="2"/>
  <c r="C43" i="2"/>
  <c r="D43" i="2" s="1"/>
  <c r="E43" i="2" s="1"/>
  <c r="B45" i="2" l="1"/>
  <c r="C44" i="2"/>
  <c r="D44" i="2" s="1"/>
  <c r="E44" i="2" s="1"/>
  <c r="Q45" i="2"/>
  <c r="Q46" i="2" l="1"/>
  <c r="B46" i="2"/>
  <c r="C45" i="2"/>
  <c r="D45" i="2" s="1"/>
  <c r="E45" i="2" s="1"/>
  <c r="B47" i="2" l="1"/>
  <c r="C46" i="2"/>
  <c r="D46" i="2" s="1"/>
  <c r="E46" i="2" s="1"/>
  <c r="Q47" i="2"/>
  <c r="Q48" i="2" l="1"/>
  <c r="B48" i="2"/>
  <c r="C47" i="2"/>
  <c r="D47" i="2" s="1"/>
  <c r="E47" i="2" s="1"/>
  <c r="B49" i="2" l="1"/>
  <c r="C48" i="2"/>
  <c r="D48" i="2" s="1"/>
  <c r="E48" i="2" s="1"/>
  <c r="Q49" i="2"/>
  <c r="B50" i="2" l="1"/>
  <c r="C49" i="2"/>
  <c r="D49" i="2" s="1"/>
  <c r="E49" i="2" s="1"/>
  <c r="Q50" i="2"/>
  <c r="B51" i="2" l="1"/>
  <c r="C50" i="2"/>
  <c r="D50" i="2" s="1"/>
  <c r="E50" i="2" s="1"/>
  <c r="Q51" i="2"/>
  <c r="B52" i="2" l="1"/>
  <c r="C51" i="2"/>
  <c r="D51" i="2" s="1"/>
  <c r="E51" i="2" s="1"/>
  <c r="Q52" i="2"/>
  <c r="B53" i="2" l="1"/>
  <c r="C52" i="2"/>
  <c r="D52" i="2" s="1"/>
  <c r="E52" i="2" s="1"/>
  <c r="Q53" i="2"/>
  <c r="B54" i="2" l="1"/>
  <c r="C53" i="2"/>
  <c r="D53" i="2" s="1"/>
  <c r="E53" i="2" s="1"/>
  <c r="Q54" i="2"/>
  <c r="B55" i="2" l="1"/>
  <c r="C54" i="2"/>
  <c r="D54" i="2" s="1"/>
  <c r="E54" i="2" s="1"/>
  <c r="Q55" i="2"/>
  <c r="Q56" i="2" l="1"/>
  <c r="B56" i="2"/>
  <c r="C55" i="2"/>
  <c r="D55" i="2" s="1"/>
  <c r="E55" i="2" s="1"/>
  <c r="C56" i="2" l="1"/>
  <c r="B57" i="2"/>
  <c r="Q57" i="2"/>
  <c r="D56" i="2" l="1"/>
  <c r="E56" i="2" s="1"/>
  <c r="C57" i="2"/>
  <c r="B58" i="2"/>
  <c r="Q58" i="2"/>
  <c r="B59" i="2" l="1"/>
  <c r="C58" i="2"/>
  <c r="D57" i="2"/>
  <c r="E57" i="2" s="1"/>
  <c r="Q59" i="2"/>
  <c r="D58" i="2" l="1"/>
  <c r="E58" i="2" s="1"/>
  <c r="B60" i="2"/>
  <c r="C59" i="2"/>
  <c r="Q60" i="2"/>
  <c r="B61" i="2" l="1"/>
  <c r="C60" i="2"/>
  <c r="D59" i="2"/>
  <c r="E59" i="2" s="1"/>
  <c r="Q61" i="2"/>
  <c r="D60" i="2" l="1"/>
  <c r="E60" i="2" s="1"/>
  <c r="B62" i="2"/>
  <c r="C61" i="2"/>
  <c r="Q62" i="2"/>
  <c r="D61" i="2" l="1"/>
  <c r="E61" i="2" s="1"/>
  <c r="B63" i="2"/>
  <c r="C62" i="2"/>
  <c r="Q63" i="2"/>
  <c r="D62" i="2" l="1"/>
  <c r="E62" i="2" s="1"/>
  <c r="B64" i="2"/>
  <c r="C63" i="2"/>
  <c r="Q64" i="2"/>
  <c r="D63" i="2" l="1"/>
  <c r="E63" i="2" s="1"/>
  <c r="B65" i="2"/>
  <c r="C64" i="2"/>
  <c r="Q65" i="2"/>
  <c r="B66" i="2" l="1"/>
  <c r="C65" i="2"/>
  <c r="D64" i="2"/>
  <c r="E64" i="2" s="1"/>
  <c r="Q66" i="2"/>
  <c r="D65" i="2" l="1"/>
  <c r="E65" i="2" s="1"/>
  <c r="B67" i="2"/>
  <c r="C66" i="2"/>
  <c r="Q67" i="2"/>
  <c r="D66" i="2" l="1"/>
  <c r="E66" i="2" s="1"/>
  <c r="B68" i="2"/>
  <c r="C67" i="2"/>
  <c r="Q68" i="2"/>
  <c r="B69" i="2" l="1"/>
  <c r="C68" i="2"/>
  <c r="D67" i="2"/>
  <c r="E67" i="2" s="1"/>
  <c r="Q69" i="2"/>
  <c r="D68" i="2" l="1"/>
  <c r="E68" i="2" s="1"/>
  <c r="B70" i="2"/>
  <c r="C69" i="2"/>
  <c r="Q70" i="2"/>
  <c r="D69" i="2" l="1"/>
  <c r="E69" i="2" s="1"/>
  <c r="B71" i="2"/>
  <c r="C70" i="2"/>
  <c r="Q71" i="2"/>
  <c r="B72" i="2" l="1"/>
  <c r="C71" i="2"/>
  <c r="D70" i="2"/>
  <c r="E70" i="2" s="1"/>
  <c r="Q72" i="2"/>
  <c r="D71" i="2" l="1"/>
  <c r="E71" i="2" s="1"/>
  <c r="B73" i="2"/>
  <c r="C72" i="2"/>
  <c r="Q73" i="2"/>
  <c r="D72" i="2" l="1"/>
  <c r="E72" i="2" s="1"/>
  <c r="B74" i="2"/>
  <c r="C73" i="2"/>
  <c r="Q74" i="2"/>
  <c r="B75" i="2" l="1"/>
  <c r="C74" i="2"/>
  <c r="D73" i="2"/>
  <c r="E73" i="2" s="1"/>
  <c r="Q75" i="2"/>
  <c r="D74" i="2" l="1"/>
  <c r="E74" i="2" s="1"/>
  <c r="B76" i="2"/>
  <c r="C75" i="2"/>
  <c r="Q76" i="2"/>
  <c r="D75" i="2" l="1"/>
  <c r="E75" i="2" s="1"/>
  <c r="B77" i="2"/>
  <c r="C76" i="2"/>
  <c r="Q77" i="2"/>
  <c r="B78" i="2" l="1"/>
  <c r="C77" i="2"/>
  <c r="D76" i="2"/>
  <c r="E76" i="2" s="1"/>
  <c r="Q78" i="2"/>
  <c r="D77" i="2" l="1"/>
  <c r="E77" i="2" s="1"/>
  <c r="B79" i="2"/>
  <c r="C78" i="2"/>
  <c r="Q79" i="2"/>
  <c r="B80" i="2" l="1"/>
  <c r="C79" i="2"/>
  <c r="D78" i="2"/>
  <c r="E78" i="2" s="1"/>
  <c r="Q80" i="2"/>
  <c r="D79" i="2" l="1"/>
  <c r="E79" i="2" s="1"/>
  <c r="B81" i="2"/>
  <c r="C80" i="2"/>
  <c r="Q81" i="2"/>
  <c r="D80" i="2" l="1"/>
  <c r="E80" i="2" s="1"/>
  <c r="B82" i="2"/>
  <c r="C81" i="2"/>
  <c r="Q82" i="2"/>
  <c r="D81" i="2" l="1"/>
  <c r="E81" i="2" s="1"/>
  <c r="C82" i="2"/>
  <c r="Q83" i="2"/>
  <c r="D82" i="2" l="1"/>
  <c r="E82" i="2" s="1"/>
  <c r="U3" i="2" s="1"/>
  <c r="U4" i="2" s="1"/>
  <c r="U6" i="2" s="1"/>
  <c r="U10" i="2" s="1"/>
  <c r="Q84" i="2"/>
  <c r="Q85" i="2" l="1"/>
  <c r="Q86" i="2" l="1"/>
  <c r="Q87" i="2" l="1"/>
  <c r="Q88" i="2" l="1"/>
  <c r="Q89" i="2" l="1"/>
  <c r="Q90" i="2" l="1"/>
  <c r="Q91" i="2" l="1"/>
  <c r="Q92" i="2" l="1"/>
  <c r="Q93" i="2" l="1"/>
  <c r="Q94" i="2" l="1"/>
  <c r="Q96" i="2" l="1"/>
  <c r="Q95" i="2"/>
</calcChain>
</file>

<file path=xl/sharedStrings.xml><?xml version="1.0" encoding="utf-8"?>
<sst xmlns="http://schemas.openxmlformats.org/spreadsheetml/2006/main" count="74" uniqueCount="61">
  <si>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</si>
  <si>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</si>
  <si>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</si>
  <si>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</si>
  <si>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Biomasse aérienne 
(tMS/ha)</t>
  </si>
  <si>
    <t>Biomasse racinaire 
(tMS/ha)</t>
  </si>
  <si>
    <t>Stock 
sciages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</si>
  <si>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</si>
  <si>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</si>
  <si>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</si>
  <si>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</si>
  <si>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</si>
  <si>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</si>
  <si>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</si>
  <si>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</si>
  <si>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</si>
  <si>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</si>
  <si>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</si>
  <si>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</si>
  <si>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</si>
  <si>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</si>
  <si>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Species</t>
  </si>
  <si>
    <t>Yield class</t>
  </si>
  <si>
    <t>Thinning treatment</t>
  </si>
  <si>
    <t>Initial spacing</t>
  </si>
  <si>
    <t>Stand area</t>
  </si>
  <si>
    <t>Sycamore</t>
  </si>
  <si>
    <t>Intermediate</t>
  </si>
  <si>
    <t>1st thin delay</t>
  </si>
  <si>
    <t>1st thin type</t>
  </si>
  <si>
    <t>1st thin age</t>
  </si>
  <si>
    <t>2nd thin age</t>
  </si>
  <si>
    <t>Max MAI age</t>
  </si>
  <si>
    <t>Sub thin type</t>
  </si>
  <si>
    <t>Late thin age</t>
  </si>
  <si>
    <t>Late thin cycle</t>
  </si>
  <si>
    <t>0 years</t>
  </si>
  <si>
    <t>INTERMEDIATE</t>
  </si>
  <si>
    <t>15 years</t>
  </si>
  <si>
    <t>20 years</t>
  </si>
  <si>
    <t>40 years</t>
  </si>
  <si>
    <t>N/A</t>
  </si>
  <si>
    <t>MAIN CROP after thinning</t>
  </si>
  <si>
    <t>Yield from THINNINGS</t>
  </si>
  <si>
    <t>CUMULATIVE PRODUCTION</t>
  </si>
  <si>
    <t>MAI</t>
  </si>
  <si>
    <t>Age yrs</t>
  </si>
  <si>
    <t>Top ht m</t>
  </si>
  <si>
    <t>Trees /ha</t>
  </si>
  <si>
    <t>Mean dbh cm</t>
  </si>
  <si>
    <t>BA m²/ha</t>
  </si>
  <si>
    <t>Mean vol m³</t>
  </si>
  <si>
    <t>Vol m³/ha</t>
  </si>
  <si>
    <t>Vol m³/ha /yr</t>
  </si>
  <si>
    <t>% BE</t>
  </si>
  <si>
    <t>Stocks BE (tCO₂/ha)</t>
  </si>
  <si>
    <t>REA produits</t>
  </si>
  <si>
    <t>REI</t>
  </si>
  <si>
    <t>Erable S</t>
  </si>
  <si>
    <r>
      <t>Biomasse totale érable sycomore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</si>
  <si>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Biomasse 
totale embroussaillement (tCO₂/ha)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</si>
</sst>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8.25"/>
      <color indexed="8"/>
      <name val="Verdana"/>
    </font>
    <font>
      <sz val="8.25"/>
      <color indexed="8"/>
      <name val="Verdana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9" borderId="0" xfId="0" applyNumberForma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'Erable table britannique'!$A$24:$A$118</c:f>
              <c:numCache>
                <c:formatCode>General</c:formatCode>
                <c:ptCount val="9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45</c:v>
                </c:pt>
                <c:pt idx="53">
                  <c:v>46</c:v>
                </c:pt>
                <c:pt idx="54">
                  <c:v>47</c:v>
                </c:pt>
                <c:pt idx="55">
                  <c:v>48</c:v>
                </c:pt>
                <c:pt idx="56">
                  <c:v>49</c:v>
                </c:pt>
                <c:pt idx="57">
                  <c:v>50</c:v>
                </c:pt>
                <c:pt idx="58">
                  <c:v>50</c:v>
                </c:pt>
                <c:pt idx="59">
                  <c:v>51</c:v>
                </c:pt>
                <c:pt idx="60">
                  <c:v>52</c:v>
                </c:pt>
                <c:pt idx="61">
                  <c:v>53</c:v>
                </c:pt>
                <c:pt idx="62">
                  <c:v>54</c:v>
                </c:pt>
                <c:pt idx="63">
                  <c:v>55</c:v>
                </c:pt>
                <c:pt idx="64">
                  <c:v>55</c:v>
                </c:pt>
                <c:pt idx="65">
                  <c:v>56</c:v>
                </c:pt>
                <c:pt idx="66">
                  <c:v>57</c:v>
                </c:pt>
                <c:pt idx="67">
                  <c:v>58</c:v>
                </c:pt>
                <c:pt idx="68">
                  <c:v>59</c:v>
                </c:pt>
                <c:pt idx="69">
                  <c:v>60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65</c:v>
                </c:pt>
                <c:pt idx="77">
                  <c:v>66</c:v>
                </c:pt>
                <c:pt idx="78">
                  <c:v>67</c:v>
                </c:pt>
                <c:pt idx="79">
                  <c:v>68</c:v>
                </c:pt>
                <c:pt idx="80">
                  <c:v>69</c:v>
                </c:pt>
                <c:pt idx="81">
                  <c:v>70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75</c:v>
                </c:pt>
                <c:pt idx="89">
                  <c:v>76</c:v>
                </c:pt>
                <c:pt idx="90">
                  <c:v>77</c:v>
                </c:pt>
                <c:pt idx="91">
                  <c:v>78</c:v>
                </c:pt>
                <c:pt idx="92">
                  <c:v>79</c:v>
                </c:pt>
                <c:pt idx="93">
                  <c:v>80</c:v>
                </c:pt>
                <c:pt idx="94">
                  <c:v>80</c:v>
                </c:pt>
              </c:numCache>
            </c:numRef>
          </c:xVal>
          <c:yVal>
            <c:numRef>
              <c:f>'Erable table britannique'!$B$24:$B$118</c:f>
              <c:numCache>
                <c:formatCode>General</c:formatCode>
                <c:ptCount val="9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 formatCode="0.0">
                  <c:v>11.1</c:v>
                </c:pt>
                <c:pt idx="11" formatCode="0.0">
                  <c:v>21.78</c:v>
                </c:pt>
                <c:pt idx="12" formatCode="0.0">
                  <c:v>32.46</c:v>
                </c:pt>
                <c:pt idx="13" formatCode="0.0">
                  <c:v>43.14</c:v>
                </c:pt>
                <c:pt idx="14" formatCode="0.0">
                  <c:v>53.82</c:v>
                </c:pt>
                <c:pt idx="15" formatCode="0.0">
                  <c:v>64.5</c:v>
                </c:pt>
                <c:pt idx="16" formatCode="0.0">
                  <c:v>33</c:v>
                </c:pt>
                <c:pt idx="17" formatCode="0.0">
                  <c:v>46.76</c:v>
                </c:pt>
                <c:pt idx="18" formatCode="0.0">
                  <c:v>60.519999999999996</c:v>
                </c:pt>
                <c:pt idx="19" formatCode="0.0">
                  <c:v>74.28</c:v>
                </c:pt>
                <c:pt idx="20" formatCode="0.0">
                  <c:v>88.039999999999992</c:v>
                </c:pt>
                <c:pt idx="21" formatCode="0.0">
                  <c:v>101.8</c:v>
                </c:pt>
                <c:pt idx="22" formatCode="0.0">
                  <c:v>66.8</c:v>
                </c:pt>
                <c:pt idx="23" formatCode="0.0">
                  <c:v>81.539999999999992</c:v>
                </c:pt>
                <c:pt idx="24" formatCode="0.0">
                  <c:v>96.28</c:v>
                </c:pt>
                <c:pt idx="25" formatCode="0.0">
                  <c:v>111.02000000000001</c:v>
                </c:pt>
                <c:pt idx="26" formatCode="0.0">
                  <c:v>125.75999999999999</c:v>
                </c:pt>
                <c:pt idx="27" formatCode="0.0">
                  <c:v>140.5</c:v>
                </c:pt>
                <c:pt idx="28" formatCode="0.0">
                  <c:v>105.5</c:v>
                </c:pt>
                <c:pt idx="29" formatCode="0.0">
                  <c:v>119.76</c:v>
                </c:pt>
                <c:pt idx="30" formatCode="0.0">
                  <c:v>134.02000000000001</c:v>
                </c:pt>
                <c:pt idx="31" formatCode="0.0">
                  <c:v>148.28</c:v>
                </c:pt>
                <c:pt idx="32" formatCode="0.0">
                  <c:v>162.54000000000002</c:v>
                </c:pt>
                <c:pt idx="33" formatCode="0.0">
                  <c:v>176.8</c:v>
                </c:pt>
                <c:pt idx="34" formatCode="0.0">
                  <c:v>141.80000000000001</c:v>
                </c:pt>
                <c:pt idx="35" formatCode="0.0">
                  <c:v>154.72</c:v>
                </c:pt>
                <c:pt idx="36" formatCode="0.0">
                  <c:v>167.64000000000001</c:v>
                </c:pt>
                <c:pt idx="37" formatCode="0.0">
                  <c:v>180.56</c:v>
                </c:pt>
                <c:pt idx="38" formatCode="0.0">
                  <c:v>193.48000000000002</c:v>
                </c:pt>
                <c:pt idx="39" formatCode="0.0">
                  <c:v>206.4</c:v>
                </c:pt>
                <c:pt idx="40" formatCode="0.0">
                  <c:v>171.4</c:v>
                </c:pt>
                <c:pt idx="41" formatCode="0.0">
                  <c:v>182.74</c:v>
                </c:pt>
                <c:pt idx="42" formatCode="0.0">
                  <c:v>194.08</c:v>
                </c:pt>
                <c:pt idx="43" formatCode="0.0">
                  <c:v>205.42000000000002</c:v>
                </c:pt>
                <c:pt idx="44" formatCode="0.0">
                  <c:v>216.76</c:v>
                </c:pt>
                <c:pt idx="45" formatCode="0.0">
                  <c:v>228.1</c:v>
                </c:pt>
                <c:pt idx="46" formatCode="0.0">
                  <c:v>193.1</c:v>
                </c:pt>
                <c:pt idx="47" formatCode="0.0">
                  <c:v>202.92</c:v>
                </c:pt>
                <c:pt idx="48" formatCode="0.0">
                  <c:v>212.73999999999998</c:v>
                </c:pt>
                <c:pt idx="49" formatCode="0.0">
                  <c:v>222.56</c:v>
                </c:pt>
                <c:pt idx="50" formatCode="0.0">
                  <c:v>232.38</c:v>
                </c:pt>
                <c:pt idx="51" formatCode="0.0">
                  <c:v>242.2</c:v>
                </c:pt>
                <c:pt idx="52" formatCode="0.0">
                  <c:v>218</c:v>
                </c:pt>
                <c:pt idx="53" formatCode="0.0">
                  <c:v>226.54</c:v>
                </c:pt>
                <c:pt idx="54" formatCode="0.0">
                  <c:v>235.07999999999998</c:v>
                </c:pt>
                <c:pt idx="55" formatCode="0.0">
                  <c:v>243.62</c:v>
                </c:pt>
                <c:pt idx="56" formatCode="0.0">
                  <c:v>252.16</c:v>
                </c:pt>
                <c:pt idx="57" formatCode="0.0">
                  <c:v>260.7</c:v>
                </c:pt>
                <c:pt idx="58" formatCode="0.0">
                  <c:v>241.8</c:v>
                </c:pt>
                <c:pt idx="59" formatCode="0.0">
                  <c:v>249.16000000000003</c:v>
                </c:pt>
                <c:pt idx="60" formatCode="0.0">
                  <c:v>256.52000000000004</c:v>
                </c:pt>
                <c:pt idx="61" formatCode="0.0">
                  <c:v>263.88</c:v>
                </c:pt>
                <c:pt idx="62" formatCode="0.0">
                  <c:v>271.24</c:v>
                </c:pt>
                <c:pt idx="63" formatCode="0.0">
                  <c:v>278.60000000000002</c:v>
                </c:pt>
                <c:pt idx="64" formatCode="0.0">
                  <c:v>262.60000000000002</c:v>
                </c:pt>
                <c:pt idx="65" formatCode="0.0">
                  <c:v>268.88</c:v>
                </c:pt>
                <c:pt idx="66" formatCode="0.0">
                  <c:v>275.16000000000003</c:v>
                </c:pt>
                <c:pt idx="67" formatCode="0.0">
                  <c:v>281.44</c:v>
                </c:pt>
                <c:pt idx="68" formatCode="0.0">
                  <c:v>287.72000000000003</c:v>
                </c:pt>
                <c:pt idx="69" formatCode="0.0">
                  <c:v>294</c:v>
                </c:pt>
                <c:pt idx="70" formatCode="0.0">
                  <c:v>279.8</c:v>
                </c:pt>
                <c:pt idx="71" formatCode="0.0">
                  <c:v>285.04000000000002</c:v>
                </c:pt>
                <c:pt idx="72" formatCode="0.0">
                  <c:v>290.28000000000003</c:v>
                </c:pt>
                <c:pt idx="73" formatCode="0.0">
                  <c:v>295.52</c:v>
                </c:pt>
                <c:pt idx="74" formatCode="0.0">
                  <c:v>300.76</c:v>
                </c:pt>
                <c:pt idx="75" formatCode="0.0">
                  <c:v>306</c:v>
                </c:pt>
                <c:pt idx="76" formatCode="0.0">
                  <c:v>292.60000000000002</c:v>
                </c:pt>
                <c:pt idx="77" formatCode="0.0">
                  <c:v>297.10000000000002</c:v>
                </c:pt>
                <c:pt idx="78" formatCode="0.0">
                  <c:v>301.60000000000002</c:v>
                </c:pt>
                <c:pt idx="79" formatCode="0.0">
                  <c:v>306.10000000000002</c:v>
                </c:pt>
                <c:pt idx="80" formatCode="0.0">
                  <c:v>310.60000000000002</c:v>
                </c:pt>
                <c:pt idx="81" formatCode="0.0">
                  <c:v>315.10000000000002</c:v>
                </c:pt>
                <c:pt idx="82" formatCode="0.0">
                  <c:v>302.60000000000002</c:v>
                </c:pt>
                <c:pt idx="83" formatCode="0.0">
                  <c:v>306.78000000000003</c:v>
                </c:pt>
                <c:pt idx="84" formatCode="0.0">
                  <c:v>310.96000000000004</c:v>
                </c:pt>
                <c:pt idx="85" formatCode="0.0">
                  <c:v>315.14</c:v>
                </c:pt>
                <c:pt idx="86" formatCode="0.0">
                  <c:v>319.32</c:v>
                </c:pt>
                <c:pt idx="87" formatCode="0.0">
                  <c:v>323.5</c:v>
                </c:pt>
                <c:pt idx="88" formatCode="0.0">
                  <c:v>311.89999999999998</c:v>
                </c:pt>
                <c:pt idx="89" formatCode="0.0">
                  <c:v>315.45999999999998</c:v>
                </c:pt>
                <c:pt idx="90" formatCode="0.0">
                  <c:v>319.02</c:v>
                </c:pt>
                <c:pt idx="91" formatCode="0.0">
                  <c:v>322.58</c:v>
                </c:pt>
                <c:pt idx="92" formatCode="0.0">
                  <c:v>326.14</c:v>
                </c:pt>
                <c:pt idx="93" formatCode="0.0">
                  <c:v>329.7</c:v>
                </c:pt>
                <c:pt idx="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CB-4156-995E-EBDE4AA1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39008"/>
        <c:axId val="423840128"/>
      </c:scatterChart>
      <c:valAx>
        <c:axId val="42383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840128"/>
        <c:crosses val="autoZero"/>
        <c:crossBetween val="midCat"/>
      </c:valAx>
      <c:valAx>
        <c:axId val="4238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839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érable sycomore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C'!$F$2:$F$96</c:f>
              <c:numCache>
                <c:formatCode>General</c:formatCode>
                <c:ptCount val="9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45</c:v>
                </c:pt>
                <c:pt idx="53">
                  <c:v>46</c:v>
                </c:pt>
                <c:pt idx="54">
                  <c:v>47</c:v>
                </c:pt>
                <c:pt idx="55">
                  <c:v>48</c:v>
                </c:pt>
                <c:pt idx="56">
                  <c:v>49</c:v>
                </c:pt>
                <c:pt idx="57">
                  <c:v>50</c:v>
                </c:pt>
                <c:pt idx="58">
                  <c:v>50</c:v>
                </c:pt>
                <c:pt idx="59">
                  <c:v>51</c:v>
                </c:pt>
                <c:pt idx="60">
                  <c:v>52</c:v>
                </c:pt>
                <c:pt idx="61">
                  <c:v>53</c:v>
                </c:pt>
                <c:pt idx="62">
                  <c:v>54</c:v>
                </c:pt>
                <c:pt idx="63">
                  <c:v>55</c:v>
                </c:pt>
                <c:pt idx="64">
                  <c:v>55</c:v>
                </c:pt>
                <c:pt idx="65">
                  <c:v>56</c:v>
                </c:pt>
                <c:pt idx="66">
                  <c:v>57</c:v>
                </c:pt>
                <c:pt idx="67">
                  <c:v>58</c:v>
                </c:pt>
                <c:pt idx="68">
                  <c:v>59</c:v>
                </c:pt>
                <c:pt idx="69">
                  <c:v>60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65</c:v>
                </c:pt>
                <c:pt idx="77">
                  <c:v>66</c:v>
                </c:pt>
                <c:pt idx="78">
                  <c:v>67</c:v>
                </c:pt>
                <c:pt idx="79">
                  <c:v>68</c:v>
                </c:pt>
                <c:pt idx="80">
                  <c:v>69</c:v>
                </c:pt>
                <c:pt idx="81">
                  <c:v>70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75</c:v>
                </c:pt>
                <c:pt idx="89">
                  <c:v>76</c:v>
                </c:pt>
                <c:pt idx="90">
                  <c:v>77</c:v>
                </c:pt>
                <c:pt idx="91">
                  <c:v>78</c:v>
                </c:pt>
                <c:pt idx="92">
                  <c:v>79</c:v>
                </c:pt>
                <c:pt idx="93">
                  <c:v>80</c:v>
                </c:pt>
                <c:pt idx="94">
                  <c:v>80</c:v>
                </c:pt>
              </c:numCache>
            </c:numRef>
          </c:xVal>
          <c:yVal>
            <c:numRef>
              <c:f>'Quantification C'!$J$2:$J$96</c:f>
              <c:numCache>
                <c:formatCode>0.0</c:formatCode>
                <c:ptCount val="95"/>
                <c:pt idx="0" formatCode="General">
                  <c:v>0</c:v>
                </c:pt>
                <c:pt idx="1">
                  <c:v>1.048286951941046</c:v>
                </c:pt>
                <c:pt idx="2">
                  <c:v>2.0414693888977138</c:v>
                </c:pt>
                <c:pt idx="3">
                  <c:v>3.0168558335880449</c:v>
                </c:pt>
                <c:pt idx="4">
                  <c:v>3.9812724145783434</c:v>
                </c:pt>
                <c:pt idx="5">
                  <c:v>5.8882423082720416</c:v>
                </c:pt>
                <c:pt idx="6">
                  <c:v>7.7749730954662892</c:v>
                </c:pt>
                <c:pt idx="7">
                  <c:v>9.6471728013714646</c:v>
                </c:pt>
                <c:pt idx="8">
                  <c:v>11.508097521884272</c:v>
                </c:pt>
                <c:pt idx="9">
                  <c:v>15.203881335593008</c:v>
                </c:pt>
                <c:pt idx="10">
                  <c:v>20.881642470054704</c:v>
                </c:pt>
                <c:pt idx="11">
                  <c:v>40.158707029353486</c:v>
                </c:pt>
                <c:pt idx="12">
                  <c:v>59.175912716477491</c:v>
                </c:pt>
                <c:pt idx="13">
                  <c:v>78.031511845010769</c:v>
                </c:pt>
                <c:pt idx="14">
                  <c:v>96.770620064133468</c:v>
                </c:pt>
                <c:pt idx="15">
                  <c:v>115.41913240124948</c:v>
                </c:pt>
                <c:pt idx="16">
                  <c:v>60.132662678029448</c:v>
                </c:pt>
                <c:pt idx="17">
                  <c:v>84.394653410882825</c:v>
                </c:pt>
                <c:pt idx="18">
                  <c:v>108.47898225111794</c:v>
                </c:pt>
                <c:pt idx="19">
                  <c:v>132.43105909022719</c:v>
                </c:pt>
                <c:pt idx="20">
                  <c:v>156.27829200254379</c:v>
                </c:pt>
                <c:pt idx="21">
                  <c:v>180.0389720228994</c:v>
                </c:pt>
                <c:pt idx="22">
                  <c:v>119.42507423777393</c:v>
                </c:pt>
                <c:pt idx="23">
                  <c:v>145.02499825387514</c:v>
                </c:pt>
                <c:pt idx="24">
                  <c:v>170.51654323504022</c:v>
                </c:pt>
                <c:pt idx="25">
                  <c:v>195.91822647250351</c:v>
                </c:pt>
                <c:pt idx="26">
                  <c:v>221.24334918385941</c:v>
                </c:pt>
                <c:pt idx="27">
                  <c:v>246.5019100362974</c:v>
                </c:pt>
                <c:pt idx="28">
                  <c:v>186.41511418511871</c:v>
                </c:pt>
                <c:pt idx="29">
                  <c:v>210.94315486182052</c:v>
                </c:pt>
                <c:pt idx="30">
                  <c:v>235.40539801641569</c:v>
                </c:pt>
                <c:pt idx="31">
                  <c:v>259.80964246306223</c:v>
                </c:pt>
                <c:pt idx="32">
                  <c:v>284.16210054487738</c:v>
                </c:pt>
                <c:pt idx="33">
                  <c:v>308.46783220083091</c:v>
                </c:pt>
                <c:pt idx="34">
                  <c:v>248.72667768085878</c:v>
                </c:pt>
                <c:pt idx="35">
                  <c:v>270.81361334976538</c:v>
                </c:pt>
                <c:pt idx="36">
                  <c:v>292.86002684671399</c:v>
                </c:pt>
                <c:pt idx="37">
                  <c:v>314.8693962970604</c:v>
                </c:pt>
                <c:pt idx="38">
                  <c:v>336.84467386393652</c:v>
                </c:pt>
                <c:pt idx="39">
                  <c:v>358.78839513118533</c:v>
                </c:pt>
                <c:pt idx="40">
                  <c:v>299.26891199716812</c:v>
                </c:pt>
                <c:pt idx="41">
                  <c:v>318.57961605769282</c:v>
                </c:pt>
                <c:pt idx="42">
                  <c:v>337.86441268071235</c:v>
                </c:pt>
                <c:pt idx="43">
                  <c:v>357.12498806665667</c:v>
                </c:pt>
                <c:pt idx="44">
                  <c:v>376.36283173143846</c:v>
                </c:pt>
                <c:pt idx="45">
                  <c:v>395.57926853763871</c:v>
                </c:pt>
                <c:pt idx="46">
                  <c:v>336.19880412590317</c:v>
                </c:pt>
                <c:pt idx="47">
                  <c:v>352.88083208106309</c:v>
                </c:pt>
                <c:pt idx="48">
                  <c:v>369.54558155288464</c:v>
                </c:pt>
                <c:pt idx="49">
                  <c:v>386.1939412040706</c:v>
                </c:pt>
                <c:pt idx="50">
                  <c:v>402.82671684246185</c:v>
                </c:pt>
                <c:pt idx="51">
                  <c:v>419.44464231919136</c:v>
                </c:pt>
                <c:pt idx="52">
                  <c:v>378.46511991321876</c:v>
                </c:pt>
                <c:pt idx="53">
                  <c:v>392.93696243046725</c:v>
                </c:pt>
                <c:pt idx="54">
                  <c:v>407.39725092409691</c:v>
                </c:pt>
                <c:pt idx="55">
                  <c:v>421.84645320649832</c:v>
                </c:pt>
                <c:pt idx="56">
                  <c:v>436.28500243236431</c:v>
                </c:pt>
                <c:pt idx="57">
                  <c:v>450.71330075227087</c:v>
                </c:pt>
                <c:pt idx="58">
                  <c:v>418.76802245127971</c:v>
                </c:pt>
                <c:pt idx="59">
                  <c:v>431.21410057407815</c:v>
                </c:pt>
                <c:pt idx="60">
                  <c:v>443.65246288624525</c:v>
                </c:pt>
                <c:pt idx="61">
                  <c:v>456.0833561926575</c:v>
                </c:pt>
                <c:pt idx="62">
                  <c:v>468.5070127473432</c:v>
                </c:pt>
                <c:pt idx="63">
                  <c:v>480.92365148260524</c:v>
                </c:pt>
                <c:pt idx="64">
                  <c:v>453.92198789781929</c:v>
                </c:pt>
                <c:pt idx="65">
                  <c:v>464.52411486759235</c:v>
                </c:pt>
                <c:pt idx="66">
                  <c:v>475.12108258788498</c:v>
                </c:pt>
                <c:pt idx="67">
                  <c:v>485.71302236336152</c:v>
                </c:pt>
                <c:pt idx="68">
                  <c:v>496.30005930433089</c:v>
                </c:pt>
                <c:pt idx="69">
                  <c:v>506.88231274768901</c:v>
                </c:pt>
                <c:pt idx="70">
                  <c:v>482.94745236402736</c:v>
                </c:pt>
                <c:pt idx="71">
                  <c:v>491.78261635079139</c:v>
                </c:pt>
                <c:pt idx="72">
                  <c:v>500.61441511086269</c:v>
                </c:pt>
                <c:pt idx="73">
                  <c:v>509.44291639898387</c:v>
                </c:pt>
                <c:pt idx="74">
                  <c:v>518.26818542949843</c:v>
                </c:pt>
                <c:pt idx="75">
                  <c:v>527.09028501417208</c:v>
                </c:pt>
                <c:pt idx="76">
                  <c:v>504.52362006169346</c:v>
                </c:pt>
                <c:pt idx="77">
                  <c:v>512.1043082565385</c:v>
                </c:pt>
                <c:pt idx="78">
                  <c:v>519.68262684712829</c:v>
                </c:pt>
                <c:pt idx="79">
                  <c:v>527.25861527303573</c:v>
                </c:pt>
                <c:pt idx="80">
                  <c:v>534.83231174765228</c:v>
                </c:pt>
                <c:pt idx="81">
                  <c:v>542.4037533135147</c:v>
                </c:pt>
                <c:pt idx="82">
                  <c:v>521.36637983870946</c:v>
                </c:pt>
                <c:pt idx="83">
                  <c:v>528.40323103965079</c:v>
                </c:pt>
                <c:pt idx="84">
                  <c:v>535.43810957066478</c:v>
                </c:pt>
                <c:pt idx="85">
                  <c:v>542.47104501409694</c:v>
                </c:pt>
                <c:pt idx="86">
                  <c:v>549.50206612243039</c:v>
                </c:pt>
                <c:pt idx="87">
                  <c:v>556.53120085211901</c:v>
                </c:pt>
                <c:pt idx="88">
                  <c:v>537.01984709822534</c:v>
                </c:pt>
                <c:pt idx="89">
                  <c:v>543.00937231020873</c:v>
                </c:pt>
                <c:pt idx="90">
                  <c:v>548.99751054548926</c:v>
                </c:pt>
                <c:pt idx="91">
                  <c:v>554.98427907266841</c:v>
                </c:pt>
                <c:pt idx="92">
                  <c:v>560.96969475724609</c:v>
                </c:pt>
                <c:pt idx="93">
                  <c:v>566.9537740753251</c:v>
                </c:pt>
                <c:pt idx="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DF-43D8-9BCD-3D47495944FC}"/>
            </c:ext>
          </c:extLst>
        </c:ser>
        <c:ser>
          <c:idx val="1"/>
          <c:order val="1"/>
          <c:tx>
            <c:strRef>
              <c:f>'Quantification C'!$Q$1</c:f>
              <c:strCache>
                <c:ptCount val="1"/>
                <c:pt idx="0">
                  <c:v>Stock produits 
bois 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C'!$K$2:$K$96</c:f>
              <c:numCache>
                <c:formatCode>General</c:formatCode>
                <c:ptCount val="9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45</c:v>
                </c:pt>
                <c:pt idx="53">
                  <c:v>46</c:v>
                </c:pt>
                <c:pt idx="54">
                  <c:v>47</c:v>
                </c:pt>
                <c:pt idx="55">
                  <c:v>48</c:v>
                </c:pt>
                <c:pt idx="56">
                  <c:v>49</c:v>
                </c:pt>
                <c:pt idx="57">
                  <c:v>50</c:v>
                </c:pt>
                <c:pt idx="58">
                  <c:v>50</c:v>
                </c:pt>
                <c:pt idx="59">
                  <c:v>51</c:v>
                </c:pt>
                <c:pt idx="60">
                  <c:v>52</c:v>
                </c:pt>
                <c:pt idx="61">
                  <c:v>53</c:v>
                </c:pt>
                <c:pt idx="62">
                  <c:v>54</c:v>
                </c:pt>
                <c:pt idx="63">
                  <c:v>55</c:v>
                </c:pt>
                <c:pt idx="64">
                  <c:v>55</c:v>
                </c:pt>
                <c:pt idx="65">
                  <c:v>56</c:v>
                </c:pt>
                <c:pt idx="66">
                  <c:v>57</c:v>
                </c:pt>
                <c:pt idx="67">
                  <c:v>58</c:v>
                </c:pt>
                <c:pt idx="68">
                  <c:v>59</c:v>
                </c:pt>
                <c:pt idx="69">
                  <c:v>60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65</c:v>
                </c:pt>
                <c:pt idx="77">
                  <c:v>66</c:v>
                </c:pt>
                <c:pt idx="78">
                  <c:v>67</c:v>
                </c:pt>
                <c:pt idx="79">
                  <c:v>68</c:v>
                </c:pt>
                <c:pt idx="80">
                  <c:v>69</c:v>
                </c:pt>
                <c:pt idx="81">
                  <c:v>70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75</c:v>
                </c:pt>
                <c:pt idx="89">
                  <c:v>76</c:v>
                </c:pt>
                <c:pt idx="90">
                  <c:v>77</c:v>
                </c:pt>
                <c:pt idx="91">
                  <c:v>78</c:v>
                </c:pt>
                <c:pt idx="92">
                  <c:v>79</c:v>
                </c:pt>
                <c:pt idx="93">
                  <c:v>80</c:v>
                </c:pt>
                <c:pt idx="94">
                  <c:v>80</c:v>
                </c:pt>
              </c:numCache>
            </c:numRef>
          </c:xVal>
          <c:yVal>
            <c:numRef>
              <c:f>'Quantification C'!$Q$2:$Q$96</c:f>
              <c:numCache>
                <c:formatCode>0.0</c:formatCode>
                <c:ptCount val="9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4.0366426907193081E-3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4.4851585452436752E-3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4.4851585452436752E-3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3.0823294615381731</c:v>
                </c:pt>
                <c:pt idx="34">
                  <c:v>3.0179293742430797</c:v>
                </c:pt>
                <c:pt idx="35">
                  <c:v>2.9587496199693319</c:v>
                </c:pt>
                <c:pt idx="36">
                  <c:v>2.9007303445808064</c:v>
                </c:pt>
                <c:pt idx="37">
                  <c:v>2.843848791794386</c:v>
                </c:pt>
                <c:pt idx="38">
                  <c:v>2.7880826515637858</c:v>
                </c:pt>
                <c:pt idx="39">
                  <c:v>5.8157395128672942</c:v>
                </c:pt>
                <c:pt idx="40">
                  <c:v>5.697738921681144</c:v>
                </c:pt>
                <c:pt idx="41">
                  <c:v>5.5860097367045638</c:v>
                </c:pt>
                <c:pt idx="42">
                  <c:v>5.4764714928973008</c:v>
                </c:pt>
                <c:pt idx="43">
                  <c:v>5.3690812272393664</c:v>
                </c:pt>
                <c:pt idx="44">
                  <c:v>5.2637968191893902</c:v>
                </c:pt>
                <c:pt idx="45">
                  <c:v>11.320750738695228</c:v>
                </c:pt>
                <c:pt idx="46">
                  <c:v>11.095239955828076</c:v>
                </c:pt>
                <c:pt idx="47">
                  <c:v>10.877669067722431</c:v>
                </c:pt>
                <c:pt idx="48">
                  <c:v>10.664364612027402</c:v>
                </c:pt>
                <c:pt idx="49">
                  <c:v>10.455242926605679</c:v>
                </c:pt>
                <c:pt idx="50">
                  <c:v>10.250221989883444</c:v>
                </c:pt>
                <c:pt idx="51">
                  <c:v>16.436651023939376</c:v>
                </c:pt>
                <c:pt idx="52">
                  <c:v>16.112210074383352</c:v>
                </c:pt>
                <c:pt idx="53">
                  <c:v>15.796259462302457</c:v>
                </c:pt>
                <c:pt idx="54">
                  <c:v>15.486504449013623</c:v>
                </c:pt>
                <c:pt idx="55">
                  <c:v>15.182823542603481</c:v>
                </c:pt>
                <c:pt idx="56">
                  <c:v>14.88509763354098</c:v>
                </c:pt>
                <c:pt idx="57">
                  <c:v>21.243775628039469</c:v>
                </c:pt>
                <c:pt idx="58">
                  <c:v>20.825773450225032</c:v>
                </c:pt>
                <c:pt idx="59">
                  <c:v>20.41739273533366</c:v>
                </c:pt>
                <c:pt idx="60">
                  <c:v>20.017020117173665</c:v>
                </c:pt>
                <c:pt idx="61">
                  <c:v>19.624498561852604</c:v>
                </c:pt>
                <c:pt idx="62">
                  <c:v>19.239674114816882</c:v>
                </c:pt>
                <c:pt idx="63">
                  <c:v>24.49250435270412</c:v>
                </c:pt>
                <c:pt idx="64">
                  <c:v>24.011015190149013</c:v>
                </c:pt>
                <c:pt idx="65">
                  <c:v>23.540173827543356</c:v>
                </c:pt>
                <c:pt idx="66">
                  <c:v>23.078565376873524</c:v>
                </c:pt>
                <c:pt idx="67">
                  <c:v>22.626008786367972</c:v>
                </c:pt>
                <c:pt idx="68">
                  <c:v>22.182326554569968</c:v>
                </c:pt>
                <c:pt idx="69">
                  <c:v>27.992791368256377</c:v>
                </c:pt>
                <c:pt idx="70">
                  <c:v>27.442977798527831</c:v>
                </c:pt>
                <c:pt idx="71">
                  <c:v>26.904837742462362</c:v>
                </c:pt>
                <c:pt idx="72">
                  <c:v>26.377250284663312</c:v>
                </c:pt>
                <c:pt idx="73">
                  <c:v>25.860008495115128</c:v>
                </c:pt>
                <c:pt idx="74">
                  <c:v>25.352909501573642</c:v>
                </c:pt>
                <c:pt idx="75">
                  <c:v>31.927719640999584</c:v>
                </c:pt>
                <c:pt idx="76">
                  <c:v>31.300963131932949</c:v>
                </c:pt>
                <c:pt idx="77">
                  <c:v>30.687170336618106</c:v>
                </c:pt>
                <c:pt idx="78">
                  <c:v>30.085413643642749</c:v>
                </c:pt>
                <c:pt idx="79">
                  <c:v>29.495457032381296</c:v>
                </c:pt>
                <c:pt idx="80">
                  <c:v>28.917069110428677</c:v>
                </c:pt>
                <c:pt idx="81">
                  <c:v>34.947005514451902</c:v>
                </c:pt>
                <c:pt idx="82">
                  <c:v>34.261087879407576</c:v>
                </c:pt>
                <c:pt idx="83">
                  <c:v>33.589248843292573</c:v>
                </c:pt>
                <c:pt idx="84">
                  <c:v>32.930584160894433</c:v>
                </c:pt>
                <c:pt idx="85">
                  <c:v>32.284835491172338</c:v>
                </c:pt>
                <c:pt idx="86">
                  <c:v>31.651749558995693</c:v>
                </c:pt>
                <c:pt idx="87">
                  <c:v>37.153077808017116</c:v>
                </c:pt>
                <c:pt idx="88">
                  <c:v>36.423945669285381</c:v>
                </c:pt>
                <c:pt idx="89">
                  <c:v>35.709694311123862</c:v>
                </c:pt>
                <c:pt idx="90">
                  <c:v>35.009448986445584</c:v>
                </c:pt>
                <c:pt idx="91">
                  <c:v>34.322935045476768</c:v>
                </c:pt>
                <c:pt idx="92">
                  <c:v>33.649883224158195</c:v>
                </c:pt>
                <c:pt idx="93">
                  <c:v>235.9853330713845</c:v>
                </c:pt>
                <c:pt idx="94">
                  <c:v>231.34537811880369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DF-43D8-9BCD-3D47495944FC}"/>
            </c:ext>
          </c:extLst>
        </c:ser>
        <c:ser>
          <c:idx val="2"/>
          <c:order val="2"/>
          <c:tx>
            <c:strRef>
              <c:f>'Quantification C'!$E$1</c:f>
              <c:strCache>
                <c:ptCount val="1"/>
                <c:pt idx="0">
                  <c:v>Biomasse 
totale embroussaillement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C'!$A$2:$A$82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'Quantification C'!$E$2:$E$82</c:f>
              <c:numCache>
                <c:formatCode>0.0</c:formatCode>
                <c:ptCount val="81"/>
                <c:pt idx="0">
                  <c:v>31.148929094436621</c:v>
                </c:pt>
                <c:pt idx="1">
                  <c:v>35.172319671970534</c:v>
                </c:pt>
                <c:pt idx="2">
                  <c:v>39.183085071920395</c:v>
                </c:pt>
                <c:pt idx="3">
                  <c:v>43.182705675340429</c:v>
                </c:pt>
                <c:pt idx="4">
                  <c:v>47.172363648455985</c:v>
                </c:pt>
                <c:pt idx="5">
                  <c:v>51.153023808950088</c:v>
                </c:pt>
                <c:pt idx="6">
                  <c:v>55.125487819385434</c:v>
                </c:pt>
                <c:pt idx="7">
                  <c:v>59.090431840228007</c:v>
                </c:pt>
                <c:pt idx="8">
                  <c:v>63.048433488376901</c:v>
                </c:pt>
                <c:pt idx="9">
                  <c:v>66.999991635247355</c:v>
                </c:pt>
                <c:pt idx="10">
                  <c:v>70.945541266306407</c:v>
                </c:pt>
                <c:pt idx="11">
                  <c:v>74.885464846478598</c:v>
                </c:pt>
                <c:pt idx="12">
                  <c:v>78.820101157900652</c:v>
                </c:pt>
                <c:pt idx="13">
                  <c:v>82.749752273191604</c:v>
                </c:pt>
                <c:pt idx="14">
                  <c:v>86.674689129479319</c:v>
                </c:pt>
                <c:pt idx="15">
                  <c:v>90.595156036052515</c:v>
                </c:pt>
                <c:pt idx="16">
                  <c:v>94.511374358021442</c:v>
                </c:pt>
                <c:pt idx="17">
                  <c:v>98.423545555293359</c:v>
                </c:pt>
                <c:pt idx="18">
                  <c:v>102.33185371141566</c:v>
                </c:pt>
                <c:pt idx="19">
                  <c:v>106.23646765457615</c:v>
                </c:pt>
                <c:pt idx="20">
                  <c:v>110.13754274945018</c:v>
                </c:pt>
                <c:pt idx="21">
                  <c:v>114.03522242109018</c:v>
                </c:pt>
                <c:pt idx="22">
                  <c:v>117.92963945892645</c:v>
                </c:pt>
                <c:pt idx="23">
                  <c:v>121.82091713898711</c:v>
                </c:pt>
                <c:pt idx="24">
                  <c:v>125.70917019480748</c:v>
                </c:pt>
                <c:pt idx="25">
                  <c:v>129.59450566158588</c:v>
                </c:pt>
                <c:pt idx="26">
                  <c:v>133.47702361352444</c:v>
                </c:pt>
                <c:pt idx="27">
                  <c:v>137.35681781065566</c:v>
                </c:pt>
                <c:pt idx="28">
                  <c:v>141.23397626856661</c:v>
                </c:pt>
                <c:pt idx="29">
                  <c:v>145.10858176212469</c:v>
                </c:pt>
                <c:pt idx="30">
                  <c:v>148.98071227244827</c:v>
                </c:pt>
                <c:pt idx="31">
                  <c:v>152.85044138485935</c:v>
                </c:pt>
                <c:pt idx="32">
                  <c:v>156.7178386443274</c:v>
                </c:pt>
                <c:pt idx="33">
                  <c:v>160.58296987390614</c:v>
                </c:pt>
                <c:pt idx="34">
                  <c:v>164.44589746083366</c:v>
                </c:pt>
                <c:pt idx="35">
                  <c:v>168.30668061428082</c:v>
                </c:pt>
                <c:pt idx="36">
                  <c:v>172.165375598157</c:v>
                </c:pt>
                <c:pt idx="37">
                  <c:v>176.02203594190516</c:v>
                </c:pt>
                <c:pt idx="38">
                  <c:v>179.87671263181528</c:v>
                </c:pt>
                <c:pt idx="39">
                  <c:v>183.72945428504417</c:v>
                </c:pt>
                <c:pt idx="40">
                  <c:v>187.5803073082437</c:v>
                </c:pt>
                <c:pt idx="41">
                  <c:v>191.42931604245396</c:v>
                </c:pt>
                <c:pt idx="42">
                  <c:v>195.27652289570918</c:v>
                </c:pt>
                <c:pt idx="43">
                  <c:v>199.12196846462484</c:v>
                </c:pt>
                <c:pt idx="44">
                  <c:v>202.96569164608289</c:v>
                </c:pt>
                <c:pt idx="45">
                  <c:v>206.80772973999626</c:v>
                </c:pt>
                <c:pt idx="46">
                  <c:v>210.64811854402308</c:v>
                </c:pt>
                <c:pt idx="47">
                  <c:v>214.48689244099896</c:v>
                </c:pt>
                <c:pt idx="48">
                  <c:v>218.32408447977056</c:v>
                </c:pt>
                <c:pt idx="49">
                  <c:v>222.15972645003853</c:v>
                </c:pt>
                <c:pt idx="50">
                  <c:v>225.99384895175194</c:v>
                </c:pt>
                <c:pt idx="51">
                  <c:v>229.8264814595382</c:v>
                </c:pt>
                <c:pt idx="52">
                  <c:v>233.65765238260346</c:v>
                </c:pt>
                <c:pt idx="53">
                  <c:v>237.48738912049089</c:v>
                </c:pt>
                <c:pt idx="54">
                  <c:v>241.31571811504918</c:v>
                </c:pt>
                <c:pt idx="55">
                  <c:v>245.14266489892429</c:v>
                </c:pt>
                <c:pt idx="56">
                  <c:v>248.96825414086001</c:v>
                </c:pt>
                <c:pt idx="57">
                  <c:v>252.79250968806375</c:v>
                </c:pt>
                <c:pt idx="58">
                  <c:v>256.61545460587104</c:v>
                </c:pt>
                <c:pt idx="59">
                  <c:v>260.43711121491839</c:v>
                </c:pt>
                <c:pt idx="60">
                  <c:v>264.25750112601685</c:v>
                </c:pt>
                <c:pt idx="61">
                  <c:v>268.07664527290075</c:v>
                </c:pt>
                <c:pt idx="62">
                  <c:v>271.89456394300879</c:v>
                </c:pt>
                <c:pt idx="63">
                  <c:v>275.71127680644446</c:v>
                </c:pt>
                <c:pt idx="64">
                  <c:v>279.52680294324551</c:v>
                </c:pt>
                <c:pt idx="65">
                  <c:v>283.34116086908551</c:v>
                </c:pt>
                <c:pt idx="66">
                  <c:v>287.15436855951606</c:v>
                </c:pt>
                <c:pt idx="67">
                  <c:v>290.9664434728524</c:v>
                </c:pt>
                <c:pt idx="68">
                  <c:v>294.77740257179653</c:v>
                </c:pt>
                <c:pt idx="69">
                  <c:v>298.58726234388001</c:v>
                </c:pt>
                <c:pt idx="70">
                  <c:v>302.39603882080951</c:v>
                </c:pt>
                <c:pt idx="71">
                  <c:v>306.20374759678384</c:v>
                </c:pt>
                <c:pt idx="72">
                  <c:v>310.01040384585195</c:v>
                </c:pt>
                <c:pt idx="73">
                  <c:v>313.81602233837253</c:v>
                </c:pt>
                <c:pt idx="74">
                  <c:v>317.62061745663271</c:v>
                </c:pt>
                <c:pt idx="75">
                  <c:v>321.42420320967716</c:v>
                </c:pt>
                <c:pt idx="76">
                  <c:v>325.22679324739926</c:v>
                </c:pt>
                <c:pt idx="77">
                  <c:v>329.02840087393719</c:v>
                </c:pt>
                <c:pt idx="78">
                  <c:v>332.8290390604181</c:v>
                </c:pt>
                <c:pt idx="79">
                  <c:v>336.62872045708838</c:v>
                </c:pt>
                <c:pt idx="80">
                  <c:v>340.42745740486811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DF-43D8-9BCD-3D474959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817632"/>
        <c:axId val="431001552"/>
      </c:scatterChart>
      <c:valAx>
        <c:axId val="4218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001552"/>
        <c:crosses val="autoZero"/>
        <c:crossBetween val="midCat"/>
      </c:valAx>
      <c:valAx>
        <c:axId val="431001552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17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29</xdr:row>
      <xdr:rowOff>52387</xdr:rowOff>
    </xdr:from>
    <xdr:to>
      <xdr:col>11</xdr:col>
      <xdr:colOff>342900</xdr:colOff>
      <xdr:row>43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436081</xdr:colOff>
      <xdr:row>16</xdr:row>
      <xdr:rowOff>38186</xdr:rowOff>
    </xdr:from>
    <xdr:to>
      <xdr:col>24</xdr:col>
      <xdr:colOff>30989</xdr:colOff>
      <xdr:row>41</xdr:row>
      <xdr:rowOff>7370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5" workbookViewId="0">
      <selection activeCell="O33" sqref="O33"/>
    </sheetView>
  </sheetViews>
  <sheetFormatPr baseColWidth="10" defaultRowHeight="15" x14ac:dyDescent="0.25"/>
  <cols>
    <col min="2" max="2" width="20.42578125" bestFit="1" customWidth="1"/>
  </cols>
  <sheetData>
    <row r="1" spans="1:15" ht="21" x14ac:dyDescent="0.25">
      <c r="A1" s="30" t="s">
        <v>21</v>
      </c>
      <c r="B1" s="30" t="s">
        <v>22</v>
      </c>
      <c r="C1" s="30" t="s">
        <v>23</v>
      </c>
      <c r="D1" s="30" t="s">
        <v>24</v>
      </c>
      <c r="E1" s="30" t="s">
        <v>25</v>
      </c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1" x14ac:dyDescent="0.25">
      <c r="A2" s="31" t="s">
        <v>26</v>
      </c>
      <c r="B2" s="32">
        <v>10</v>
      </c>
      <c r="C2" s="31" t="s">
        <v>27</v>
      </c>
      <c r="D2" s="32">
        <v>1.5</v>
      </c>
      <c r="E2" s="32">
        <v>0</v>
      </c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1" x14ac:dyDescent="0.25">
      <c r="A3" s="30" t="s">
        <v>28</v>
      </c>
      <c r="B3" s="30" t="s">
        <v>29</v>
      </c>
      <c r="C3" s="30" t="s">
        <v>30</v>
      </c>
      <c r="D3" s="30" t="s">
        <v>31</v>
      </c>
      <c r="E3" s="30" t="s">
        <v>32</v>
      </c>
      <c r="F3" s="30" t="s">
        <v>33</v>
      </c>
      <c r="G3" s="30" t="s">
        <v>34</v>
      </c>
      <c r="H3" s="30" t="s">
        <v>35</v>
      </c>
      <c r="I3" s="31"/>
      <c r="J3" s="31"/>
      <c r="K3" s="31"/>
      <c r="L3" s="31"/>
      <c r="M3" s="31"/>
      <c r="N3" s="31"/>
      <c r="O3" s="31"/>
    </row>
    <row r="4" spans="1:15" ht="21" x14ac:dyDescent="0.25">
      <c r="A4" s="31" t="s">
        <v>36</v>
      </c>
      <c r="B4" s="31" t="s">
        <v>37</v>
      </c>
      <c r="C4" s="31" t="s">
        <v>38</v>
      </c>
      <c r="D4" s="31" t="s">
        <v>39</v>
      </c>
      <c r="E4" s="31" t="s">
        <v>40</v>
      </c>
      <c r="F4" s="31" t="s">
        <v>37</v>
      </c>
      <c r="G4" s="31" t="s">
        <v>41</v>
      </c>
      <c r="H4" s="31" t="s">
        <v>41</v>
      </c>
      <c r="I4" s="31"/>
      <c r="J4" s="31"/>
      <c r="K4" s="31"/>
      <c r="L4" s="31"/>
      <c r="M4" s="31"/>
      <c r="N4" s="31"/>
      <c r="O4" s="31"/>
    </row>
    <row r="5" spans="1:15" ht="27.75" customHeight="1" x14ac:dyDescent="0.25">
      <c r="A5" s="30"/>
      <c r="B5" s="30"/>
      <c r="C5" s="42" t="s">
        <v>42</v>
      </c>
      <c r="D5" s="42"/>
      <c r="E5" s="42"/>
      <c r="F5" s="42"/>
      <c r="G5" s="42"/>
      <c r="H5" s="42" t="s">
        <v>43</v>
      </c>
      <c r="I5" s="42"/>
      <c r="J5" s="42"/>
      <c r="K5" s="42"/>
      <c r="L5" s="42"/>
      <c r="M5" s="42" t="s">
        <v>44</v>
      </c>
      <c r="N5" s="42"/>
      <c r="O5" s="33" t="s">
        <v>45</v>
      </c>
    </row>
    <row r="6" spans="1:15" ht="21" x14ac:dyDescent="0.25">
      <c r="A6" s="33" t="s">
        <v>46</v>
      </c>
      <c r="B6" s="33" t="s">
        <v>47</v>
      </c>
      <c r="C6" s="33" t="s">
        <v>48</v>
      </c>
      <c r="D6" s="33" t="s">
        <v>49</v>
      </c>
      <c r="E6" s="33" t="s">
        <v>50</v>
      </c>
      <c r="F6" s="33" t="s">
        <v>51</v>
      </c>
      <c r="G6" s="33" t="s">
        <v>52</v>
      </c>
      <c r="H6" s="33" t="s">
        <v>48</v>
      </c>
      <c r="I6" s="33" t="s">
        <v>49</v>
      </c>
      <c r="J6" s="33" t="s">
        <v>50</v>
      </c>
      <c r="K6" s="33" t="s">
        <v>51</v>
      </c>
      <c r="L6" s="33" t="s">
        <v>52</v>
      </c>
      <c r="M6" s="33" t="s">
        <v>50</v>
      </c>
      <c r="N6" s="33" t="s">
        <v>52</v>
      </c>
      <c r="O6" s="33" t="s">
        <v>53</v>
      </c>
    </row>
    <row r="7" spans="1:15" x14ac:dyDescent="0.25">
      <c r="A7" s="34">
        <v>10</v>
      </c>
      <c r="B7" s="34">
        <v>8.31</v>
      </c>
      <c r="C7" s="34">
        <v>2949</v>
      </c>
      <c r="D7" s="34">
        <v>6.4</v>
      </c>
      <c r="E7" s="34">
        <v>9.4870000000000001</v>
      </c>
      <c r="F7" s="34">
        <v>4.0000000000000001E-3</v>
      </c>
      <c r="G7" s="34">
        <v>11.1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9.4870000000000001</v>
      </c>
      <c r="N7" s="34">
        <v>11.1</v>
      </c>
      <c r="O7" s="32">
        <v>1.1100000000000001</v>
      </c>
    </row>
    <row r="8" spans="1:15" x14ac:dyDescent="0.25">
      <c r="A8" s="34">
        <v>15</v>
      </c>
      <c r="B8" s="34">
        <v>11.25</v>
      </c>
      <c r="C8" s="34">
        <v>1121</v>
      </c>
      <c r="D8" s="34">
        <v>9.84</v>
      </c>
      <c r="E8" s="34">
        <v>8.5250000000000004</v>
      </c>
      <c r="F8" s="34">
        <v>2.9000000000000001E-2</v>
      </c>
      <c r="G8" s="34">
        <v>33</v>
      </c>
      <c r="H8" s="34">
        <v>1827</v>
      </c>
      <c r="I8" s="34">
        <v>8.58</v>
      </c>
      <c r="J8" s="34">
        <v>10.563000000000001</v>
      </c>
      <c r="K8" s="34">
        <v>1.7000000000000001E-2</v>
      </c>
      <c r="L8" s="34">
        <v>31.5</v>
      </c>
      <c r="M8" s="34">
        <v>19.088000000000001</v>
      </c>
      <c r="N8" s="34">
        <v>64.5</v>
      </c>
      <c r="O8" s="32">
        <v>4.3</v>
      </c>
    </row>
    <row r="9" spans="1:15" x14ac:dyDescent="0.25">
      <c r="A9" s="34">
        <v>20</v>
      </c>
      <c r="B9" s="34">
        <v>13.81</v>
      </c>
      <c r="C9" s="34">
        <v>664</v>
      </c>
      <c r="D9" s="34">
        <v>14.92</v>
      </c>
      <c r="E9" s="34">
        <v>11.606999999999999</v>
      </c>
      <c r="F9" s="34">
        <v>0.10100000000000001</v>
      </c>
      <c r="G9" s="34">
        <v>66.8</v>
      </c>
      <c r="H9" s="34">
        <v>457</v>
      </c>
      <c r="I9" s="34">
        <v>12.74</v>
      </c>
      <c r="J9" s="34">
        <v>5.8230000000000004</v>
      </c>
      <c r="K9" s="34">
        <v>7.6999999999999999E-2</v>
      </c>
      <c r="L9" s="34">
        <v>35</v>
      </c>
      <c r="M9" s="34">
        <v>27.994</v>
      </c>
      <c r="N9" s="34">
        <v>133.30000000000001</v>
      </c>
      <c r="O9" s="32">
        <v>6.665</v>
      </c>
    </row>
    <row r="10" spans="1:15" x14ac:dyDescent="0.25">
      <c r="A10" s="34">
        <v>25</v>
      </c>
      <c r="B10" s="34">
        <v>16.04</v>
      </c>
      <c r="C10" s="34">
        <v>455</v>
      </c>
      <c r="D10" s="34">
        <v>20.57</v>
      </c>
      <c r="E10" s="34">
        <v>15.124000000000001</v>
      </c>
      <c r="F10" s="34">
        <v>0.23200000000000001</v>
      </c>
      <c r="G10" s="34">
        <v>105.5</v>
      </c>
      <c r="H10" s="34">
        <v>208</v>
      </c>
      <c r="I10" s="34">
        <v>17.87</v>
      </c>
      <c r="J10" s="34">
        <v>5.2270000000000003</v>
      </c>
      <c r="K10" s="34">
        <v>0.16800000000000001</v>
      </c>
      <c r="L10" s="34">
        <v>35</v>
      </c>
      <c r="M10" s="34">
        <v>36.737000000000002</v>
      </c>
      <c r="N10" s="34">
        <v>207</v>
      </c>
      <c r="O10" s="32">
        <v>8.2799999999999994</v>
      </c>
    </row>
    <row r="11" spans="1:15" x14ac:dyDescent="0.25">
      <c r="A11" s="34">
        <v>30</v>
      </c>
      <c r="B11" s="34">
        <v>17.89</v>
      </c>
      <c r="C11" s="34">
        <v>339</v>
      </c>
      <c r="D11" s="34">
        <v>26.45</v>
      </c>
      <c r="E11" s="34">
        <v>18.626999999999999</v>
      </c>
      <c r="F11" s="34">
        <v>0.41799999999999998</v>
      </c>
      <c r="G11" s="34">
        <v>141.80000000000001</v>
      </c>
      <c r="H11" s="34">
        <v>116</v>
      </c>
      <c r="I11" s="34">
        <v>23.71</v>
      </c>
      <c r="J11" s="34">
        <v>5.1040000000000001</v>
      </c>
      <c r="K11" s="34">
        <v>0.30299999999999999</v>
      </c>
      <c r="L11" s="34">
        <v>35</v>
      </c>
      <c r="M11" s="34">
        <v>45.344000000000001</v>
      </c>
      <c r="N11" s="34">
        <v>278.3</v>
      </c>
      <c r="O11" s="32">
        <v>9.2769999999999992</v>
      </c>
    </row>
    <row r="12" spans="1:15" x14ac:dyDescent="0.25">
      <c r="A12" s="34">
        <v>35</v>
      </c>
      <c r="B12" s="34">
        <v>19.36</v>
      </c>
      <c r="C12" s="34">
        <v>270</v>
      </c>
      <c r="D12" s="34">
        <v>31.54</v>
      </c>
      <c r="E12" s="34">
        <v>21.056000000000001</v>
      </c>
      <c r="F12" s="34">
        <v>0.63600000000000001</v>
      </c>
      <c r="G12" s="34">
        <v>171.4</v>
      </c>
      <c r="H12" s="34">
        <v>69</v>
      </c>
      <c r="I12" s="34">
        <v>29.1</v>
      </c>
      <c r="J12" s="34">
        <v>4.5890000000000004</v>
      </c>
      <c r="K12" s="34">
        <v>0.50700000000000001</v>
      </c>
      <c r="L12" s="34">
        <v>35</v>
      </c>
      <c r="M12" s="34">
        <v>52.362000000000002</v>
      </c>
      <c r="N12" s="34">
        <v>342.9</v>
      </c>
      <c r="O12" s="32">
        <v>9.7970000000000006</v>
      </c>
    </row>
    <row r="13" spans="1:15" x14ac:dyDescent="0.25">
      <c r="A13" s="34">
        <v>40</v>
      </c>
      <c r="B13" s="34">
        <v>20.51</v>
      </c>
      <c r="C13" s="34">
        <v>223</v>
      </c>
      <c r="D13" s="34">
        <v>36.07</v>
      </c>
      <c r="E13" s="34">
        <v>22.777000000000001</v>
      </c>
      <c r="F13" s="34">
        <v>0.86599999999999999</v>
      </c>
      <c r="G13" s="34">
        <v>193.1</v>
      </c>
      <c r="H13" s="34">
        <v>47</v>
      </c>
      <c r="I13" s="34">
        <v>34.04</v>
      </c>
      <c r="J13" s="34">
        <v>4.25</v>
      </c>
      <c r="K13" s="34">
        <v>0.749</v>
      </c>
      <c r="L13" s="34">
        <v>35</v>
      </c>
      <c r="M13" s="34">
        <v>58.332999999999998</v>
      </c>
      <c r="N13" s="34">
        <v>399.6</v>
      </c>
      <c r="O13" s="32">
        <v>9.99</v>
      </c>
    </row>
    <row r="14" spans="1:15" x14ac:dyDescent="0.25">
      <c r="A14" s="34">
        <v>45</v>
      </c>
      <c r="B14" s="34">
        <v>21.41</v>
      </c>
      <c r="C14" s="34">
        <v>199</v>
      </c>
      <c r="D14" s="34">
        <v>39.99</v>
      </c>
      <c r="E14" s="34">
        <v>25.045000000000002</v>
      </c>
      <c r="F14" s="34">
        <v>1.093</v>
      </c>
      <c r="G14" s="34">
        <v>218</v>
      </c>
      <c r="H14" s="34">
        <v>24</v>
      </c>
      <c r="I14" s="34">
        <v>38.43</v>
      </c>
      <c r="J14" s="34">
        <v>2.7949999999999999</v>
      </c>
      <c r="K14" s="34">
        <v>1.004</v>
      </c>
      <c r="L14" s="34">
        <v>24.2</v>
      </c>
      <c r="M14" s="34">
        <v>63.396999999999998</v>
      </c>
      <c r="N14" s="34">
        <v>448.7</v>
      </c>
      <c r="O14" s="32">
        <v>9.9710000000000001</v>
      </c>
    </row>
    <row r="15" spans="1:15" x14ac:dyDescent="0.25">
      <c r="A15" s="34">
        <v>50</v>
      </c>
      <c r="B15" s="34">
        <v>22.14</v>
      </c>
      <c r="C15" s="34">
        <v>184</v>
      </c>
      <c r="D15" s="34">
        <v>43.35</v>
      </c>
      <c r="E15" s="34">
        <v>27.202000000000002</v>
      </c>
      <c r="F15" s="34">
        <v>1.3120000000000001</v>
      </c>
      <c r="G15" s="34">
        <v>241.8</v>
      </c>
      <c r="H15" s="34">
        <v>15</v>
      </c>
      <c r="I15" s="34">
        <v>42.27</v>
      </c>
      <c r="J15" s="34">
        <v>2.1190000000000002</v>
      </c>
      <c r="K15" s="34">
        <v>1.252</v>
      </c>
      <c r="L15" s="34">
        <v>18.899999999999999</v>
      </c>
      <c r="M15" s="34">
        <v>67.671999999999997</v>
      </c>
      <c r="N15" s="34">
        <v>491.4</v>
      </c>
      <c r="O15" s="32">
        <v>9.8279999999999994</v>
      </c>
    </row>
    <row r="16" spans="1:15" x14ac:dyDescent="0.25">
      <c r="A16" s="34">
        <v>55</v>
      </c>
      <c r="B16" s="34">
        <v>22.75</v>
      </c>
      <c r="C16" s="34">
        <v>173</v>
      </c>
      <c r="D16" s="34">
        <v>46.18</v>
      </c>
      <c r="E16" s="34">
        <v>29.042999999999999</v>
      </c>
      <c r="F16" s="34">
        <v>1.514</v>
      </c>
      <c r="G16" s="34">
        <v>262.60000000000002</v>
      </c>
      <c r="H16" s="34">
        <v>11</v>
      </c>
      <c r="I16" s="34">
        <v>45.54</v>
      </c>
      <c r="J16" s="34">
        <v>1.8080000000000001</v>
      </c>
      <c r="K16" s="34">
        <v>1.4410000000000001</v>
      </c>
      <c r="L16" s="34">
        <v>16</v>
      </c>
      <c r="M16" s="34">
        <v>71.322000000000003</v>
      </c>
      <c r="N16" s="34">
        <v>528.20000000000005</v>
      </c>
      <c r="O16" s="32">
        <v>9.6039999999999992</v>
      </c>
    </row>
    <row r="17" spans="1:15" x14ac:dyDescent="0.25">
      <c r="A17" s="34">
        <v>60</v>
      </c>
      <c r="B17" s="34">
        <v>23.25</v>
      </c>
      <c r="C17" s="34">
        <v>165</v>
      </c>
      <c r="D17" s="34">
        <v>48.54</v>
      </c>
      <c r="E17" s="34">
        <v>30.478000000000002</v>
      </c>
      <c r="F17" s="34">
        <v>1.6990000000000001</v>
      </c>
      <c r="G17" s="34">
        <v>279.8</v>
      </c>
      <c r="H17" s="34">
        <v>9</v>
      </c>
      <c r="I17" s="34">
        <v>48.28</v>
      </c>
      <c r="J17" s="34">
        <v>1.611</v>
      </c>
      <c r="K17" s="34">
        <v>1.6140000000000001</v>
      </c>
      <c r="L17" s="34">
        <v>14.2</v>
      </c>
      <c r="M17" s="34">
        <v>74.367999999999995</v>
      </c>
      <c r="N17" s="34">
        <v>559.6</v>
      </c>
      <c r="O17" s="32">
        <v>9.327</v>
      </c>
    </row>
    <row r="18" spans="1:15" x14ac:dyDescent="0.25">
      <c r="A18" s="34">
        <v>65</v>
      </c>
      <c r="B18" s="34">
        <v>23.66</v>
      </c>
      <c r="C18" s="34">
        <v>158</v>
      </c>
      <c r="D18" s="34">
        <v>50.38</v>
      </c>
      <c r="E18" s="34">
        <v>31.417000000000002</v>
      </c>
      <c r="F18" s="34">
        <v>1.857</v>
      </c>
      <c r="G18" s="34">
        <v>292.60000000000002</v>
      </c>
      <c r="H18" s="34">
        <v>8</v>
      </c>
      <c r="I18" s="34">
        <v>50.44</v>
      </c>
      <c r="J18" s="34">
        <v>1.5589999999999999</v>
      </c>
      <c r="K18" s="34">
        <v>1.718</v>
      </c>
      <c r="L18" s="34">
        <v>13.4</v>
      </c>
      <c r="M18" s="34">
        <v>76.864999999999995</v>
      </c>
      <c r="N18" s="34">
        <v>585.79999999999995</v>
      </c>
      <c r="O18" s="32">
        <v>9.0120000000000005</v>
      </c>
    </row>
    <row r="19" spans="1:15" x14ac:dyDescent="0.25">
      <c r="A19" s="34">
        <v>70</v>
      </c>
      <c r="B19" s="34">
        <v>24</v>
      </c>
      <c r="C19" s="34">
        <v>152</v>
      </c>
      <c r="D19" s="34">
        <v>51.93</v>
      </c>
      <c r="E19" s="34">
        <v>32.130000000000003</v>
      </c>
      <c r="F19" s="34">
        <v>1.9950000000000001</v>
      </c>
      <c r="G19" s="34">
        <v>302.60000000000002</v>
      </c>
      <c r="H19" s="34">
        <v>7</v>
      </c>
      <c r="I19" s="34">
        <v>52.22</v>
      </c>
      <c r="J19" s="34">
        <v>1.456</v>
      </c>
      <c r="K19" s="34">
        <v>1.8380000000000001</v>
      </c>
      <c r="L19" s="34">
        <v>12.5</v>
      </c>
      <c r="M19" s="34">
        <v>79.034999999999997</v>
      </c>
      <c r="N19" s="34">
        <v>608.29999999999995</v>
      </c>
      <c r="O19" s="32">
        <v>8.69</v>
      </c>
    </row>
    <row r="20" spans="1:15" x14ac:dyDescent="0.25">
      <c r="A20" s="34">
        <v>75</v>
      </c>
      <c r="B20" s="34">
        <v>24.31</v>
      </c>
      <c r="C20" s="34">
        <v>146</v>
      </c>
      <c r="D20" s="34">
        <v>53.6</v>
      </c>
      <c r="E20" s="34">
        <v>33.011000000000003</v>
      </c>
      <c r="F20" s="34">
        <v>2.1320000000000001</v>
      </c>
      <c r="G20" s="34">
        <v>311.89999999999998</v>
      </c>
      <c r="H20" s="34">
        <v>6</v>
      </c>
      <c r="I20" s="34">
        <v>53.5</v>
      </c>
      <c r="J20" s="34">
        <v>1.304</v>
      </c>
      <c r="K20" s="34">
        <v>2</v>
      </c>
      <c r="L20" s="34">
        <v>11.6</v>
      </c>
      <c r="M20" s="34">
        <v>81.22</v>
      </c>
      <c r="N20" s="34">
        <v>629.20000000000005</v>
      </c>
      <c r="O20" s="32">
        <v>8.3889999999999993</v>
      </c>
    </row>
    <row r="21" spans="1:15" x14ac:dyDescent="0.25">
      <c r="A21" s="34">
        <v>80</v>
      </c>
      <c r="B21" s="34">
        <v>24.58</v>
      </c>
      <c r="C21" s="34">
        <v>141</v>
      </c>
      <c r="D21" s="34">
        <v>54.75</v>
      </c>
      <c r="E21" s="34">
        <v>33.29</v>
      </c>
      <c r="F21" s="34">
        <v>2.2559999999999998</v>
      </c>
      <c r="G21" s="34">
        <v>319</v>
      </c>
      <c r="H21" s="34">
        <v>5</v>
      </c>
      <c r="I21" s="34">
        <v>55.36</v>
      </c>
      <c r="J21" s="34">
        <v>1.155</v>
      </c>
      <c r="K21" s="34">
        <v>2.2290000000000001</v>
      </c>
      <c r="L21" s="34">
        <v>10.7</v>
      </c>
      <c r="M21" s="34">
        <v>82.653999999999996</v>
      </c>
      <c r="N21" s="34">
        <v>647</v>
      </c>
      <c r="O21" s="32">
        <v>8.0879999999999992</v>
      </c>
    </row>
    <row r="24" spans="1:15" x14ac:dyDescent="0.25">
      <c r="A24" s="2">
        <v>0</v>
      </c>
      <c r="B24" s="40">
        <v>0</v>
      </c>
    </row>
    <row r="25" spans="1:15" x14ac:dyDescent="0.25">
      <c r="A25" s="2">
        <v>1</v>
      </c>
      <c r="B25" s="40">
        <v>0.5</v>
      </c>
    </row>
    <row r="26" spans="1:15" x14ac:dyDescent="0.25">
      <c r="A26" s="2">
        <v>2</v>
      </c>
      <c r="B26" s="40">
        <v>1</v>
      </c>
    </row>
    <row r="27" spans="1:15" x14ac:dyDescent="0.25">
      <c r="A27" s="2">
        <v>3</v>
      </c>
      <c r="B27" s="40">
        <v>1.5</v>
      </c>
    </row>
    <row r="28" spans="1:15" x14ac:dyDescent="0.25">
      <c r="A28" s="2">
        <v>4</v>
      </c>
      <c r="B28" s="40">
        <v>2</v>
      </c>
    </row>
    <row r="29" spans="1:15" x14ac:dyDescent="0.25">
      <c r="A29" s="2">
        <v>5</v>
      </c>
      <c r="B29" s="40">
        <v>3</v>
      </c>
    </row>
    <row r="30" spans="1:15" x14ac:dyDescent="0.25">
      <c r="A30" s="2">
        <v>6</v>
      </c>
      <c r="B30" s="40">
        <v>4</v>
      </c>
    </row>
    <row r="31" spans="1:15" x14ac:dyDescent="0.25">
      <c r="A31" s="2">
        <v>7</v>
      </c>
      <c r="B31" s="40">
        <v>5</v>
      </c>
    </row>
    <row r="32" spans="1:15" x14ac:dyDescent="0.25">
      <c r="A32" s="2">
        <v>8</v>
      </c>
      <c r="B32" s="40">
        <v>6</v>
      </c>
    </row>
    <row r="33" spans="1:2" x14ac:dyDescent="0.25">
      <c r="A33" s="2">
        <v>9</v>
      </c>
      <c r="B33" s="40">
        <v>8</v>
      </c>
    </row>
    <row r="34" spans="1:2" x14ac:dyDescent="0.25">
      <c r="A34" s="2">
        <v>10</v>
      </c>
      <c r="B34" s="3">
        <f>G7</f>
        <v>11.1</v>
      </c>
    </row>
    <row r="35" spans="1:2" x14ac:dyDescent="0.25">
      <c r="A35" s="2">
        <v>11</v>
      </c>
      <c r="B35" s="3">
        <f>$B$34+(A35-$A$34)*($B$39-$B$34)/($A$39-$A$34)</f>
        <v>21.78</v>
      </c>
    </row>
    <row r="36" spans="1:2" x14ac:dyDescent="0.25">
      <c r="A36" s="2">
        <v>12</v>
      </c>
      <c r="B36" s="3">
        <f t="shared" ref="B36:B38" si="0">$B$34+(A36-$A$34)*($B$39-$B$34)/($A$39-$A$34)</f>
        <v>32.46</v>
      </c>
    </row>
    <row r="37" spans="1:2" x14ac:dyDescent="0.25">
      <c r="A37" s="2">
        <v>13</v>
      </c>
      <c r="B37" s="3">
        <f t="shared" si="0"/>
        <v>43.14</v>
      </c>
    </row>
    <row r="38" spans="1:2" x14ac:dyDescent="0.25">
      <c r="A38" s="2">
        <v>14</v>
      </c>
      <c r="B38" s="3">
        <f t="shared" si="0"/>
        <v>53.82</v>
      </c>
    </row>
    <row r="39" spans="1:2" x14ac:dyDescent="0.25">
      <c r="A39" s="36">
        <v>15</v>
      </c>
      <c r="B39" s="37">
        <f>G8+L8</f>
        <v>64.5</v>
      </c>
    </row>
    <row r="40" spans="1:2" x14ac:dyDescent="0.25">
      <c r="A40" s="2">
        <v>15</v>
      </c>
      <c r="B40" s="3">
        <v>33</v>
      </c>
    </row>
    <row r="41" spans="1:2" x14ac:dyDescent="0.25">
      <c r="A41" s="2">
        <v>16</v>
      </c>
      <c r="B41" s="3">
        <f>$B$40+(A41-$A$40)*($B$45-$B$40)/($A$45-$A$40)</f>
        <v>46.76</v>
      </c>
    </row>
    <row r="42" spans="1:2" x14ac:dyDescent="0.25">
      <c r="A42" s="2">
        <v>17</v>
      </c>
      <c r="B42" s="3">
        <f t="shared" ref="B42:B44" si="1">$B$40+(A42-$A$40)*($B$45-$B$40)/($A$45-$A$40)</f>
        <v>60.519999999999996</v>
      </c>
    </row>
    <row r="43" spans="1:2" x14ac:dyDescent="0.25">
      <c r="A43" s="2">
        <v>18</v>
      </c>
      <c r="B43" s="3">
        <f t="shared" si="1"/>
        <v>74.28</v>
      </c>
    </row>
    <row r="44" spans="1:2" x14ac:dyDescent="0.25">
      <c r="A44" s="2">
        <v>19</v>
      </c>
      <c r="B44" s="3">
        <f t="shared" si="1"/>
        <v>88.039999999999992</v>
      </c>
    </row>
    <row r="45" spans="1:2" x14ac:dyDescent="0.25">
      <c r="A45" s="36">
        <v>20</v>
      </c>
      <c r="B45" s="37">
        <f>G9+L9</f>
        <v>101.8</v>
      </c>
    </row>
    <row r="46" spans="1:2" x14ac:dyDescent="0.25">
      <c r="A46" s="2">
        <v>20</v>
      </c>
      <c r="B46" s="3">
        <f>G9</f>
        <v>66.8</v>
      </c>
    </row>
    <row r="47" spans="1:2" x14ac:dyDescent="0.25">
      <c r="A47" s="2">
        <v>21</v>
      </c>
      <c r="B47" s="3">
        <f>$B$46+(A47-$A$46)*($B$51-$B$46)/($A$51-$A$46)</f>
        <v>81.539999999999992</v>
      </c>
    </row>
    <row r="48" spans="1:2" x14ac:dyDescent="0.25">
      <c r="A48" s="2">
        <v>22</v>
      </c>
      <c r="B48" s="3">
        <f t="shared" ref="B48:B50" si="2">$B$46+(A48-$A$46)*($B$51-$B$46)/($A$51-$A$46)</f>
        <v>96.28</v>
      </c>
    </row>
    <row r="49" spans="1:2" x14ac:dyDescent="0.25">
      <c r="A49" s="2">
        <v>23</v>
      </c>
      <c r="B49" s="3">
        <f t="shared" si="2"/>
        <v>111.02000000000001</v>
      </c>
    </row>
    <row r="50" spans="1:2" x14ac:dyDescent="0.25">
      <c r="A50" s="2">
        <v>24</v>
      </c>
      <c r="B50" s="3">
        <f t="shared" si="2"/>
        <v>125.75999999999999</v>
      </c>
    </row>
    <row r="51" spans="1:2" x14ac:dyDescent="0.25">
      <c r="A51" s="36">
        <v>25</v>
      </c>
      <c r="B51" s="37">
        <f>G10+L10</f>
        <v>140.5</v>
      </c>
    </row>
    <row r="52" spans="1:2" x14ac:dyDescent="0.25">
      <c r="A52" s="2">
        <v>25</v>
      </c>
      <c r="B52" s="3">
        <f>G10</f>
        <v>105.5</v>
      </c>
    </row>
    <row r="53" spans="1:2" x14ac:dyDescent="0.25">
      <c r="A53" s="2">
        <v>26</v>
      </c>
      <c r="B53" s="3">
        <f>$B$52+(A53-$A$52)*($B$57-$B$52)/($A$57-$A$52)</f>
        <v>119.76</v>
      </c>
    </row>
    <row r="54" spans="1:2" x14ac:dyDescent="0.25">
      <c r="A54" s="2">
        <v>27</v>
      </c>
      <c r="B54" s="3">
        <f t="shared" ref="B54:B56" si="3">$B$52+(A54-$A$52)*($B$57-$B$52)/($A$57-$A$52)</f>
        <v>134.02000000000001</v>
      </c>
    </row>
    <row r="55" spans="1:2" x14ac:dyDescent="0.25">
      <c r="A55" s="2">
        <v>28</v>
      </c>
      <c r="B55" s="3">
        <f t="shared" si="3"/>
        <v>148.28</v>
      </c>
    </row>
    <row r="56" spans="1:2" x14ac:dyDescent="0.25">
      <c r="A56" s="2">
        <v>29</v>
      </c>
      <c r="B56" s="3">
        <f t="shared" si="3"/>
        <v>162.54000000000002</v>
      </c>
    </row>
    <row r="57" spans="1:2" x14ac:dyDescent="0.25">
      <c r="A57" s="36">
        <v>30</v>
      </c>
      <c r="B57" s="37">
        <f>G11+L11</f>
        <v>176.8</v>
      </c>
    </row>
    <row r="58" spans="1:2" x14ac:dyDescent="0.25">
      <c r="A58" s="2">
        <v>30</v>
      </c>
      <c r="B58" s="3">
        <f>G11</f>
        <v>141.80000000000001</v>
      </c>
    </row>
    <row r="59" spans="1:2" x14ac:dyDescent="0.25">
      <c r="A59" s="2">
        <v>31</v>
      </c>
      <c r="B59" s="3">
        <f>$B$58+(A59-$A$58)*($B$63-$B$58)/($A$63-$A$58)</f>
        <v>154.72</v>
      </c>
    </row>
    <row r="60" spans="1:2" x14ac:dyDescent="0.25">
      <c r="A60" s="2">
        <v>32</v>
      </c>
      <c r="B60" s="3">
        <f t="shared" ref="B60:B62" si="4">$B$58+(A60-$A$58)*($B$63-$B$58)/($A$63-$A$58)</f>
        <v>167.64000000000001</v>
      </c>
    </row>
    <row r="61" spans="1:2" x14ac:dyDescent="0.25">
      <c r="A61" s="2">
        <v>33</v>
      </c>
      <c r="B61" s="3">
        <f t="shared" si="4"/>
        <v>180.56</v>
      </c>
    </row>
    <row r="62" spans="1:2" x14ac:dyDescent="0.25">
      <c r="A62" s="2">
        <v>34</v>
      </c>
      <c r="B62" s="3">
        <f t="shared" si="4"/>
        <v>193.48000000000002</v>
      </c>
    </row>
    <row r="63" spans="1:2" x14ac:dyDescent="0.25">
      <c r="A63" s="36">
        <v>35</v>
      </c>
      <c r="B63" s="37">
        <f>G12+L12</f>
        <v>206.4</v>
      </c>
    </row>
    <row r="64" spans="1:2" x14ac:dyDescent="0.25">
      <c r="A64" s="2">
        <v>35</v>
      </c>
      <c r="B64" s="3">
        <f>G12</f>
        <v>171.4</v>
      </c>
    </row>
    <row r="65" spans="1:2" x14ac:dyDescent="0.25">
      <c r="A65" s="2">
        <v>36</v>
      </c>
      <c r="B65" s="3">
        <f>$B$64+(A65-$A$64)*($B$69-$B$64)/($A$69-$A$64)</f>
        <v>182.74</v>
      </c>
    </row>
    <row r="66" spans="1:2" x14ac:dyDescent="0.25">
      <c r="A66" s="2">
        <v>37</v>
      </c>
      <c r="B66" s="3">
        <f t="shared" ref="B66:B68" si="5">$B$64+(A66-$A$64)*($B$69-$B$64)/($A$69-$A$64)</f>
        <v>194.08</v>
      </c>
    </row>
    <row r="67" spans="1:2" x14ac:dyDescent="0.25">
      <c r="A67" s="2">
        <v>38</v>
      </c>
      <c r="B67" s="3">
        <f t="shared" si="5"/>
        <v>205.42000000000002</v>
      </c>
    </row>
    <row r="68" spans="1:2" x14ac:dyDescent="0.25">
      <c r="A68" s="2">
        <v>39</v>
      </c>
      <c r="B68" s="3">
        <f t="shared" si="5"/>
        <v>216.76</v>
      </c>
    </row>
    <row r="69" spans="1:2" x14ac:dyDescent="0.25">
      <c r="A69" s="36">
        <v>40</v>
      </c>
      <c r="B69" s="37">
        <f>G13+L13</f>
        <v>228.1</v>
      </c>
    </row>
    <row r="70" spans="1:2" x14ac:dyDescent="0.25">
      <c r="A70" s="2">
        <v>40</v>
      </c>
      <c r="B70" s="3">
        <f>G13</f>
        <v>193.1</v>
      </c>
    </row>
    <row r="71" spans="1:2" x14ac:dyDescent="0.25">
      <c r="A71" s="2">
        <v>41</v>
      </c>
      <c r="B71" s="3">
        <f>$B$70+(A71-$A$70)*($B$75-$B$70)/($A$75-$A$70)</f>
        <v>202.92</v>
      </c>
    </row>
    <row r="72" spans="1:2" x14ac:dyDescent="0.25">
      <c r="A72" s="2">
        <v>42</v>
      </c>
      <c r="B72" s="3">
        <f t="shared" ref="B72:B74" si="6">$B$70+(A72-$A$70)*($B$75-$B$70)/($A$75-$A$70)</f>
        <v>212.73999999999998</v>
      </c>
    </row>
    <row r="73" spans="1:2" x14ac:dyDescent="0.25">
      <c r="A73" s="2">
        <v>43</v>
      </c>
      <c r="B73" s="3">
        <f t="shared" si="6"/>
        <v>222.56</v>
      </c>
    </row>
    <row r="74" spans="1:2" x14ac:dyDescent="0.25">
      <c r="A74" s="2">
        <v>44</v>
      </c>
      <c r="B74" s="3">
        <f t="shared" si="6"/>
        <v>232.38</v>
      </c>
    </row>
    <row r="75" spans="1:2" x14ac:dyDescent="0.25">
      <c r="A75" s="36">
        <v>45</v>
      </c>
      <c r="B75" s="37">
        <f>G14+L14</f>
        <v>242.2</v>
      </c>
    </row>
    <row r="76" spans="1:2" x14ac:dyDescent="0.25">
      <c r="A76" s="2">
        <v>45</v>
      </c>
      <c r="B76" s="3">
        <f>G14</f>
        <v>218</v>
      </c>
    </row>
    <row r="77" spans="1:2" x14ac:dyDescent="0.25">
      <c r="A77" s="2">
        <v>46</v>
      </c>
      <c r="B77" s="3">
        <f>$B$76+(A77-$A$76)*($B$81-$B$76)/($A$81-$A$76)</f>
        <v>226.54</v>
      </c>
    </row>
    <row r="78" spans="1:2" x14ac:dyDescent="0.25">
      <c r="A78" s="2">
        <v>47</v>
      </c>
      <c r="B78" s="3">
        <f t="shared" ref="B78:B80" si="7">$B$76+(A78-$A$76)*($B$81-$B$76)/($A$81-$A$76)</f>
        <v>235.07999999999998</v>
      </c>
    </row>
    <row r="79" spans="1:2" x14ac:dyDescent="0.25">
      <c r="A79" s="2">
        <v>48</v>
      </c>
      <c r="B79" s="3">
        <f t="shared" si="7"/>
        <v>243.62</v>
      </c>
    </row>
    <row r="80" spans="1:2" x14ac:dyDescent="0.25">
      <c r="A80" s="2">
        <v>49</v>
      </c>
      <c r="B80" s="3">
        <f t="shared" si="7"/>
        <v>252.16</v>
      </c>
    </row>
    <row r="81" spans="1:2" x14ac:dyDescent="0.25">
      <c r="A81" s="36">
        <v>50</v>
      </c>
      <c r="B81" s="37">
        <f>G15+L15</f>
        <v>260.7</v>
      </c>
    </row>
    <row r="82" spans="1:2" x14ac:dyDescent="0.25">
      <c r="A82" s="2">
        <v>50</v>
      </c>
      <c r="B82" s="3">
        <f>G15</f>
        <v>241.8</v>
      </c>
    </row>
    <row r="83" spans="1:2" x14ac:dyDescent="0.25">
      <c r="A83" s="2">
        <v>51</v>
      </c>
      <c r="B83" s="3">
        <f>$B$82+(A83-$A$82)*($B$87-$B$82)/($A$87-$A$82)</f>
        <v>249.16000000000003</v>
      </c>
    </row>
    <row r="84" spans="1:2" x14ac:dyDescent="0.25">
      <c r="A84" s="2">
        <v>52</v>
      </c>
      <c r="B84" s="3">
        <f t="shared" ref="B84:B86" si="8">$B$82+(A84-$A$82)*($B$87-$B$82)/($A$87-$A$82)</f>
        <v>256.52000000000004</v>
      </c>
    </row>
    <row r="85" spans="1:2" x14ac:dyDescent="0.25">
      <c r="A85" s="2">
        <v>53</v>
      </c>
      <c r="B85" s="3">
        <f t="shared" si="8"/>
        <v>263.88</v>
      </c>
    </row>
    <row r="86" spans="1:2" x14ac:dyDescent="0.25">
      <c r="A86" s="2">
        <v>54</v>
      </c>
      <c r="B86" s="3">
        <f t="shared" si="8"/>
        <v>271.24</v>
      </c>
    </row>
    <row r="87" spans="1:2" x14ac:dyDescent="0.25">
      <c r="A87" s="36">
        <v>55</v>
      </c>
      <c r="B87" s="37">
        <f>G16+L16</f>
        <v>278.60000000000002</v>
      </c>
    </row>
    <row r="88" spans="1:2" x14ac:dyDescent="0.25">
      <c r="A88" s="2">
        <v>55</v>
      </c>
      <c r="B88" s="3">
        <f>G16</f>
        <v>262.60000000000002</v>
      </c>
    </row>
    <row r="89" spans="1:2" x14ac:dyDescent="0.25">
      <c r="A89" s="2">
        <v>56</v>
      </c>
      <c r="B89" s="3">
        <f>$B$88+(A89-$A$88)*($B$93-$B$88)/($A$93-$A$88)</f>
        <v>268.88</v>
      </c>
    </row>
    <row r="90" spans="1:2" x14ac:dyDescent="0.25">
      <c r="A90" s="2">
        <v>57</v>
      </c>
      <c r="B90" s="3">
        <f t="shared" ref="B90:B92" si="9">$B$88+(A90-$A$88)*($B$93-$B$88)/($A$93-$A$88)</f>
        <v>275.16000000000003</v>
      </c>
    </row>
    <row r="91" spans="1:2" x14ac:dyDescent="0.25">
      <c r="A91" s="2">
        <v>58</v>
      </c>
      <c r="B91" s="3">
        <f t="shared" si="9"/>
        <v>281.44</v>
      </c>
    </row>
    <row r="92" spans="1:2" x14ac:dyDescent="0.25">
      <c r="A92" s="2">
        <v>59</v>
      </c>
      <c r="B92" s="3">
        <f t="shared" si="9"/>
        <v>287.72000000000003</v>
      </c>
    </row>
    <row r="93" spans="1:2" x14ac:dyDescent="0.25">
      <c r="A93" s="36">
        <v>60</v>
      </c>
      <c r="B93" s="37">
        <f>G17+L17</f>
        <v>294</v>
      </c>
    </row>
    <row r="94" spans="1:2" x14ac:dyDescent="0.25">
      <c r="A94" s="2">
        <v>60</v>
      </c>
      <c r="B94" s="3">
        <f>G17</f>
        <v>279.8</v>
      </c>
    </row>
    <row r="95" spans="1:2" x14ac:dyDescent="0.25">
      <c r="A95" s="2">
        <v>61</v>
      </c>
      <c r="B95" s="3">
        <f>$B$94+(A95-$A$94)*($B$99-$B$94)/($A$99-$A$94)</f>
        <v>285.04000000000002</v>
      </c>
    </row>
    <row r="96" spans="1:2" x14ac:dyDescent="0.25">
      <c r="A96" s="2">
        <v>62</v>
      </c>
      <c r="B96" s="3">
        <f t="shared" ref="B96:B98" si="10">$B$94+(A96-$A$94)*($B$99-$B$94)/($A$99-$A$94)</f>
        <v>290.28000000000003</v>
      </c>
    </row>
    <row r="97" spans="1:2" x14ac:dyDescent="0.25">
      <c r="A97" s="2">
        <v>63</v>
      </c>
      <c r="B97" s="3">
        <f t="shared" si="10"/>
        <v>295.52</v>
      </c>
    </row>
    <row r="98" spans="1:2" x14ac:dyDescent="0.25">
      <c r="A98" s="2">
        <v>64</v>
      </c>
      <c r="B98" s="3">
        <f t="shared" si="10"/>
        <v>300.76</v>
      </c>
    </row>
    <row r="99" spans="1:2" x14ac:dyDescent="0.25">
      <c r="A99" s="36">
        <v>65</v>
      </c>
      <c r="B99" s="37">
        <f>G18+L18</f>
        <v>306</v>
      </c>
    </row>
    <row r="100" spans="1:2" x14ac:dyDescent="0.25">
      <c r="A100" s="2">
        <v>65</v>
      </c>
      <c r="B100" s="3">
        <f>G18</f>
        <v>292.60000000000002</v>
      </c>
    </row>
    <row r="101" spans="1:2" x14ac:dyDescent="0.25">
      <c r="A101" s="2">
        <v>66</v>
      </c>
      <c r="B101" s="3">
        <f>$B$100+(A101-$A$100)*($B$105-$B$100)/($A$105-$A$100)</f>
        <v>297.10000000000002</v>
      </c>
    </row>
    <row r="102" spans="1:2" x14ac:dyDescent="0.25">
      <c r="A102" s="2">
        <v>67</v>
      </c>
      <c r="B102" s="3">
        <f t="shared" ref="B102:B104" si="11">$B$100+(A102-$A$100)*($B$105-$B$100)/($A$105-$A$100)</f>
        <v>301.60000000000002</v>
      </c>
    </row>
    <row r="103" spans="1:2" x14ac:dyDescent="0.25">
      <c r="A103" s="2">
        <v>68</v>
      </c>
      <c r="B103" s="3">
        <f t="shared" si="11"/>
        <v>306.10000000000002</v>
      </c>
    </row>
    <row r="104" spans="1:2" x14ac:dyDescent="0.25">
      <c r="A104" s="2">
        <v>69</v>
      </c>
      <c r="B104" s="3">
        <f t="shared" si="11"/>
        <v>310.60000000000002</v>
      </c>
    </row>
    <row r="105" spans="1:2" x14ac:dyDescent="0.25">
      <c r="A105" s="36">
        <v>70</v>
      </c>
      <c r="B105" s="37">
        <f>G19+L19</f>
        <v>315.10000000000002</v>
      </c>
    </row>
    <row r="106" spans="1:2" x14ac:dyDescent="0.25">
      <c r="A106" s="2">
        <v>70</v>
      </c>
      <c r="B106" s="3">
        <f>G19</f>
        <v>302.60000000000002</v>
      </c>
    </row>
    <row r="107" spans="1:2" x14ac:dyDescent="0.25">
      <c r="A107" s="2">
        <v>71</v>
      </c>
      <c r="B107" s="3">
        <f>$B$106+(A107-$A$106)*($B$111-$B$106)/($A$111-$A$106)</f>
        <v>306.78000000000003</v>
      </c>
    </row>
    <row r="108" spans="1:2" x14ac:dyDescent="0.25">
      <c r="A108" s="2">
        <v>72</v>
      </c>
      <c r="B108" s="3">
        <f t="shared" ref="B108:B110" si="12">$B$106+(A108-$A$106)*($B$111-$B$106)/($A$111-$A$106)</f>
        <v>310.96000000000004</v>
      </c>
    </row>
    <row r="109" spans="1:2" x14ac:dyDescent="0.25">
      <c r="A109" s="2">
        <v>73</v>
      </c>
      <c r="B109" s="3">
        <f t="shared" si="12"/>
        <v>315.14</v>
      </c>
    </row>
    <row r="110" spans="1:2" x14ac:dyDescent="0.25">
      <c r="A110" s="2">
        <v>74</v>
      </c>
      <c r="B110" s="3">
        <f t="shared" si="12"/>
        <v>319.32</v>
      </c>
    </row>
    <row r="111" spans="1:2" x14ac:dyDescent="0.25">
      <c r="A111" s="36">
        <v>75</v>
      </c>
      <c r="B111" s="37">
        <f>G20+L20</f>
        <v>323.5</v>
      </c>
    </row>
    <row r="112" spans="1:2" x14ac:dyDescent="0.25">
      <c r="A112" s="2">
        <v>75</v>
      </c>
      <c r="B112" s="3">
        <f>G20</f>
        <v>311.89999999999998</v>
      </c>
    </row>
    <row r="113" spans="1:2" x14ac:dyDescent="0.25">
      <c r="A113" s="2">
        <v>76</v>
      </c>
      <c r="B113" s="3">
        <f>$B$112+(A113-$A$112)*($B$117-$B$112)/($A$117-$A$112)</f>
        <v>315.45999999999998</v>
      </c>
    </row>
    <row r="114" spans="1:2" x14ac:dyDescent="0.25">
      <c r="A114" s="2">
        <v>77</v>
      </c>
      <c r="B114" s="3">
        <f t="shared" ref="B114:B116" si="13">$B$112+(A114-$A$112)*($B$117-$B$112)/($A$117-$A$112)</f>
        <v>319.02</v>
      </c>
    </row>
    <row r="115" spans="1:2" x14ac:dyDescent="0.25">
      <c r="A115" s="2">
        <v>78</v>
      </c>
      <c r="B115" s="3">
        <f t="shared" si="13"/>
        <v>322.58</v>
      </c>
    </row>
    <row r="116" spans="1:2" x14ac:dyDescent="0.25">
      <c r="A116" s="2">
        <v>79</v>
      </c>
      <c r="B116" s="3">
        <f t="shared" si="13"/>
        <v>326.14</v>
      </c>
    </row>
    <row r="117" spans="1:2" x14ac:dyDescent="0.25">
      <c r="A117" s="2">
        <v>80</v>
      </c>
      <c r="B117" s="3">
        <f>G21+L21</f>
        <v>329.7</v>
      </c>
    </row>
    <row r="118" spans="1:2" x14ac:dyDescent="0.25">
      <c r="A118" s="2">
        <v>80</v>
      </c>
      <c r="B118" s="2">
        <v>0</v>
      </c>
    </row>
  </sheetData>
  <mergeCells count="3">
    <mergeCell ref="C5:G5"/>
    <mergeCell ref="H5:L5"/>
    <mergeCell ref="M5:N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abSelected="1" topLeftCell="J4" zoomScaleNormal="100" workbookViewId="0">
      <selection activeCell="T44" sqref="T44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8" width="9.42578125" bestFit="1" customWidth="1"/>
    <col min="9" max="10" width="10.5703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8.42578125" bestFit="1" customWidth="1"/>
    <col min="15" max="15" width="9.42578125" bestFit="1" customWidth="1"/>
    <col min="16" max="16" width="11" bestFit="1" customWidth="1"/>
    <col min="17" max="17" width="13.7109375" customWidth="1"/>
    <col min="20" max="20" width="29.7109375" bestFit="1" customWidth="1"/>
    <col min="21" max="21" width="7.7109375" bestFit="1" customWidth="1"/>
    <col min="22" max="22" width="26" bestFit="1" customWidth="1"/>
    <col min="23" max="23" width="12.28515625" bestFit="1" customWidth="1"/>
  </cols>
  <sheetData>
    <row r="1" spans="1:23" ht="75" x14ac:dyDescent="0.25">
      <c r="A1" s="8" t="s">
        <v>1</v>
      </c>
      <c r="B1" s="8" t="s">
        <v>11</v>
      </c>
      <c r="C1" s="7" t="s">
        <v>10</v>
      </c>
      <c r="D1" s="7" t="s">
        <v>5</v>
      </c>
      <c r="E1" s="7" t="s">
        <v>60</v>
      </c>
      <c r="F1" s="11" t="s">
        <v>1</v>
      </c>
      <c r="G1" s="12" t="s">
        <v>2</v>
      </c>
      <c r="H1" s="6" t="s">
        <v>4</v>
      </c>
      <c r="I1" s="6" t="s">
        <v>5</v>
      </c>
      <c r="J1" s="6" t="s">
        <v>59</v>
      </c>
      <c r="K1" s="18" t="s">
        <v>1</v>
      </c>
      <c r="L1" s="19" t="s">
        <v>3</v>
      </c>
      <c r="M1" s="20" t="s">
        <v>0</v>
      </c>
      <c r="N1" s="19" t="s">
        <v>54</v>
      </c>
      <c r="O1" s="19" t="s">
        <v>6</v>
      </c>
      <c r="P1" s="19" t="s">
        <v>55</v>
      </c>
      <c r="Q1" s="19" t="s">
        <v>7</v>
      </c>
      <c r="U1" s="2"/>
      <c r="V1" s="2"/>
      <c r="W1" s="2"/>
    </row>
    <row r="2" spans="1:23" x14ac:dyDescent="0.25">
      <c r="A2" s="9">
        <v>0</v>
      </c>
      <c r="B2" s="17">
        <v>15</v>
      </c>
      <c r="C2" s="10">
        <f>B2*1.56*0.57</f>
        <v>13.337999999999999</v>
      </c>
      <c r="D2" s="10">
        <f>EXP(-1.0587+0.8836*LN(C2)+0.284)</f>
        <v>4.5465525901071517</v>
      </c>
      <c r="E2" s="10">
        <f>(C2+D2)*0.475*44/12</f>
        <v>31.148929094436621</v>
      </c>
      <c r="F2" s="13">
        <v>0</v>
      </c>
      <c r="G2" s="14">
        <v>0</v>
      </c>
      <c r="H2" s="15">
        <f>G2*1.56*0.51</f>
        <v>0</v>
      </c>
      <c r="I2" s="14">
        <v>0</v>
      </c>
      <c r="J2" s="14">
        <v>0</v>
      </c>
      <c r="K2" s="38">
        <v>0</v>
      </c>
      <c r="L2" s="21"/>
      <c r="M2" s="21"/>
      <c r="N2" s="21"/>
      <c r="O2" s="21">
        <v>0</v>
      </c>
      <c r="P2" s="21">
        <v>0</v>
      </c>
      <c r="Q2" s="21">
        <f t="shared" ref="Q2:Q33" si="0">SUM(O2:P2)</f>
        <v>0</v>
      </c>
      <c r="S2" s="2" t="s">
        <v>58</v>
      </c>
      <c r="T2" s="2" t="s">
        <v>8</v>
      </c>
      <c r="U2" s="3">
        <f>AVERAGE(J2:J95)</f>
        <v>326.98682942465945</v>
      </c>
      <c r="V2" s="2"/>
      <c r="W2" s="2"/>
    </row>
    <row r="3" spans="1:23" x14ac:dyDescent="0.25">
      <c r="A3" s="9">
        <v>1</v>
      </c>
      <c r="B3" s="17">
        <f>B2+2</f>
        <v>17</v>
      </c>
      <c r="C3" s="10">
        <f t="shared" ref="C3:C66" si="1">B3*1.56*0.57</f>
        <v>15.116399999999999</v>
      </c>
      <c r="D3" s="10">
        <f t="shared" ref="D3:D66" si="2">EXP(-1.0587+0.8836*LN(C3)+0.284)</f>
        <v>5.0782333044806913</v>
      </c>
      <c r="E3" s="10">
        <f t="shared" ref="E3:E66" si="3">(C3+D3)*0.475*44/12</f>
        <v>35.172319671970534</v>
      </c>
      <c r="F3" s="13">
        <v>1</v>
      </c>
      <c r="G3" s="14">
        <v>0.5</v>
      </c>
      <c r="H3" s="15">
        <f t="shared" ref="H3:H66" si="4">G3*1.56*0.51</f>
        <v>0.39780000000000004</v>
      </c>
      <c r="I3" s="15">
        <f t="shared" ref="I3:I66" si="5">EXP(-1.0587+0.8836*LN(H3)+0.284)</f>
        <v>0.20408724513361495</v>
      </c>
      <c r="J3" s="15">
        <f t="shared" ref="J3:J66" si="6">(H3+I3)*0.475*44/12</f>
        <v>1.048286951941046</v>
      </c>
      <c r="K3" s="38">
        <v>1</v>
      </c>
      <c r="L3" s="21"/>
      <c r="M3" s="21"/>
      <c r="N3" s="21"/>
      <c r="O3" s="22">
        <f t="shared" ref="O3:O34" si="7">EXP(-LN(2)/35)*O2+(1-EXP(-LN(2)/35))/(LN(2)/35)*M3*L3*0.51*0.475*44/12</f>
        <v>0</v>
      </c>
      <c r="P3" s="22">
        <f>EXP(-LN(2)/0.0001)*P2+(1-EXP(-LN(2)/0.0001))/(LN(2)/0.0001)*N3*L3*0.51*0.475*44/12</f>
        <v>0</v>
      </c>
      <c r="Q3" s="22">
        <f t="shared" si="0"/>
        <v>0</v>
      </c>
      <c r="S3" s="2" t="s">
        <v>12</v>
      </c>
      <c r="T3" s="2" t="s">
        <v>8</v>
      </c>
      <c r="U3" s="3">
        <f>AVERAGE(E2:E82)</f>
        <v>187.01820430050526</v>
      </c>
      <c r="V3" s="2"/>
      <c r="W3" s="2"/>
    </row>
    <row r="4" spans="1:23" x14ac:dyDescent="0.25">
      <c r="A4" s="9">
        <v>2</v>
      </c>
      <c r="B4" s="17">
        <f t="shared" ref="B4:B67" si="8">B3+2</f>
        <v>19</v>
      </c>
      <c r="C4" s="10">
        <f t="shared" si="1"/>
        <v>16.8948</v>
      </c>
      <c r="D4" s="10">
        <f t="shared" si="2"/>
        <v>5.6026651130643454</v>
      </c>
      <c r="E4" s="10">
        <f t="shared" si="3"/>
        <v>39.183085071920395</v>
      </c>
      <c r="F4" s="13">
        <v>2</v>
      </c>
      <c r="G4" s="14">
        <v>1</v>
      </c>
      <c r="H4" s="15">
        <f t="shared" si="4"/>
        <v>0.79560000000000008</v>
      </c>
      <c r="I4" s="15">
        <f t="shared" si="5"/>
        <v>0.37653553429533809</v>
      </c>
      <c r="J4" s="15">
        <f t="shared" si="6"/>
        <v>2.0414693888977138</v>
      </c>
      <c r="K4" s="38">
        <v>2</v>
      </c>
      <c r="L4" s="21"/>
      <c r="M4" s="21"/>
      <c r="N4" s="21"/>
      <c r="O4" s="22">
        <f t="shared" si="7"/>
        <v>0</v>
      </c>
      <c r="P4" s="22">
        <f t="shared" ref="P4:P67" si="9">EXP(-LN(2)/0.0001)*P3+(1-EXP(-LN(2)/0.0001))/(LN(2)/0.0001)*N4*L4*0.51*0.475*44/12</f>
        <v>0</v>
      </c>
      <c r="Q4" s="22">
        <f t="shared" si="0"/>
        <v>0</v>
      </c>
      <c r="S4" s="2"/>
      <c r="T4" s="1" t="s">
        <v>14</v>
      </c>
      <c r="U4" s="3">
        <f>U2-U3</f>
        <v>139.96862512415419</v>
      </c>
      <c r="V4" s="2"/>
      <c r="W4" s="2"/>
    </row>
    <row r="5" spans="1:23" x14ac:dyDescent="0.25">
      <c r="A5" s="9">
        <v>3</v>
      </c>
      <c r="B5" s="17">
        <f t="shared" si="8"/>
        <v>21</v>
      </c>
      <c r="C5" s="10">
        <f t="shared" si="1"/>
        <v>18.673199999999998</v>
      </c>
      <c r="D5" s="10">
        <f t="shared" si="2"/>
        <v>6.120697995410775</v>
      </c>
      <c r="E5" s="10">
        <f t="shared" si="3"/>
        <v>43.182705675340429</v>
      </c>
      <c r="F5" s="13">
        <v>3</v>
      </c>
      <c r="G5" s="14">
        <v>1.5</v>
      </c>
      <c r="H5" s="15">
        <f t="shared" si="4"/>
        <v>1.1934</v>
      </c>
      <c r="I5" s="15">
        <f t="shared" si="5"/>
        <v>0.53876602885437985</v>
      </c>
      <c r="J5" s="15">
        <f t="shared" si="6"/>
        <v>3.0168558335880449</v>
      </c>
      <c r="K5" s="38">
        <v>3</v>
      </c>
      <c r="L5" s="21"/>
      <c r="M5" s="21"/>
      <c r="N5" s="21"/>
      <c r="O5" s="22">
        <f t="shared" si="7"/>
        <v>0</v>
      </c>
      <c r="P5" s="22">
        <f t="shared" si="9"/>
        <v>0</v>
      </c>
      <c r="Q5" s="22">
        <f t="shared" si="0"/>
        <v>0</v>
      </c>
      <c r="S5" s="2"/>
      <c r="T5" s="2" t="s">
        <v>13</v>
      </c>
      <c r="U5" s="3">
        <f>J35-E32</f>
        <v>159.48711992838264</v>
      </c>
      <c r="V5" s="2"/>
      <c r="W5" s="2"/>
    </row>
    <row r="6" spans="1:23" x14ac:dyDescent="0.25">
      <c r="A6" s="9">
        <v>4</v>
      </c>
      <c r="B6" s="17">
        <f t="shared" si="8"/>
        <v>23</v>
      </c>
      <c r="C6" s="10">
        <f t="shared" si="1"/>
        <v>20.451599999999999</v>
      </c>
      <c r="D6" s="10">
        <f t="shared" si="2"/>
        <v>6.6330107072474558</v>
      </c>
      <c r="E6" s="10">
        <f t="shared" si="3"/>
        <v>47.172363648455985</v>
      </c>
      <c r="F6" s="13">
        <v>4</v>
      </c>
      <c r="G6" s="14">
        <v>2</v>
      </c>
      <c r="H6" s="15">
        <f t="shared" si="4"/>
        <v>1.5912000000000002</v>
      </c>
      <c r="I6" s="15">
        <f t="shared" si="5"/>
        <v>0.69469803707847433</v>
      </c>
      <c r="J6" s="15">
        <f t="shared" si="6"/>
        <v>3.9812724145783434</v>
      </c>
      <c r="K6" s="38">
        <v>4</v>
      </c>
      <c r="L6" s="21"/>
      <c r="M6" s="21"/>
      <c r="N6" s="21"/>
      <c r="O6" s="22">
        <f t="shared" si="7"/>
        <v>0</v>
      </c>
      <c r="P6" s="22">
        <f t="shared" si="9"/>
        <v>0</v>
      </c>
      <c r="Q6" s="22">
        <f t="shared" si="0"/>
        <v>0</v>
      </c>
      <c r="S6" s="2"/>
      <c r="T6" s="28" t="s">
        <v>18</v>
      </c>
      <c r="U6" s="29">
        <f>U4</f>
        <v>139.96862512415419</v>
      </c>
      <c r="V6" s="2"/>
      <c r="W6" s="2"/>
    </row>
    <row r="7" spans="1:23" x14ac:dyDescent="0.25">
      <c r="A7" s="9">
        <v>5</v>
      </c>
      <c r="B7" s="17">
        <f t="shared" si="8"/>
        <v>25</v>
      </c>
      <c r="C7" s="10">
        <f t="shared" si="1"/>
        <v>22.229999999999997</v>
      </c>
      <c r="D7" s="10">
        <f t="shared" si="2"/>
        <v>7.140157210880437</v>
      </c>
      <c r="E7" s="10">
        <f t="shared" si="3"/>
        <v>51.153023808950088</v>
      </c>
      <c r="F7" s="13">
        <v>5</v>
      </c>
      <c r="G7" s="14">
        <v>3</v>
      </c>
      <c r="H7" s="15">
        <f t="shared" si="4"/>
        <v>2.3868</v>
      </c>
      <c r="I7" s="15">
        <f t="shared" si="5"/>
        <v>0.99400898082605293</v>
      </c>
      <c r="J7" s="15">
        <f t="shared" si="6"/>
        <v>5.8882423082720416</v>
      </c>
      <c r="K7" s="38">
        <v>5</v>
      </c>
      <c r="L7" s="21"/>
      <c r="M7" s="21"/>
      <c r="N7" s="21"/>
      <c r="O7" s="22">
        <f t="shared" si="7"/>
        <v>0</v>
      </c>
      <c r="P7" s="22">
        <f t="shared" si="9"/>
        <v>0</v>
      </c>
      <c r="Q7" s="22">
        <f t="shared" si="0"/>
        <v>0</v>
      </c>
      <c r="S7" s="2"/>
      <c r="T7" s="2" t="s">
        <v>15</v>
      </c>
      <c r="U7" s="35">
        <f>10*44/12</f>
        <v>36.666666666666664</v>
      </c>
    </row>
    <row r="8" spans="1:23" x14ac:dyDescent="0.25">
      <c r="A8" s="9">
        <v>6</v>
      </c>
      <c r="B8" s="17">
        <f t="shared" si="8"/>
        <v>27</v>
      </c>
      <c r="C8" s="10">
        <f t="shared" si="1"/>
        <v>24.008400000000002</v>
      </c>
      <c r="D8" s="10">
        <f t="shared" si="2"/>
        <v>7.6425977910346994</v>
      </c>
      <c r="E8" s="10">
        <f t="shared" si="3"/>
        <v>55.125487819385434</v>
      </c>
      <c r="F8" s="13">
        <v>6</v>
      </c>
      <c r="G8" s="14">
        <v>4</v>
      </c>
      <c r="H8" s="15">
        <f t="shared" si="4"/>
        <v>3.1824000000000003</v>
      </c>
      <c r="I8" s="15">
        <f t="shared" si="5"/>
        <v>1.2816993849567213</v>
      </c>
      <c r="J8" s="15">
        <f t="shared" si="6"/>
        <v>7.7749730954662892</v>
      </c>
      <c r="K8" s="38">
        <v>6</v>
      </c>
      <c r="L8" s="21"/>
      <c r="M8" s="21"/>
      <c r="N8" s="21"/>
      <c r="O8" s="22">
        <f t="shared" si="7"/>
        <v>0</v>
      </c>
      <c r="P8" s="22">
        <f t="shared" si="9"/>
        <v>0</v>
      </c>
      <c r="Q8" s="22">
        <f t="shared" si="0"/>
        <v>0</v>
      </c>
      <c r="S8" s="2"/>
      <c r="T8" s="2" t="s">
        <v>16</v>
      </c>
      <c r="U8" s="1">
        <v>0</v>
      </c>
    </row>
    <row r="9" spans="1:23" x14ac:dyDescent="0.25">
      <c r="A9" s="9">
        <v>7</v>
      </c>
      <c r="B9" s="17">
        <f t="shared" si="8"/>
        <v>29</v>
      </c>
      <c r="C9" s="10">
        <f t="shared" si="1"/>
        <v>25.786799999999999</v>
      </c>
      <c r="D9" s="10">
        <f t="shared" si="2"/>
        <v>8.1407206738151334</v>
      </c>
      <c r="E9" s="10">
        <f t="shared" si="3"/>
        <v>59.090431840228007</v>
      </c>
      <c r="F9" s="13">
        <v>7</v>
      </c>
      <c r="G9" s="14">
        <v>5</v>
      </c>
      <c r="H9" s="15">
        <f t="shared" si="4"/>
        <v>3.9780000000000006</v>
      </c>
      <c r="I9" s="15">
        <f t="shared" si="5"/>
        <v>1.5610465845195003</v>
      </c>
      <c r="J9" s="15">
        <f t="shared" si="6"/>
        <v>9.6471728013714646</v>
      </c>
      <c r="K9" s="38">
        <v>7</v>
      </c>
      <c r="L9" s="21"/>
      <c r="M9" s="21"/>
      <c r="N9" s="21"/>
      <c r="O9" s="22">
        <f t="shared" si="7"/>
        <v>0</v>
      </c>
      <c r="P9" s="22">
        <f t="shared" si="9"/>
        <v>0</v>
      </c>
      <c r="Q9" s="22">
        <f t="shared" si="0"/>
        <v>0</v>
      </c>
      <c r="S9" s="2"/>
      <c r="T9" s="2" t="s">
        <v>17</v>
      </c>
      <c r="U9" s="1">
        <v>0</v>
      </c>
      <c r="V9" s="2"/>
      <c r="W9" s="2"/>
    </row>
    <row r="10" spans="1:23" x14ac:dyDescent="0.25">
      <c r="A10" s="9">
        <v>8</v>
      </c>
      <c r="B10" s="17">
        <f t="shared" si="8"/>
        <v>31</v>
      </c>
      <c r="C10" s="10">
        <f t="shared" si="1"/>
        <v>27.565199999999997</v>
      </c>
      <c r="D10" s="10">
        <f t="shared" si="2"/>
        <v>8.6348575052881742</v>
      </c>
      <c r="E10" s="10">
        <f t="shared" si="3"/>
        <v>63.048433488376901</v>
      </c>
      <c r="F10" s="13">
        <v>8</v>
      </c>
      <c r="G10" s="14">
        <v>6</v>
      </c>
      <c r="H10" s="15">
        <f t="shared" si="4"/>
        <v>4.7736000000000001</v>
      </c>
      <c r="I10" s="15">
        <f t="shared" si="5"/>
        <v>1.8339201082589125</v>
      </c>
      <c r="J10" s="15">
        <f t="shared" si="6"/>
        <v>11.508097521884272</v>
      </c>
      <c r="K10" s="38">
        <v>8</v>
      </c>
      <c r="L10" s="21"/>
      <c r="M10" s="21"/>
      <c r="N10" s="21"/>
      <c r="O10" s="22">
        <f t="shared" si="7"/>
        <v>0</v>
      </c>
      <c r="P10" s="22">
        <f t="shared" si="9"/>
        <v>0</v>
      </c>
      <c r="Q10" s="22">
        <f t="shared" si="0"/>
        <v>0</v>
      </c>
      <c r="S10" s="2"/>
      <c r="T10" s="2" t="s">
        <v>19</v>
      </c>
      <c r="U10" s="35">
        <f>SUM(U6:U9)</f>
        <v>176.63529179082084</v>
      </c>
      <c r="V10" s="2"/>
      <c r="W10" s="2"/>
    </row>
    <row r="11" spans="1:23" x14ac:dyDescent="0.25">
      <c r="A11" s="9">
        <v>9</v>
      </c>
      <c r="B11" s="17">
        <f t="shared" si="8"/>
        <v>33</v>
      </c>
      <c r="C11" s="10">
        <f t="shared" si="1"/>
        <v>29.343599999999999</v>
      </c>
      <c r="D11" s="10">
        <f t="shared" si="2"/>
        <v>9.1252947188023139</v>
      </c>
      <c r="E11" s="10">
        <f t="shared" si="3"/>
        <v>66.999991635247355</v>
      </c>
      <c r="F11" s="13">
        <v>9</v>
      </c>
      <c r="G11" s="14">
        <v>8</v>
      </c>
      <c r="H11" s="15">
        <f t="shared" si="4"/>
        <v>6.3648000000000007</v>
      </c>
      <c r="I11" s="15">
        <f t="shared" si="5"/>
        <v>2.3647012453165592</v>
      </c>
      <c r="J11" s="15">
        <f t="shared" si="6"/>
        <v>15.203881335593008</v>
      </c>
      <c r="K11" s="38">
        <v>9</v>
      </c>
      <c r="L11" s="21"/>
      <c r="M11" s="21"/>
      <c r="N11" s="21"/>
      <c r="O11" s="22">
        <f t="shared" si="7"/>
        <v>0</v>
      </c>
      <c r="P11" s="22">
        <f t="shared" si="9"/>
        <v>0</v>
      </c>
      <c r="Q11" s="22">
        <f t="shared" si="0"/>
        <v>0</v>
      </c>
      <c r="S11" s="2"/>
      <c r="T11" s="2" t="s">
        <v>20</v>
      </c>
      <c r="U11" s="3">
        <f>SUM(L17:L35)</f>
        <v>136.5</v>
      </c>
      <c r="V11" s="2"/>
      <c r="W11" s="2"/>
    </row>
    <row r="12" spans="1:23" x14ac:dyDescent="0.25">
      <c r="A12" s="9">
        <v>10</v>
      </c>
      <c r="B12" s="17">
        <f t="shared" si="8"/>
        <v>35</v>
      </c>
      <c r="C12" s="10">
        <f t="shared" si="1"/>
        <v>31.122</v>
      </c>
      <c r="D12" s="10">
        <f t="shared" si="2"/>
        <v>9.6122820667788016</v>
      </c>
      <c r="E12" s="10">
        <f t="shared" si="3"/>
        <v>70.945541266306407</v>
      </c>
      <c r="F12" s="13">
        <v>10</v>
      </c>
      <c r="G12" s="14">
        <v>11.1</v>
      </c>
      <c r="H12" s="15">
        <f t="shared" si="4"/>
        <v>8.8311599999999988</v>
      </c>
      <c r="I12" s="15">
        <f t="shared" si="5"/>
        <v>3.1582997914189717</v>
      </c>
      <c r="J12" s="15">
        <f t="shared" si="6"/>
        <v>20.881642470054704</v>
      </c>
      <c r="K12" s="38">
        <v>10</v>
      </c>
      <c r="L12" s="21"/>
      <c r="M12" s="21"/>
      <c r="N12" s="21"/>
      <c r="O12" s="22">
        <f t="shared" si="7"/>
        <v>0</v>
      </c>
      <c r="P12" s="22">
        <f t="shared" si="9"/>
        <v>0</v>
      </c>
      <c r="Q12" s="22">
        <f t="shared" si="0"/>
        <v>0</v>
      </c>
      <c r="S12" s="2"/>
      <c r="T12" s="2" t="s">
        <v>9</v>
      </c>
      <c r="U12" s="2">
        <v>0.25</v>
      </c>
      <c r="V12" s="2"/>
      <c r="W12" s="2"/>
    </row>
    <row r="13" spans="1:23" x14ac:dyDescent="0.25">
      <c r="A13" s="9">
        <v>11</v>
      </c>
      <c r="B13" s="17">
        <f t="shared" si="8"/>
        <v>37</v>
      </c>
      <c r="C13" s="10">
        <f t="shared" si="1"/>
        <v>32.900399999999998</v>
      </c>
      <c r="D13" s="10">
        <f t="shared" si="2"/>
        <v>10.096039146303504</v>
      </c>
      <c r="E13" s="10">
        <f t="shared" si="3"/>
        <v>74.885464846478598</v>
      </c>
      <c r="F13" s="13">
        <v>11</v>
      </c>
      <c r="G13" s="14">
        <v>21.78</v>
      </c>
      <c r="H13" s="15">
        <f t="shared" si="4"/>
        <v>17.328168000000002</v>
      </c>
      <c r="I13" s="15">
        <f t="shared" si="5"/>
        <v>5.7294628302508057</v>
      </c>
      <c r="J13" s="15">
        <f t="shared" si="6"/>
        <v>40.158707029353486</v>
      </c>
      <c r="K13" s="38">
        <v>11</v>
      </c>
      <c r="L13" s="21"/>
      <c r="M13" s="21"/>
      <c r="N13" s="21"/>
      <c r="O13" s="22">
        <f t="shared" si="7"/>
        <v>0</v>
      </c>
      <c r="P13" s="22">
        <f t="shared" si="9"/>
        <v>0</v>
      </c>
      <c r="Q13" s="22">
        <f t="shared" si="0"/>
        <v>0</v>
      </c>
      <c r="S13" s="2"/>
      <c r="T13" s="5" t="s">
        <v>57</v>
      </c>
      <c r="U13" s="41">
        <f>U11*U12</f>
        <v>34.125</v>
      </c>
      <c r="V13" s="2"/>
      <c r="W13" s="2"/>
    </row>
    <row r="14" spans="1:23" x14ac:dyDescent="0.25">
      <c r="A14" s="9">
        <v>12</v>
      </c>
      <c r="B14" s="17">
        <f t="shared" si="8"/>
        <v>39</v>
      </c>
      <c r="C14" s="10">
        <f t="shared" si="1"/>
        <v>34.678800000000003</v>
      </c>
      <c r="D14" s="10">
        <f t="shared" si="2"/>
        <v>10.576760473435781</v>
      </c>
      <c r="E14" s="10">
        <f t="shared" si="3"/>
        <v>78.820101157900652</v>
      </c>
      <c r="F14" s="13">
        <v>12</v>
      </c>
      <c r="G14" s="14">
        <v>32.46</v>
      </c>
      <c r="H14" s="15">
        <f t="shared" si="4"/>
        <v>25.825176000000003</v>
      </c>
      <c r="I14" s="15">
        <f t="shared" si="5"/>
        <v>8.1514246027621944</v>
      </c>
      <c r="J14" s="15">
        <f t="shared" si="6"/>
        <v>59.175912716477491</v>
      </c>
      <c r="K14" s="38">
        <v>12</v>
      </c>
      <c r="L14" s="21"/>
      <c r="M14" s="21"/>
      <c r="N14" s="21"/>
      <c r="O14" s="22">
        <f t="shared" si="7"/>
        <v>0</v>
      </c>
      <c r="P14" s="22">
        <f t="shared" si="9"/>
        <v>0</v>
      </c>
      <c r="Q14" s="22">
        <f t="shared" si="0"/>
        <v>0</v>
      </c>
      <c r="S14" s="2"/>
      <c r="T14" s="5" t="s">
        <v>56</v>
      </c>
      <c r="U14" s="26">
        <f>AVERAGE(Q2:Q36)-0</f>
        <v>0.17466473701607027</v>
      </c>
      <c r="V14" s="2"/>
      <c r="W14" s="2"/>
    </row>
    <row r="15" spans="1:23" x14ac:dyDescent="0.25">
      <c r="A15" s="9">
        <v>13</v>
      </c>
      <c r="B15" s="17">
        <f t="shared" si="8"/>
        <v>41</v>
      </c>
      <c r="C15" s="10">
        <f t="shared" si="1"/>
        <v>36.4572</v>
      </c>
      <c r="D15" s="10">
        <f t="shared" si="2"/>
        <v>11.054619486999963</v>
      </c>
      <c r="E15" s="10">
        <f t="shared" si="3"/>
        <v>82.749752273191604</v>
      </c>
      <c r="F15" s="13">
        <v>13</v>
      </c>
      <c r="G15" s="14">
        <v>43.14</v>
      </c>
      <c r="H15" s="15">
        <f t="shared" si="4"/>
        <v>34.322184</v>
      </c>
      <c r="I15" s="15">
        <f t="shared" si="5"/>
        <v>10.480597920580347</v>
      </c>
      <c r="J15" s="15">
        <f t="shared" si="6"/>
        <v>78.031511845010769</v>
      </c>
      <c r="K15" s="38">
        <v>13</v>
      </c>
      <c r="L15" s="21"/>
      <c r="M15" s="21"/>
      <c r="N15" s="21"/>
      <c r="O15" s="22">
        <f t="shared" si="7"/>
        <v>0</v>
      </c>
      <c r="P15" s="22">
        <f t="shared" si="9"/>
        <v>0</v>
      </c>
      <c r="Q15" s="22">
        <f t="shared" si="0"/>
        <v>0</v>
      </c>
      <c r="S15" s="2"/>
      <c r="T15" s="5"/>
      <c r="U15" s="41"/>
      <c r="V15" s="2"/>
      <c r="W15" s="2"/>
    </row>
    <row r="16" spans="1:23" x14ac:dyDescent="0.25">
      <c r="A16" s="9">
        <v>14</v>
      </c>
      <c r="B16" s="17">
        <f t="shared" si="8"/>
        <v>43</v>
      </c>
      <c r="C16" s="10">
        <f t="shared" si="1"/>
        <v>38.235599999999998</v>
      </c>
      <c r="D16" s="10">
        <f t="shared" si="2"/>
        <v>11.529771748983352</v>
      </c>
      <c r="E16" s="10">
        <f t="shared" si="3"/>
        <v>86.674689129479319</v>
      </c>
      <c r="F16" s="13">
        <v>14</v>
      </c>
      <c r="G16" s="14">
        <v>53.82</v>
      </c>
      <c r="H16" s="15">
        <f t="shared" si="4"/>
        <v>42.819192000000008</v>
      </c>
      <c r="I16" s="15">
        <f t="shared" si="5"/>
        <v>12.742886505722561</v>
      </c>
      <c r="J16" s="15">
        <f t="shared" si="6"/>
        <v>96.770620064133468</v>
      </c>
      <c r="K16" s="38">
        <v>14</v>
      </c>
      <c r="L16" s="21"/>
      <c r="M16" s="21"/>
      <c r="N16" s="21"/>
      <c r="O16" s="22">
        <f t="shared" si="7"/>
        <v>0</v>
      </c>
      <c r="P16" s="22">
        <f t="shared" si="9"/>
        <v>0</v>
      </c>
      <c r="Q16" s="22">
        <f t="shared" si="0"/>
        <v>0</v>
      </c>
      <c r="S16" s="2"/>
      <c r="V16" s="2"/>
      <c r="W16" s="2"/>
    </row>
    <row r="17" spans="1:23" x14ac:dyDescent="0.25">
      <c r="A17" s="9">
        <v>15</v>
      </c>
      <c r="B17" s="17">
        <f t="shared" si="8"/>
        <v>45</v>
      </c>
      <c r="C17" s="10">
        <f t="shared" si="1"/>
        <v>40.013999999999996</v>
      </c>
      <c r="D17" s="10">
        <f t="shared" si="2"/>
        <v>12.002357532661732</v>
      </c>
      <c r="E17" s="10">
        <f t="shared" si="3"/>
        <v>90.595156036052515</v>
      </c>
      <c r="F17" s="13">
        <v>15</v>
      </c>
      <c r="G17" s="14">
        <v>64.5</v>
      </c>
      <c r="H17" s="15">
        <f t="shared" si="4"/>
        <v>51.316200000000002</v>
      </c>
      <c r="I17" s="15">
        <f t="shared" si="5"/>
        <v>14.953158316506878</v>
      </c>
      <c r="J17" s="15">
        <f t="shared" si="6"/>
        <v>115.41913240124948</v>
      </c>
      <c r="K17" s="38">
        <v>15</v>
      </c>
      <c r="L17" s="21">
        <f>G17-G18</f>
        <v>31.5</v>
      </c>
      <c r="M17" s="23">
        <v>0</v>
      </c>
      <c r="N17" s="23">
        <v>1</v>
      </c>
      <c r="O17" s="22">
        <f t="shared" si="7"/>
        <v>0</v>
      </c>
      <c r="P17" s="22">
        <f t="shared" si="9"/>
        <v>4.0366426907193081E-3</v>
      </c>
      <c r="Q17" s="22">
        <f t="shared" si="0"/>
        <v>4.0366426907193081E-3</v>
      </c>
    </row>
    <row r="18" spans="1:23" x14ac:dyDescent="0.25">
      <c r="A18" s="9">
        <v>16</v>
      </c>
      <c r="B18" s="17">
        <f t="shared" si="8"/>
        <v>47</v>
      </c>
      <c r="C18" s="10">
        <f t="shared" si="1"/>
        <v>41.792400000000001</v>
      </c>
      <c r="D18" s="10">
        <f t="shared" si="2"/>
        <v>12.472503937619972</v>
      </c>
      <c r="E18" s="10">
        <f t="shared" si="3"/>
        <v>94.511374358021442</v>
      </c>
      <c r="F18" s="13">
        <v>15</v>
      </c>
      <c r="G18" s="14">
        <v>33</v>
      </c>
      <c r="H18" s="15">
        <f t="shared" si="4"/>
        <v>26.254800000000003</v>
      </c>
      <c r="I18" s="15">
        <f t="shared" si="5"/>
        <v>8.2711307242274366</v>
      </c>
      <c r="J18" s="15">
        <f t="shared" si="6"/>
        <v>60.132662678029448</v>
      </c>
      <c r="K18" s="38">
        <v>15</v>
      </c>
      <c r="L18" s="21"/>
      <c r="M18" s="21"/>
      <c r="N18" s="21"/>
      <c r="O18" s="22">
        <f t="shared" si="7"/>
        <v>0</v>
      </c>
      <c r="P18" s="22">
        <f t="shared" si="9"/>
        <v>0</v>
      </c>
      <c r="Q18" s="22">
        <f t="shared" si="0"/>
        <v>0</v>
      </c>
      <c r="V18" s="2"/>
      <c r="W18" s="2"/>
    </row>
    <row r="19" spans="1:23" x14ac:dyDescent="0.25">
      <c r="A19" s="9">
        <v>17</v>
      </c>
      <c r="B19" s="17">
        <f t="shared" si="8"/>
        <v>49</v>
      </c>
      <c r="C19" s="10">
        <f t="shared" si="1"/>
        <v>43.570799999999998</v>
      </c>
      <c r="D19" s="10">
        <f t="shared" si="2"/>
        <v>12.940326634618202</v>
      </c>
      <c r="E19" s="10">
        <f t="shared" si="3"/>
        <v>98.423545555293359</v>
      </c>
      <c r="F19" s="13">
        <v>16</v>
      </c>
      <c r="G19" s="14">
        <v>46.76</v>
      </c>
      <c r="H19" s="15">
        <f t="shared" si="4"/>
        <v>37.202255999999998</v>
      </c>
      <c r="I19" s="15">
        <f t="shared" si="5"/>
        <v>11.254004331607367</v>
      </c>
      <c r="J19" s="15">
        <f t="shared" si="6"/>
        <v>84.394653410882825</v>
      </c>
      <c r="K19" s="38">
        <v>16</v>
      </c>
      <c r="L19" s="21"/>
      <c r="M19" s="21"/>
      <c r="N19" s="21"/>
      <c r="O19" s="22">
        <f t="shared" si="7"/>
        <v>0</v>
      </c>
      <c r="P19" s="22">
        <f t="shared" si="9"/>
        <v>0</v>
      </c>
      <c r="Q19" s="22">
        <f t="shared" si="0"/>
        <v>0</v>
      </c>
      <c r="V19" s="2"/>
      <c r="W19" s="2"/>
    </row>
    <row r="20" spans="1:23" x14ac:dyDescent="0.25">
      <c r="A20" s="9">
        <v>18</v>
      </c>
      <c r="B20" s="17">
        <f t="shared" si="8"/>
        <v>51</v>
      </c>
      <c r="C20" s="10">
        <f t="shared" si="1"/>
        <v>45.349199999999996</v>
      </c>
      <c r="D20" s="10">
        <f t="shared" si="2"/>
        <v>13.405931317559235</v>
      </c>
      <c r="E20" s="10">
        <f t="shared" si="3"/>
        <v>102.33185371141566</v>
      </c>
      <c r="F20" s="13">
        <v>17</v>
      </c>
      <c r="G20" s="14">
        <v>60.519999999999996</v>
      </c>
      <c r="H20" s="15">
        <f t="shared" si="4"/>
        <v>48.149712000000001</v>
      </c>
      <c r="I20" s="15">
        <f t="shared" si="5"/>
        <v>14.134871110689732</v>
      </c>
      <c r="J20" s="15">
        <f t="shared" si="6"/>
        <v>108.47898225111794</v>
      </c>
      <c r="K20" s="38">
        <v>17</v>
      </c>
      <c r="L20" s="21"/>
      <c r="M20" s="23"/>
      <c r="N20" s="23"/>
      <c r="O20" s="22">
        <f t="shared" si="7"/>
        <v>0</v>
      </c>
      <c r="P20" s="22">
        <f t="shared" si="9"/>
        <v>0</v>
      </c>
      <c r="Q20" s="22">
        <f t="shared" si="0"/>
        <v>0</v>
      </c>
      <c r="T20" s="4"/>
      <c r="U20" s="27"/>
    </row>
    <row r="21" spans="1:23" x14ac:dyDescent="0.25">
      <c r="A21" s="9">
        <v>19</v>
      </c>
      <c r="B21" s="17">
        <f t="shared" si="8"/>
        <v>53</v>
      </c>
      <c r="C21" s="10">
        <f t="shared" si="1"/>
        <v>47.127600000000001</v>
      </c>
      <c r="D21" s="10">
        <f t="shared" si="2"/>
        <v>13.869414921287742</v>
      </c>
      <c r="E21" s="10">
        <f t="shared" si="3"/>
        <v>106.23646765457615</v>
      </c>
      <c r="F21" s="13">
        <v>18</v>
      </c>
      <c r="G21" s="14">
        <v>74.28</v>
      </c>
      <c r="H21" s="15">
        <f t="shared" si="4"/>
        <v>59.097168000000003</v>
      </c>
      <c r="I21" s="15">
        <f t="shared" si="5"/>
        <v>16.939803726446218</v>
      </c>
      <c r="J21" s="15">
        <f t="shared" si="6"/>
        <v>132.43105909022719</v>
      </c>
      <c r="K21" s="38">
        <v>18</v>
      </c>
      <c r="L21" s="21"/>
      <c r="M21" s="21"/>
      <c r="N21" s="21"/>
      <c r="O21" s="22">
        <f t="shared" si="7"/>
        <v>0</v>
      </c>
      <c r="P21" s="22">
        <f t="shared" si="9"/>
        <v>0</v>
      </c>
      <c r="Q21" s="22">
        <f t="shared" si="0"/>
        <v>0</v>
      </c>
      <c r="U21" s="2"/>
    </row>
    <row r="22" spans="1:23" x14ac:dyDescent="0.25">
      <c r="A22" s="9">
        <v>20</v>
      </c>
      <c r="B22" s="17">
        <f t="shared" si="8"/>
        <v>55</v>
      </c>
      <c r="C22" s="10">
        <f t="shared" si="1"/>
        <v>48.905999999999992</v>
      </c>
      <c r="D22" s="10">
        <f t="shared" si="2"/>
        <v>14.330866650402026</v>
      </c>
      <c r="E22" s="10">
        <f t="shared" si="3"/>
        <v>110.13754274945018</v>
      </c>
      <c r="F22" s="13">
        <v>19</v>
      </c>
      <c r="G22" s="15">
        <v>88.039999999999992</v>
      </c>
      <c r="H22" s="15">
        <f t="shared" si="4"/>
        <v>70.044623999999999</v>
      </c>
      <c r="I22" s="15">
        <f t="shared" si="5"/>
        <v>19.684538872273954</v>
      </c>
      <c r="J22" s="15">
        <f t="shared" si="6"/>
        <v>156.27829200254379</v>
      </c>
      <c r="K22" s="38">
        <v>19</v>
      </c>
      <c r="L22" s="21"/>
      <c r="M22" s="21"/>
      <c r="N22" s="21"/>
      <c r="O22" s="22">
        <f t="shared" si="7"/>
        <v>0</v>
      </c>
      <c r="P22" s="22">
        <f t="shared" si="9"/>
        <v>0</v>
      </c>
      <c r="Q22" s="22">
        <f t="shared" si="0"/>
        <v>0</v>
      </c>
      <c r="U22" s="2"/>
    </row>
    <row r="23" spans="1:23" x14ac:dyDescent="0.25">
      <c r="A23" s="9">
        <v>21</v>
      </c>
      <c r="B23" s="17">
        <f t="shared" si="8"/>
        <v>57</v>
      </c>
      <c r="C23" s="10">
        <f t="shared" si="1"/>
        <v>50.684399999999997</v>
      </c>
      <c r="D23" s="10">
        <f t="shared" si="2"/>
        <v>14.790368854214469</v>
      </c>
      <c r="E23" s="10">
        <f t="shared" si="3"/>
        <v>114.03522242109018</v>
      </c>
      <c r="F23" s="13">
        <v>20</v>
      </c>
      <c r="G23" s="15">
        <v>101.8</v>
      </c>
      <c r="H23" s="15">
        <f t="shared" si="4"/>
        <v>80.992080000000001</v>
      </c>
      <c r="I23" s="15">
        <f t="shared" si="5"/>
        <v>22.379578577741299</v>
      </c>
      <c r="J23" s="15">
        <f t="shared" si="6"/>
        <v>180.0389720228994</v>
      </c>
      <c r="K23" s="38">
        <v>20</v>
      </c>
      <c r="L23" s="22">
        <f>G23-G24</f>
        <v>35</v>
      </c>
      <c r="M23" s="23">
        <v>0</v>
      </c>
      <c r="N23" s="23">
        <v>1</v>
      </c>
      <c r="O23" s="22">
        <f t="shared" si="7"/>
        <v>0</v>
      </c>
      <c r="P23" s="22">
        <f t="shared" si="9"/>
        <v>4.4851585452436752E-3</v>
      </c>
      <c r="Q23" s="22">
        <f t="shared" si="0"/>
        <v>4.4851585452436752E-3</v>
      </c>
      <c r="U23" s="2"/>
    </row>
    <row r="24" spans="1:23" x14ac:dyDescent="0.25">
      <c r="A24" s="9">
        <v>22</v>
      </c>
      <c r="B24" s="17">
        <f t="shared" si="8"/>
        <v>59</v>
      </c>
      <c r="C24" s="10">
        <f t="shared" si="1"/>
        <v>52.462800000000001</v>
      </c>
      <c r="D24" s="10">
        <f t="shared" si="2"/>
        <v>15.247997775460169</v>
      </c>
      <c r="E24" s="10">
        <f t="shared" si="3"/>
        <v>117.92963945892645</v>
      </c>
      <c r="F24" s="13">
        <v>20</v>
      </c>
      <c r="G24" s="15">
        <v>66.8</v>
      </c>
      <c r="H24" s="15">
        <f t="shared" si="4"/>
        <v>53.146079999999998</v>
      </c>
      <c r="I24" s="15">
        <f t="shared" si="5"/>
        <v>15.42334061498982</v>
      </c>
      <c r="J24" s="15">
        <f t="shared" si="6"/>
        <v>119.42507423777393</v>
      </c>
      <c r="K24" s="38">
        <v>20</v>
      </c>
      <c r="L24" s="21"/>
      <c r="M24" s="21"/>
      <c r="N24" s="21"/>
      <c r="O24" s="22">
        <f t="shared" si="7"/>
        <v>0</v>
      </c>
      <c r="P24" s="22">
        <f t="shared" si="9"/>
        <v>0</v>
      </c>
      <c r="Q24" s="22">
        <f t="shared" si="0"/>
        <v>0</v>
      </c>
      <c r="U24" s="2"/>
    </row>
    <row r="25" spans="1:23" x14ac:dyDescent="0.25">
      <c r="A25" s="9">
        <v>23</v>
      </c>
      <c r="B25" s="17">
        <f t="shared" si="8"/>
        <v>61</v>
      </c>
      <c r="C25" s="10">
        <f t="shared" si="1"/>
        <v>54.241199999999992</v>
      </c>
      <c r="D25" s="10">
        <f t="shared" si="2"/>
        <v>15.703824194633755</v>
      </c>
      <c r="E25" s="10">
        <f t="shared" si="3"/>
        <v>121.82091713898711</v>
      </c>
      <c r="F25" s="13">
        <v>21</v>
      </c>
      <c r="G25" s="15">
        <v>81.539999999999992</v>
      </c>
      <c r="H25" s="15">
        <f t="shared" si="4"/>
        <v>64.873223999999993</v>
      </c>
      <c r="I25" s="15">
        <f t="shared" si="5"/>
        <v>18.39471758117234</v>
      </c>
      <c r="J25" s="15">
        <f t="shared" si="6"/>
        <v>145.02499825387514</v>
      </c>
      <c r="K25" s="38">
        <v>21</v>
      </c>
      <c r="L25" s="21"/>
      <c r="M25" s="21"/>
      <c r="N25" s="21"/>
      <c r="O25" s="22">
        <f t="shared" si="7"/>
        <v>0</v>
      </c>
      <c r="P25" s="22">
        <f t="shared" si="9"/>
        <v>0</v>
      </c>
      <c r="Q25" s="22">
        <f t="shared" si="0"/>
        <v>0</v>
      </c>
      <c r="U25" s="2"/>
    </row>
    <row r="26" spans="1:23" x14ac:dyDescent="0.25">
      <c r="A26" s="9">
        <v>24</v>
      </c>
      <c r="B26" s="17">
        <f t="shared" si="8"/>
        <v>63</v>
      </c>
      <c r="C26" s="10">
        <f t="shared" si="1"/>
        <v>56.019599999999997</v>
      </c>
      <c r="D26" s="10">
        <f t="shared" si="2"/>
        <v>16.15791398744928</v>
      </c>
      <c r="E26" s="10">
        <f t="shared" si="3"/>
        <v>125.70917019480748</v>
      </c>
      <c r="F26" s="13">
        <v>22</v>
      </c>
      <c r="G26" s="15">
        <v>96.28</v>
      </c>
      <c r="H26" s="15">
        <f t="shared" si="4"/>
        <v>76.600368000000003</v>
      </c>
      <c r="I26" s="15">
        <f t="shared" si="5"/>
        <v>21.30386735026233</v>
      </c>
      <c r="J26" s="15">
        <f t="shared" si="6"/>
        <v>170.51654323504022</v>
      </c>
      <c r="K26" s="38">
        <v>22</v>
      </c>
      <c r="L26" s="24"/>
      <c r="M26" s="25"/>
      <c r="N26" s="23"/>
      <c r="O26" s="22">
        <f t="shared" si="7"/>
        <v>0</v>
      </c>
      <c r="P26" s="22">
        <f t="shared" si="9"/>
        <v>0</v>
      </c>
      <c r="Q26" s="22">
        <f t="shared" si="0"/>
        <v>0</v>
      </c>
      <c r="U26" s="2"/>
    </row>
    <row r="27" spans="1:23" x14ac:dyDescent="0.25">
      <c r="A27" s="9">
        <v>25</v>
      </c>
      <c r="B27" s="17">
        <f t="shared" si="8"/>
        <v>65</v>
      </c>
      <c r="C27" s="10">
        <f t="shared" si="1"/>
        <v>57.798000000000002</v>
      </c>
      <c r="D27" s="10">
        <f t="shared" si="2"/>
        <v>16.610328609522991</v>
      </c>
      <c r="E27" s="10">
        <f t="shared" si="3"/>
        <v>129.59450566158588</v>
      </c>
      <c r="F27" s="13">
        <v>23</v>
      </c>
      <c r="G27" s="13">
        <v>111.02000000000001</v>
      </c>
      <c r="H27" s="15">
        <f t="shared" si="4"/>
        <v>88.327512000000013</v>
      </c>
      <c r="I27" s="15">
        <f t="shared" si="5"/>
        <v>24.161421859810599</v>
      </c>
      <c r="J27" s="15">
        <f t="shared" si="6"/>
        <v>195.91822647250351</v>
      </c>
      <c r="K27" s="38">
        <v>23</v>
      </c>
      <c r="L27" s="21"/>
      <c r="M27" s="21"/>
      <c r="N27" s="21"/>
      <c r="O27" s="22">
        <f t="shared" si="7"/>
        <v>0</v>
      </c>
      <c r="P27" s="22">
        <f t="shared" si="9"/>
        <v>0</v>
      </c>
      <c r="Q27" s="22">
        <f t="shared" si="0"/>
        <v>0</v>
      </c>
      <c r="U27" s="2"/>
    </row>
    <row r="28" spans="1:23" x14ac:dyDescent="0.25">
      <c r="A28" s="9">
        <v>26</v>
      </c>
      <c r="B28" s="17">
        <f t="shared" si="8"/>
        <v>67</v>
      </c>
      <c r="C28" s="10">
        <f t="shared" si="1"/>
        <v>59.5764</v>
      </c>
      <c r="D28" s="10">
        <f t="shared" si="2"/>
        <v>17.06112551972695</v>
      </c>
      <c r="E28" s="10">
        <f t="shared" si="3"/>
        <v>133.47702361352444</v>
      </c>
      <c r="F28" s="13">
        <v>24</v>
      </c>
      <c r="G28" s="13">
        <v>125.75999999999999</v>
      </c>
      <c r="H28" s="15">
        <f t="shared" si="4"/>
        <v>100.05465599999999</v>
      </c>
      <c r="I28" s="15">
        <f t="shared" si="5"/>
        <v>26.975018172550865</v>
      </c>
      <c r="J28" s="15">
        <f t="shared" si="6"/>
        <v>221.24334918385941</v>
      </c>
      <c r="K28" s="38">
        <v>24</v>
      </c>
      <c r="L28" s="24"/>
      <c r="M28" s="24"/>
      <c r="N28" s="21"/>
      <c r="O28" s="22">
        <f t="shared" si="7"/>
        <v>0</v>
      </c>
      <c r="P28" s="22">
        <f t="shared" si="9"/>
        <v>0</v>
      </c>
      <c r="Q28" s="22">
        <f t="shared" si="0"/>
        <v>0</v>
      </c>
      <c r="U28" s="2"/>
    </row>
    <row r="29" spans="1:23" x14ac:dyDescent="0.25">
      <c r="A29" s="9">
        <v>27</v>
      </c>
      <c r="B29" s="17">
        <f t="shared" si="8"/>
        <v>69</v>
      </c>
      <c r="C29" s="10">
        <f t="shared" si="1"/>
        <v>61.354799999999997</v>
      </c>
      <c r="D29" s="10">
        <f t="shared" si="2"/>
        <v>17.510358551572615</v>
      </c>
      <c r="E29" s="10">
        <f t="shared" si="3"/>
        <v>137.35681781065566</v>
      </c>
      <c r="F29" s="13">
        <v>25</v>
      </c>
      <c r="G29" s="16">
        <v>140.5</v>
      </c>
      <c r="H29" s="15">
        <f t="shared" si="4"/>
        <v>111.7818</v>
      </c>
      <c r="I29" s="15">
        <f t="shared" si="5"/>
        <v>29.750397150027219</v>
      </c>
      <c r="J29" s="15">
        <f t="shared" si="6"/>
        <v>246.5019100362974</v>
      </c>
      <c r="K29" s="38">
        <v>25</v>
      </c>
      <c r="L29" s="39">
        <f>G29-G30</f>
        <v>35</v>
      </c>
      <c r="M29" s="25">
        <v>0</v>
      </c>
      <c r="N29" s="23">
        <v>1</v>
      </c>
      <c r="O29" s="22">
        <f t="shared" si="7"/>
        <v>0</v>
      </c>
      <c r="P29" s="22">
        <f t="shared" si="9"/>
        <v>4.4851585452436752E-3</v>
      </c>
      <c r="Q29" s="22">
        <f t="shared" si="0"/>
        <v>4.4851585452436752E-3</v>
      </c>
      <c r="U29" s="2"/>
    </row>
    <row r="30" spans="1:23" x14ac:dyDescent="0.25">
      <c r="A30" s="9">
        <v>28</v>
      </c>
      <c r="B30" s="17">
        <f t="shared" si="8"/>
        <v>71</v>
      </c>
      <c r="C30" s="10">
        <f t="shared" si="1"/>
        <v>63.133199999999995</v>
      </c>
      <c r="D30" s="10">
        <f t="shared" si="2"/>
        <v>17.958078240325325</v>
      </c>
      <c r="E30" s="10">
        <f t="shared" si="3"/>
        <v>141.23397626856661</v>
      </c>
      <c r="F30" s="13">
        <v>25</v>
      </c>
      <c r="G30" s="16">
        <v>105.5</v>
      </c>
      <c r="H30" s="15">
        <f t="shared" si="4"/>
        <v>83.935800000000015</v>
      </c>
      <c r="I30" s="15">
        <f t="shared" si="5"/>
        <v>23.09680144600118</v>
      </c>
      <c r="J30" s="15">
        <f t="shared" si="6"/>
        <v>186.41511418511871</v>
      </c>
      <c r="K30" s="38">
        <v>25</v>
      </c>
      <c r="L30" s="24"/>
      <c r="M30" s="24"/>
      <c r="N30" s="21"/>
      <c r="O30" s="22">
        <f t="shared" si="7"/>
        <v>0</v>
      </c>
      <c r="P30" s="22">
        <f t="shared" si="9"/>
        <v>0</v>
      </c>
      <c r="Q30" s="22">
        <f t="shared" si="0"/>
        <v>0</v>
      </c>
      <c r="U30" s="2"/>
    </row>
    <row r="31" spans="1:23" x14ac:dyDescent="0.25">
      <c r="A31" s="9">
        <v>29</v>
      </c>
      <c r="B31" s="17">
        <f t="shared" si="8"/>
        <v>73</v>
      </c>
      <c r="C31" s="10">
        <f t="shared" si="1"/>
        <v>64.911599999999993</v>
      </c>
      <c r="D31" s="10">
        <f t="shared" si="2"/>
        <v>18.404332112224708</v>
      </c>
      <c r="E31" s="10">
        <f t="shared" si="3"/>
        <v>145.10858176212469</v>
      </c>
      <c r="F31" s="13">
        <v>26</v>
      </c>
      <c r="G31" s="16">
        <v>119.76</v>
      </c>
      <c r="H31" s="15">
        <f t="shared" si="4"/>
        <v>95.281056000000007</v>
      </c>
      <c r="I31" s="15">
        <f t="shared" si="5"/>
        <v>25.834631002002201</v>
      </c>
      <c r="J31" s="15">
        <f t="shared" si="6"/>
        <v>210.94315486182052</v>
      </c>
      <c r="K31" s="38">
        <v>26</v>
      </c>
      <c r="L31" s="24"/>
      <c r="M31" s="24"/>
      <c r="N31" s="21"/>
      <c r="O31" s="22">
        <f t="shared" si="7"/>
        <v>0</v>
      </c>
      <c r="P31" s="22">
        <f t="shared" si="9"/>
        <v>0</v>
      </c>
      <c r="Q31" s="22">
        <f t="shared" si="0"/>
        <v>0</v>
      </c>
      <c r="U31" s="2"/>
    </row>
    <row r="32" spans="1:23" x14ac:dyDescent="0.25">
      <c r="A32" s="9">
        <v>30</v>
      </c>
      <c r="B32" s="17">
        <f t="shared" si="8"/>
        <v>75</v>
      </c>
      <c r="C32" s="10">
        <f t="shared" si="1"/>
        <v>66.69</v>
      </c>
      <c r="D32" s="10">
        <f t="shared" si="2"/>
        <v>18.849164941118623</v>
      </c>
      <c r="E32" s="10">
        <f t="shared" si="3"/>
        <v>148.98071227244827</v>
      </c>
      <c r="F32" s="13">
        <v>27</v>
      </c>
      <c r="G32" s="16">
        <v>134.02000000000001</v>
      </c>
      <c r="H32" s="15">
        <f t="shared" si="4"/>
        <v>106.62631200000001</v>
      </c>
      <c r="I32" s="15">
        <f t="shared" si="5"/>
        <v>28.534682076410931</v>
      </c>
      <c r="J32" s="15">
        <f t="shared" si="6"/>
        <v>235.40539801641569</v>
      </c>
      <c r="K32" s="38">
        <v>27</v>
      </c>
      <c r="L32" s="24"/>
      <c r="M32" s="25"/>
      <c r="N32" s="23"/>
      <c r="O32" s="22">
        <f t="shared" si="7"/>
        <v>0</v>
      </c>
      <c r="P32" s="22">
        <f t="shared" si="9"/>
        <v>0</v>
      </c>
      <c r="Q32" s="22">
        <f t="shared" si="0"/>
        <v>0</v>
      </c>
      <c r="U32" s="2"/>
    </row>
    <row r="33" spans="1:23" x14ac:dyDescent="0.25">
      <c r="A33" s="9">
        <v>31</v>
      </c>
      <c r="B33" s="17">
        <f t="shared" si="8"/>
        <v>77</v>
      </c>
      <c r="C33" s="10">
        <f t="shared" si="1"/>
        <v>68.468400000000003</v>
      </c>
      <c r="D33" s="10">
        <f t="shared" si="2"/>
        <v>19.292618976952735</v>
      </c>
      <c r="E33" s="10">
        <f t="shared" si="3"/>
        <v>152.85044138485935</v>
      </c>
      <c r="F33" s="13">
        <v>28</v>
      </c>
      <c r="G33" s="16">
        <v>148.28</v>
      </c>
      <c r="H33" s="15">
        <f t="shared" si="4"/>
        <v>117.971568</v>
      </c>
      <c r="I33" s="15">
        <f t="shared" si="5"/>
        <v>31.201432457260601</v>
      </c>
      <c r="J33" s="15">
        <f t="shared" si="6"/>
        <v>259.80964246306223</v>
      </c>
      <c r="K33" s="38">
        <v>28</v>
      </c>
      <c r="L33" s="24"/>
      <c r="M33" s="24"/>
      <c r="N33" s="21"/>
      <c r="O33" s="22">
        <f t="shared" si="7"/>
        <v>0</v>
      </c>
      <c r="P33" s="22">
        <f t="shared" si="9"/>
        <v>0</v>
      </c>
      <c r="Q33" s="22">
        <f t="shared" si="0"/>
        <v>0</v>
      </c>
      <c r="U33" s="2"/>
    </row>
    <row r="34" spans="1:23" x14ac:dyDescent="0.25">
      <c r="A34" s="9">
        <v>32</v>
      </c>
      <c r="B34" s="17">
        <f t="shared" si="8"/>
        <v>79</v>
      </c>
      <c r="C34" s="10">
        <f t="shared" si="1"/>
        <v>70.246799999999993</v>
      </c>
      <c r="D34" s="10">
        <f t="shared" si="2"/>
        <v>19.734734149853068</v>
      </c>
      <c r="E34" s="10">
        <f t="shared" si="3"/>
        <v>156.7178386443274</v>
      </c>
      <c r="F34" s="13">
        <v>29</v>
      </c>
      <c r="G34" s="13">
        <v>162.54000000000002</v>
      </c>
      <c r="H34" s="15">
        <f t="shared" si="4"/>
        <v>129.31682400000003</v>
      </c>
      <c r="I34" s="15">
        <f t="shared" si="5"/>
        <v>33.838449040120956</v>
      </c>
      <c r="J34" s="15">
        <f t="shared" si="6"/>
        <v>284.16210054487738</v>
      </c>
      <c r="K34" s="38">
        <v>29</v>
      </c>
      <c r="L34" s="21"/>
      <c r="M34" s="21"/>
      <c r="N34" s="21"/>
      <c r="O34" s="22">
        <f t="shared" si="7"/>
        <v>0</v>
      </c>
      <c r="P34" s="22">
        <f t="shared" si="9"/>
        <v>0</v>
      </c>
      <c r="Q34" s="22">
        <f t="shared" ref="Q34:Q65" si="10">SUM(O34:P34)</f>
        <v>0</v>
      </c>
      <c r="U34" s="2"/>
    </row>
    <row r="35" spans="1:23" x14ac:dyDescent="0.25">
      <c r="A35" s="9">
        <v>33</v>
      </c>
      <c r="B35" s="17">
        <f t="shared" si="8"/>
        <v>81</v>
      </c>
      <c r="C35" s="10">
        <f t="shared" si="1"/>
        <v>72.025199999999998</v>
      </c>
      <c r="D35" s="10">
        <f t="shared" si="2"/>
        <v>20.175548252960461</v>
      </c>
      <c r="E35" s="10">
        <f t="shared" si="3"/>
        <v>160.58296987390614</v>
      </c>
      <c r="F35" s="13">
        <v>30</v>
      </c>
      <c r="G35" s="13">
        <v>176.8</v>
      </c>
      <c r="H35" s="15">
        <f t="shared" si="4"/>
        <v>140.66208000000003</v>
      </c>
      <c r="I35" s="15">
        <f t="shared" si="5"/>
        <v>36.448637053108627</v>
      </c>
      <c r="J35" s="15">
        <f t="shared" si="6"/>
        <v>308.46783220083091</v>
      </c>
      <c r="K35" s="38">
        <v>30</v>
      </c>
      <c r="L35" s="39">
        <f>G35-G36</f>
        <v>35</v>
      </c>
      <c r="M35" s="25">
        <v>0.1</v>
      </c>
      <c r="N35" s="23">
        <v>0.9</v>
      </c>
      <c r="O35" s="22">
        <f>EXP(-LN(2)/35)*O34+(1-EXP(-LN(2)/35))/(LN(2)/35)*M35*L35*0.51*0.475*44/12</f>
        <v>3.0782928188474536</v>
      </c>
      <c r="P35" s="22">
        <f t="shared" si="9"/>
        <v>4.0366426907193081E-3</v>
      </c>
      <c r="Q35" s="22">
        <f t="shared" si="10"/>
        <v>3.0823294615381731</v>
      </c>
      <c r="U35" s="2"/>
      <c r="V35" s="2"/>
      <c r="W35" s="2"/>
    </row>
    <row r="36" spans="1:23" x14ac:dyDescent="0.25">
      <c r="A36" s="9">
        <v>34</v>
      </c>
      <c r="B36" s="17">
        <f t="shared" si="8"/>
        <v>83</v>
      </c>
      <c r="C36" s="10">
        <f t="shared" si="1"/>
        <v>73.803600000000003</v>
      </c>
      <c r="D36" s="10">
        <f t="shared" si="2"/>
        <v>20.615097106698759</v>
      </c>
      <c r="E36" s="10">
        <f t="shared" si="3"/>
        <v>164.44589746083366</v>
      </c>
      <c r="F36" s="13">
        <v>30</v>
      </c>
      <c r="G36" s="16">
        <v>141.80000000000001</v>
      </c>
      <c r="H36" s="15">
        <f t="shared" si="4"/>
        <v>112.81608000000001</v>
      </c>
      <c r="I36" s="15">
        <f t="shared" si="5"/>
        <v>29.993495701928506</v>
      </c>
      <c r="J36" s="15">
        <f t="shared" si="6"/>
        <v>248.72667768085878</v>
      </c>
      <c r="K36" s="38">
        <v>30</v>
      </c>
      <c r="L36" s="24"/>
      <c r="M36" s="24"/>
      <c r="N36" s="21"/>
      <c r="O36" s="22">
        <f t="shared" ref="O36:O96" si="11">EXP(-LN(2)/35)*O35+(1-EXP(-LN(2)/35))/(LN(2)/35)*M36*L36*0.51*0.475*44/12</f>
        <v>3.0179293742430797</v>
      </c>
      <c r="P36" s="22">
        <f t="shared" si="9"/>
        <v>0</v>
      </c>
      <c r="Q36" s="22">
        <f t="shared" si="10"/>
        <v>3.0179293742430797</v>
      </c>
      <c r="U36" s="2"/>
      <c r="V36" s="2"/>
      <c r="W36" s="2"/>
    </row>
    <row r="37" spans="1:23" x14ac:dyDescent="0.25">
      <c r="A37" s="9">
        <v>35</v>
      </c>
      <c r="B37" s="17">
        <f t="shared" si="8"/>
        <v>85</v>
      </c>
      <c r="C37" s="10">
        <f t="shared" si="1"/>
        <v>75.581999999999994</v>
      </c>
      <c r="D37" s="10">
        <f t="shared" si="2"/>
        <v>21.053414706764119</v>
      </c>
      <c r="E37" s="10">
        <f t="shared" si="3"/>
        <v>168.30668061428082</v>
      </c>
      <c r="F37" s="13">
        <v>31</v>
      </c>
      <c r="G37" s="16">
        <v>154.72</v>
      </c>
      <c r="H37" s="15">
        <f t="shared" si="4"/>
        <v>123.09523200000001</v>
      </c>
      <c r="I37" s="15">
        <f t="shared" si="5"/>
        <v>32.395837865894002</v>
      </c>
      <c r="J37" s="15">
        <f t="shared" si="6"/>
        <v>270.81361334976538</v>
      </c>
      <c r="K37" s="38">
        <v>31</v>
      </c>
      <c r="L37" s="24"/>
      <c r="M37" s="24"/>
      <c r="N37" s="21"/>
      <c r="O37" s="22">
        <f t="shared" si="11"/>
        <v>2.9587496199693319</v>
      </c>
      <c r="P37" s="22">
        <f t="shared" si="9"/>
        <v>0</v>
      </c>
      <c r="Q37" s="22">
        <f t="shared" si="10"/>
        <v>2.9587496199693319</v>
      </c>
      <c r="U37" s="2"/>
      <c r="V37" s="2"/>
      <c r="W37" s="2"/>
    </row>
    <row r="38" spans="1:23" x14ac:dyDescent="0.25">
      <c r="A38" s="9">
        <v>36</v>
      </c>
      <c r="B38" s="17">
        <f t="shared" si="8"/>
        <v>87</v>
      </c>
      <c r="C38" s="10">
        <f t="shared" si="1"/>
        <v>77.360399999999998</v>
      </c>
      <c r="D38" s="10">
        <f t="shared" si="2"/>
        <v>21.490533357793495</v>
      </c>
      <c r="E38" s="10">
        <f t="shared" si="3"/>
        <v>172.165375598157</v>
      </c>
      <c r="F38" s="13">
        <v>32</v>
      </c>
      <c r="G38" s="16">
        <v>167.64000000000001</v>
      </c>
      <c r="H38" s="15">
        <f t="shared" si="4"/>
        <v>133.37438400000002</v>
      </c>
      <c r="I38" s="15">
        <f t="shared" si="5"/>
        <v>34.774913711031964</v>
      </c>
      <c r="J38" s="15">
        <f t="shared" si="6"/>
        <v>292.86002684671399</v>
      </c>
      <c r="K38" s="38">
        <v>32</v>
      </c>
      <c r="L38" s="24"/>
      <c r="M38" s="25"/>
      <c r="N38" s="23"/>
      <c r="O38" s="22">
        <f t="shared" si="11"/>
        <v>2.9007303445808064</v>
      </c>
      <c r="P38" s="22">
        <f t="shared" si="9"/>
        <v>0</v>
      </c>
      <c r="Q38" s="22">
        <f t="shared" si="10"/>
        <v>2.9007303445808064</v>
      </c>
      <c r="U38" s="2"/>
      <c r="V38" s="2"/>
      <c r="W38" s="2"/>
    </row>
    <row r="39" spans="1:23" x14ac:dyDescent="0.25">
      <c r="A39" s="9">
        <v>37</v>
      </c>
      <c r="B39" s="17">
        <f t="shared" si="8"/>
        <v>89</v>
      </c>
      <c r="C39" s="10">
        <f t="shared" si="1"/>
        <v>79.138799999999989</v>
      </c>
      <c r="D39" s="10">
        <f t="shared" si="2"/>
        <v>21.926483794395324</v>
      </c>
      <c r="E39" s="10">
        <f t="shared" si="3"/>
        <v>176.02203594190516</v>
      </c>
      <c r="F39" s="13">
        <v>33</v>
      </c>
      <c r="G39" s="16">
        <v>180.56</v>
      </c>
      <c r="H39" s="15">
        <f t="shared" si="4"/>
        <v>143.653536</v>
      </c>
      <c r="I39" s="15">
        <f t="shared" si="5"/>
        <v>37.132720247116019</v>
      </c>
      <c r="J39" s="15">
        <f t="shared" si="6"/>
        <v>314.8693962970604</v>
      </c>
      <c r="K39" s="38">
        <v>33</v>
      </c>
      <c r="L39" s="24"/>
      <c r="M39" s="24"/>
      <c r="N39" s="21"/>
      <c r="O39" s="22">
        <f t="shared" si="11"/>
        <v>2.843848791794386</v>
      </c>
      <c r="P39" s="22">
        <f t="shared" si="9"/>
        <v>0</v>
      </c>
      <c r="Q39" s="22">
        <f t="shared" si="10"/>
        <v>2.843848791794386</v>
      </c>
      <c r="U39" s="2"/>
      <c r="V39" s="2"/>
      <c r="W39" s="2"/>
    </row>
    <row r="40" spans="1:23" x14ac:dyDescent="0.25">
      <c r="A40" s="9">
        <v>38</v>
      </c>
      <c r="B40" s="17">
        <f t="shared" si="8"/>
        <v>91</v>
      </c>
      <c r="C40" s="10">
        <f t="shared" si="1"/>
        <v>80.917199999999994</v>
      </c>
      <c r="D40" s="10">
        <f t="shared" si="2"/>
        <v>22.361295290994434</v>
      </c>
      <c r="E40" s="10">
        <f t="shared" si="3"/>
        <v>179.87671263181528</v>
      </c>
      <c r="F40" s="13">
        <v>34</v>
      </c>
      <c r="G40" s="16">
        <v>193.48000000000002</v>
      </c>
      <c r="H40" s="15">
        <f t="shared" si="4"/>
        <v>153.93268800000004</v>
      </c>
      <c r="I40" s="15">
        <f t="shared" si="5"/>
        <v>39.470952496040077</v>
      </c>
      <c r="J40" s="15">
        <f t="shared" si="6"/>
        <v>336.84467386393652</v>
      </c>
      <c r="K40" s="38">
        <v>34</v>
      </c>
      <c r="L40" s="24"/>
      <c r="M40" s="24"/>
      <c r="N40" s="21"/>
      <c r="O40" s="22">
        <f t="shared" si="11"/>
        <v>2.7880826515637858</v>
      </c>
      <c r="P40" s="22">
        <f t="shared" si="9"/>
        <v>0</v>
      </c>
      <c r="Q40" s="22">
        <f t="shared" si="10"/>
        <v>2.7880826515637858</v>
      </c>
      <c r="U40" s="2"/>
      <c r="V40" s="2"/>
      <c r="W40" s="2"/>
    </row>
    <row r="41" spans="1:23" x14ac:dyDescent="0.25">
      <c r="A41" s="9">
        <v>39</v>
      </c>
      <c r="B41" s="17">
        <f t="shared" si="8"/>
        <v>93</v>
      </c>
      <c r="C41" s="10">
        <f t="shared" si="1"/>
        <v>82.695599999999999</v>
      </c>
      <c r="D41" s="10">
        <f t="shared" si="2"/>
        <v>22.794995761747849</v>
      </c>
      <c r="E41" s="10">
        <f t="shared" si="3"/>
        <v>183.72945428504417</v>
      </c>
      <c r="F41" s="13">
        <v>35</v>
      </c>
      <c r="G41" s="13">
        <v>206.4</v>
      </c>
      <c r="H41" s="15">
        <f t="shared" si="4"/>
        <v>164.21184000000002</v>
      </c>
      <c r="I41" s="15">
        <f t="shared" si="5"/>
        <v>41.791066295417416</v>
      </c>
      <c r="J41" s="15">
        <f t="shared" si="6"/>
        <v>358.78839513118533</v>
      </c>
      <c r="K41" s="38">
        <v>35</v>
      </c>
      <c r="L41" s="21">
        <f>G41-G42</f>
        <v>35</v>
      </c>
      <c r="M41" s="23">
        <v>0.1</v>
      </c>
      <c r="N41" s="23">
        <v>0.9</v>
      </c>
      <c r="O41" s="22">
        <f t="shared" si="11"/>
        <v>5.8117028701765747</v>
      </c>
      <c r="P41" s="22">
        <f t="shared" si="9"/>
        <v>4.0366426907193081E-3</v>
      </c>
      <c r="Q41" s="22">
        <f t="shared" si="10"/>
        <v>5.8157395128672942</v>
      </c>
      <c r="U41" s="2"/>
      <c r="V41" s="2"/>
      <c r="W41" s="2"/>
    </row>
    <row r="42" spans="1:23" x14ac:dyDescent="0.25">
      <c r="A42" s="9">
        <v>40</v>
      </c>
      <c r="B42" s="17">
        <f t="shared" si="8"/>
        <v>95</v>
      </c>
      <c r="C42" s="10">
        <f t="shared" si="1"/>
        <v>84.474000000000004</v>
      </c>
      <c r="D42" s="10">
        <f t="shared" si="2"/>
        <v>23.22761185162317</v>
      </c>
      <c r="E42" s="10">
        <f t="shared" si="3"/>
        <v>187.5803073082437</v>
      </c>
      <c r="F42" s="13">
        <v>35</v>
      </c>
      <c r="G42" s="13">
        <v>171.4</v>
      </c>
      <c r="H42" s="15">
        <f t="shared" si="4"/>
        <v>136.36584000000002</v>
      </c>
      <c r="I42" s="15">
        <f t="shared" si="5"/>
        <v>35.463200381149136</v>
      </c>
      <c r="J42" s="15">
        <f t="shared" si="6"/>
        <v>299.26891199716812</v>
      </c>
      <c r="K42" s="38">
        <v>35</v>
      </c>
      <c r="L42" s="24"/>
      <c r="M42" s="24"/>
      <c r="N42" s="21"/>
      <c r="O42" s="22">
        <f t="shared" si="11"/>
        <v>5.697738921681144</v>
      </c>
      <c r="P42" s="22">
        <f t="shared" si="9"/>
        <v>0</v>
      </c>
      <c r="Q42" s="22">
        <f t="shared" si="10"/>
        <v>5.697738921681144</v>
      </c>
      <c r="U42" s="2"/>
      <c r="V42" s="2"/>
      <c r="W42" s="2"/>
    </row>
    <row r="43" spans="1:23" x14ac:dyDescent="0.25">
      <c r="A43" s="9">
        <v>41</v>
      </c>
      <c r="B43" s="17">
        <f t="shared" si="8"/>
        <v>97</v>
      </c>
      <c r="C43" s="10">
        <f t="shared" si="1"/>
        <v>86.252399999999994</v>
      </c>
      <c r="D43" s="10">
        <f t="shared" si="2"/>
        <v>23.659169019590802</v>
      </c>
      <c r="E43" s="10">
        <f t="shared" si="3"/>
        <v>191.42931604245396</v>
      </c>
      <c r="F43" s="13">
        <v>36</v>
      </c>
      <c r="G43" s="16">
        <v>182.74</v>
      </c>
      <c r="H43" s="15">
        <f t="shared" si="4"/>
        <v>145.387944</v>
      </c>
      <c r="I43" s="15">
        <f t="shared" si="5"/>
        <v>37.52858196613942</v>
      </c>
      <c r="J43" s="15">
        <f t="shared" si="6"/>
        <v>318.57961605769282</v>
      </c>
      <c r="K43" s="38">
        <v>36</v>
      </c>
      <c r="L43" s="24"/>
      <c r="M43" s="24"/>
      <c r="N43" s="21"/>
      <c r="O43" s="22">
        <f t="shared" si="11"/>
        <v>5.5860097367045638</v>
      </c>
      <c r="P43" s="22">
        <f t="shared" si="9"/>
        <v>0</v>
      </c>
      <c r="Q43" s="22">
        <f t="shared" si="10"/>
        <v>5.5860097367045638</v>
      </c>
      <c r="U43" s="2"/>
      <c r="V43" s="2"/>
      <c r="W43" s="2"/>
    </row>
    <row r="44" spans="1:23" x14ac:dyDescent="0.25">
      <c r="A44" s="9">
        <v>42</v>
      </c>
      <c r="B44" s="17">
        <f t="shared" si="8"/>
        <v>99</v>
      </c>
      <c r="C44" s="10">
        <f t="shared" si="1"/>
        <v>88.030799999999985</v>
      </c>
      <c r="D44" s="10">
        <f t="shared" si="2"/>
        <v>24.089691614761261</v>
      </c>
      <c r="E44" s="10">
        <f t="shared" si="3"/>
        <v>195.27652289570918</v>
      </c>
      <c r="F44" s="13">
        <v>37</v>
      </c>
      <c r="G44" s="16">
        <v>194.08</v>
      </c>
      <c r="H44" s="15">
        <f t="shared" si="4"/>
        <v>154.41004800000002</v>
      </c>
      <c r="I44" s="15">
        <f t="shared" si="5"/>
        <v>39.579088467394619</v>
      </c>
      <c r="J44" s="15">
        <f t="shared" si="6"/>
        <v>337.86441268071235</v>
      </c>
      <c r="K44" s="38">
        <v>37</v>
      </c>
      <c r="L44" s="24"/>
      <c r="M44" s="25"/>
      <c r="N44" s="23"/>
      <c r="O44" s="22">
        <f t="shared" si="11"/>
        <v>5.4764714928973008</v>
      </c>
      <c r="P44" s="22">
        <f t="shared" si="9"/>
        <v>0</v>
      </c>
      <c r="Q44" s="22">
        <f t="shared" si="10"/>
        <v>5.4764714928973008</v>
      </c>
      <c r="U44" s="2"/>
      <c r="V44" s="2"/>
      <c r="W44" s="2"/>
    </row>
    <row r="45" spans="1:23" x14ac:dyDescent="0.25">
      <c r="A45" s="9">
        <v>43</v>
      </c>
      <c r="B45" s="17">
        <f t="shared" si="8"/>
        <v>101</v>
      </c>
      <c r="C45" s="10">
        <f t="shared" si="1"/>
        <v>89.80919999999999</v>
      </c>
      <c r="D45" s="10">
        <f t="shared" si="2"/>
        <v>24.519202946196106</v>
      </c>
      <c r="E45" s="10">
        <f t="shared" si="3"/>
        <v>199.12196846462484</v>
      </c>
      <c r="F45" s="13">
        <v>38</v>
      </c>
      <c r="G45" s="16">
        <v>205.42000000000002</v>
      </c>
      <c r="H45" s="15">
        <f t="shared" si="4"/>
        <v>163.43215200000003</v>
      </c>
      <c r="I45" s="15">
        <f t="shared" si="5"/>
        <v>41.615688038271728</v>
      </c>
      <c r="J45" s="15">
        <f t="shared" si="6"/>
        <v>357.12498806665667</v>
      </c>
      <c r="K45" s="38">
        <v>38</v>
      </c>
      <c r="L45" s="24"/>
      <c r="M45" s="24"/>
      <c r="N45" s="21"/>
      <c r="O45" s="22">
        <f t="shared" si="11"/>
        <v>5.3690812272393664</v>
      </c>
      <c r="P45" s="22">
        <f t="shared" si="9"/>
        <v>0</v>
      </c>
      <c r="Q45" s="22">
        <f t="shared" si="10"/>
        <v>5.3690812272393664</v>
      </c>
      <c r="U45" s="2"/>
      <c r="V45" s="2"/>
      <c r="W45" s="2"/>
    </row>
    <row r="46" spans="1:23" x14ac:dyDescent="0.25">
      <c r="A46" s="9">
        <v>44</v>
      </c>
      <c r="B46" s="17">
        <f t="shared" si="8"/>
        <v>103</v>
      </c>
      <c r="C46" s="10">
        <f t="shared" si="1"/>
        <v>91.587599999999995</v>
      </c>
      <c r="D46" s="10">
        <f t="shared" si="2"/>
        <v>24.947725347033259</v>
      </c>
      <c r="E46" s="10">
        <f t="shared" si="3"/>
        <v>202.96569164608289</v>
      </c>
      <c r="F46" s="13">
        <v>39</v>
      </c>
      <c r="G46" s="16">
        <v>216.76</v>
      </c>
      <c r="H46" s="15">
        <f t="shared" si="4"/>
        <v>172.45425600000002</v>
      </c>
      <c r="I46" s="15">
        <f t="shared" si="5"/>
        <v>43.63923590321825</v>
      </c>
      <c r="J46" s="15">
        <f t="shared" si="6"/>
        <v>376.36283173143846</v>
      </c>
      <c r="K46" s="38">
        <v>39</v>
      </c>
      <c r="L46" s="24"/>
      <c r="M46" s="24"/>
      <c r="N46" s="21"/>
      <c r="O46" s="22">
        <f t="shared" si="11"/>
        <v>5.2637968191893902</v>
      </c>
      <c r="P46" s="22">
        <f t="shared" si="9"/>
        <v>0</v>
      </c>
      <c r="Q46" s="22">
        <f t="shared" si="10"/>
        <v>5.2637968191893902</v>
      </c>
      <c r="U46" s="2"/>
      <c r="V46" s="2"/>
      <c r="W46" s="2"/>
    </row>
    <row r="47" spans="1:23" x14ac:dyDescent="0.25">
      <c r="A47" s="9">
        <v>45</v>
      </c>
      <c r="B47" s="17">
        <f t="shared" si="8"/>
        <v>105</v>
      </c>
      <c r="C47" s="10">
        <f t="shared" si="1"/>
        <v>93.366</v>
      </c>
      <c r="D47" s="10">
        <f t="shared" si="2"/>
        <v>25.375280233490678</v>
      </c>
      <c r="E47" s="10">
        <f t="shared" si="3"/>
        <v>206.80772973999626</v>
      </c>
      <c r="F47" s="13">
        <v>40</v>
      </c>
      <c r="G47" s="13">
        <v>228.1</v>
      </c>
      <c r="H47" s="15">
        <f t="shared" si="4"/>
        <v>181.47636</v>
      </c>
      <c r="I47" s="15">
        <f t="shared" si="5"/>
        <v>45.650492748883501</v>
      </c>
      <c r="J47" s="15">
        <f t="shared" si="6"/>
        <v>395.57926853763871</v>
      </c>
      <c r="K47" s="38">
        <v>40</v>
      </c>
      <c r="L47" s="21">
        <f>G47-G48</f>
        <v>35</v>
      </c>
      <c r="M47" s="23">
        <v>0.2</v>
      </c>
      <c r="N47" s="23">
        <v>0.8</v>
      </c>
      <c r="O47" s="22">
        <f t="shared" si="11"/>
        <v>11.317162611859032</v>
      </c>
      <c r="P47" s="22">
        <f t="shared" si="9"/>
        <v>3.5881268361949406E-3</v>
      </c>
      <c r="Q47" s="22">
        <f t="shared" si="10"/>
        <v>11.320750738695228</v>
      </c>
      <c r="U47" s="2"/>
      <c r="V47" s="2"/>
      <c r="W47" s="2"/>
    </row>
    <row r="48" spans="1:23" x14ac:dyDescent="0.25">
      <c r="A48" s="9">
        <v>46</v>
      </c>
      <c r="B48" s="17">
        <f t="shared" si="8"/>
        <v>107</v>
      </c>
      <c r="C48" s="10">
        <f t="shared" si="1"/>
        <v>95.144400000000005</v>
      </c>
      <c r="D48" s="10">
        <f t="shared" si="2"/>
        <v>25.801888159247703</v>
      </c>
      <c r="E48" s="10">
        <f t="shared" si="3"/>
        <v>210.64811854402308</v>
      </c>
      <c r="F48" s="13">
        <v>40</v>
      </c>
      <c r="G48" s="13">
        <v>193.1</v>
      </c>
      <c r="H48" s="15">
        <f t="shared" si="4"/>
        <v>153.63036</v>
      </c>
      <c r="I48" s="15">
        <f t="shared" si="5"/>
        <v>39.402446196690853</v>
      </c>
      <c r="J48" s="15">
        <f t="shared" si="6"/>
        <v>336.19880412590317</v>
      </c>
      <c r="K48" s="38">
        <v>40</v>
      </c>
      <c r="L48" s="24"/>
      <c r="M48" s="24"/>
      <c r="N48" s="21"/>
      <c r="O48" s="22">
        <f t="shared" si="11"/>
        <v>11.095239955828076</v>
      </c>
      <c r="P48" s="22">
        <f t="shared" si="9"/>
        <v>0</v>
      </c>
      <c r="Q48" s="22">
        <f t="shared" si="10"/>
        <v>11.095239955828076</v>
      </c>
      <c r="U48" s="2"/>
      <c r="V48" s="2"/>
      <c r="W48" s="2"/>
    </row>
    <row r="49" spans="1:23" x14ac:dyDescent="0.25">
      <c r="A49" s="9">
        <v>47</v>
      </c>
      <c r="B49" s="17">
        <f t="shared" si="8"/>
        <v>109</v>
      </c>
      <c r="C49" s="10">
        <f t="shared" si="1"/>
        <v>96.922799999999981</v>
      </c>
      <c r="D49" s="10">
        <f t="shared" si="2"/>
        <v>26.227568865645353</v>
      </c>
      <c r="E49" s="10">
        <f t="shared" si="3"/>
        <v>214.48689244099896</v>
      </c>
      <c r="F49" s="13">
        <v>41</v>
      </c>
      <c r="G49" s="16">
        <v>202.92</v>
      </c>
      <c r="H49" s="15">
        <f t="shared" si="4"/>
        <v>161.443152</v>
      </c>
      <c r="I49" s="15">
        <f t="shared" si="5"/>
        <v>41.167852065682155</v>
      </c>
      <c r="J49" s="15">
        <f t="shared" si="6"/>
        <v>352.88083208106309</v>
      </c>
      <c r="K49" s="38">
        <v>41</v>
      </c>
      <c r="L49" s="24"/>
      <c r="M49" s="24"/>
      <c r="N49" s="21"/>
      <c r="O49" s="22">
        <f t="shared" si="11"/>
        <v>10.877669067722431</v>
      </c>
      <c r="P49" s="22">
        <f t="shared" si="9"/>
        <v>0</v>
      </c>
      <c r="Q49" s="22">
        <f t="shared" si="10"/>
        <v>10.877669067722431</v>
      </c>
      <c r="U49" s="2"/>
      <c r="V49" s="2"/>
      <c r="W49" s="2"/>
    </row>
    <row r="50" spans="1:23" x14ac:dyDescent="0.25">
      <c r="A50" s="9">
        <v>48</v>
      </c>
      <c r="B50" s="17">
        <f t="shared" si="8"/>
        <v>111</v>
      </c>
      <c r="C50" s="10">
        <f t="shared" si="1"/>
        <v>98.701199999999986</v>
      </c>
      <c r="D50" s="10">
        <f t="shared" si="2"/>
        <v>26.652341328097943</v>
      </c>
      <c r="E50" s="10">
        <f t="shared" si="3"/>
        <v>218.32408447977056</v>
      </c>
      <c r="F50" s="13">
        <v>42</v>
      </c>
      <c r="G50" s="16">
        <v>212.73999999999998</v>
      </c>
      <c r="H50" s="15">
        <f t="shared" si="4"/>
        <v>169.255944</v>
      </c>
      <c r="I50" s="15">
        <f t="shared" si="5"/>
        <v>42.92333727438352</v>
      </c>
      <c r="J50" s="15">
        <f t="shared" si="6"/>
        <v>369.54558155288464</v>
      </c>
      <c r="K50" s="38">
        <v>42</v>
      </c>
      <c r="L50" s="24"/>
      <c r="M50" s="25"/>
      <c r="N50" s="23"/>
      <c r="O50" s="22">
        <f t="shared" si="11"/>
        <v>10.664364612027402</v>
      </c>
      <c r="P50" s="22">
        <f t="shared" si="9"/>
        <v>0</v>
      </c>
      <c r="Q50" s="22">
        <f t="shared" si="10"/>
        <v>10.664364612027402</v>
      </c>
      <c r="U50" s="2"/>
      <c r="V50" s="2"/>
      <c r="W50" s="2"/>
    </row>
    <row r="51" spans="1:23" x14ac:dyDescent="0.25">
      <c r="A51" s="9">
        <v>49</v>
      </c>
      <c r="B51" s="17">
        <f t="shared" si="8"/>
        <v>113</v>
      </c>
      <c r="C51" s="10">
        <f t="shared" si="1"/>
        <v>100.47959999999999</v>
      </c>
      <c r="D51" s="10">
        <f t="shared" si="2"/>
        <v>27.076223799065204</v>
      </c>
      <c r="E51" s="10">
        <f t="shared" si="3"/>
        <v>222.15972645003853</v>
      </c>
      <c r="F51" s="13">
        <v>43</v>
      </c>
      <c r="G51" s="16">
        <v>222.56</v>
      </c>
      <c r="H51" s="15">
        <f t="shared" si="4"/>
        <v>177.068736</v>
      </c>
      <c r="I51" s="15">
        <f t="shared" si="5"/>
        <v>44.66941205975349</v>
      </c>
      <c r="J51" s="15">
        <f t="shared" si="6"/>
        <v>386.1939412040706</v>
      </c>
      <c r="K51" s="38">
        <v>43</v>
      </c>
      <c r="L51" s="24"/>
      <c r="M51" s="24"/>
      <c r="N51" s="21"/>
      <c r="O51" s="22">
        <f t="shared" si="11"/>
        <v>10.455242926605679</v>
      </c>
      <c r="P51" s="22">
        <f t="shared" si="9"/>
        <v>0</v>
      </c>
      <c r="Q51" s="22">
        <f t="shared" si="10"/>
        <v>10.455242926605679</v>
      </c>
      <c r="U51" s="2"/>
      <c r="V51" s="2"/>
      <c r="W51" s="2"/>
    </row>
    <row r="52" spans="1:23" x14ac:dyDescent="0.25">
      <c r="A52" s="9">
        <v>50</v>
      </c>
      <c r="B52" s="17">
        <f t="shared" si="8"/>
        <v>115</v>
      </c>
      <c r="C52" s="10">
        <f t="shared" si="1"/>
        <v>102.258</v>
      </c>
      <c r="D52" s="10">
        <f t="shared" si="2"/>
        <v>27.499233847895859</v>
      </c>
      <c r="E52" s="10">
        <f t="shared" si="3"/>
        <v>225.99384895175194</v>
      </c>
      <c r="F52" s="13">
        <v>44</v>
      </c>
      <c r="G52" s="16">
        <v>232.38</v>
      </c>
      <c r="H52" s="15">
        <f t="shared" si="4"/>
        <v>184.881528</v>
      </c>
      <c r="I52" s="15">
        <f t="shared" si="5"/>
        <v>46.406539086581006</v>
      </c>
      <c r="J52" s="15">
        <f t="shared" si="6"/>
        <v>402.82671684246185</v>
      </c>
      <c r="K52" s="38">
        <v>44</v>
      </c>
      <c r="L52" s="24"/>
      <c r="M52" s="24"/>
      <c r="N52" s="21"/>
      <c r="O52" s="22">
        <f t="shared" si="11"/>
        <v>10.250221989883444</v>
      </c>
      <c r="P52" s="22">
        <f t="shared" si="9"/>
        <v>0</v>
      </c>
      <c r="Q52" s="22">
        <f t="shared" si="10"/>
        <v>10.250221989883444</v>
      </c>
      <c r="U52" s="2"/>
      <c r="V52" s="2"/>
      <c r="W52" s="2"/>
    </row>
    <row r="53" spans="1:23" x14ac:dyDescent="0.25">
      <c r="A53" s="9">
        <v>51</v>
      </c>
      <c r="B53" s="17">
        <f t="shared" si="8"/>
        <v>117</v>
      </c>
      <c r="C53" s="10">
        <f t="shared" si="1"/>
        <v>104.0364</v>
      </c>
      <c r="D53" s="10">
        <f t="shared" si="2"/>
        <v>27.921388397820998</v>
      </c>
      <c r="E53" s="10">
        <f t="shared" si="3"/>
        <v>229.8264814595382</v>
      </c>
      <c r="F53" s="13">
        <v>45</v>
      </c>
      <c r="G53" s="16">
        <v>242.2</v>
      </c>
      <c r="H53" s="15">
        <f t="shared" si="4"/>
        <v>192.69432</v>
      </c>
      <c r="I53" s="15">
        <f t="shared" si="5"/>
        <v>48.13513970479886</v>
      </c>
      <c r="J53" s="15">
        <f t="shared" si="6"/>
        <v>419.44464231919136</v>
      </c>
      <c r="K53" s="38">
        <v>45</v>
      </c>
      <c r="L53" s="39">
        <f>G53-G54</f>
        <v>24.199999999999989</v>
      </c>
      <c r="M53" s="25">
        <v>0.3</v>
      </c>
      <c r="N53" s="23">
        <v>0.7</v>
      </c>
      <c r="O53" s="22">
        <f t="shared" si="11"/>
        <v>16.434480207203478</v>
      </c>
      <c r="P53" s="22">
        <f t="shared" si="9"/>
        <v>2.1708167358979375E-3</v>
      </c>
      <c r="Q53" s="22">
        <f t="shared" si="10"/>
        <v>16.436651023939376</v>
      </c>
      <c r="U53" s="2"/>
      <c r="V53" s="2"/>
      <c r="W53" s="2"/>
    </row>
    <row r="54" spans="1:23" x14ac:dyDescent="0.25">
      <c r="A54" s="9">
        <v>52</v>
      </c>
      <c r="B54" s="17">
        <f t="shared" si="8"/>
        <v>119</v>
      </c>
      <c r="C54" s="10">
        <f t="shared" si="1"/>
        <v>105.81480000000001</v>
      </c>
      <c r="D54" s="10">
        <f t="shared" si="2"/>
        <v>28.342703760346488</v>
      </c>
      <c r="E54" s="10">
        <f t="shared" si="3"/>
        <v>233.65765238260346</v>
      </c>
      <c r="F54" s="13">
        <v>45</v>
      </c>
      <c r="G54" s="13">
        <v>218</v>
      </c>
      <c r="H54" s="15">
        <f t="shared" si="4"/>
        <v>173.4408</v>
      </c>
      <c r="I54" s="15">
        <f t="shared" si="5"/>
        <v>43.859747318594479</v>
      </c>
      <c r="J54" s="15">
        <f t="shared" si="6"/>
        <v>378.46511991321876</v>
      </c>
      <c r="K54" s="38">
        <v>45</v>
      </c>
      <c r="L54" s="21"/>
      <c r="M54" s="21"/>
      <c r="N54" s="21"/>
      <c r="O54" s="22">
        <f t="shared" si="11"/>
        <v>16.112210074383352</v>
      </c>
      <c r="P54" s="22">
        <f t="shared" si="9"/>
        <v>0</v>
      </c>
      <c r="Q54" s="22">
        <f t="shared" si="10"/>
        <v>16.112210074383352</v>
      </c>
      <c r="U54" s="2"/>
      <c r="V54" s="2"/>
      <c r="W54" s="2"/>
    </row>
    <row r="55" spans="1:23" x14ac:dyDescent="0.25">
      <c r="A55" s="9">
        <v>53</v>
      </c>
      <c r="B55" s="17">
        <f t="shared" si="8"/>
        <v>121</v>
      </c>
      <c r="C55" s="10">
        <f t="shared" si="1"/>
        <v>107.5932</v>
      </c>
      <c r="D55" s="10">
        <f t="shared" si="2"/>
        <v>28.763195667267496</v>
      </c>
      <c r="E55" s="10">
        <f t="shared" si="3"/>
        <v>237.48738912049089</v>
      </c>
      <c r="F55" s="13">
        <v>46</v>
      </c>
      <c r="G55" s="13">
        <v>226.54</v>
      </c>
      <c r="H55" s="15">
        <f t="shared" si="4"/>
        <v>180.23522400000002</v>
      </c>
      <c r="I55" s="15">
        <f t="shared" si="5"/>
        <v>45.374515194526651</v>
      </c>
      <c r="J55" s="15">
        <f t="shared" si="6"/>
        <v>392.93696243046725</v>
      </c>
      <c r="K55" s="38">
        <v>46</v>
      </c>
      <c r="L55" s="24"/>
      <c r="M55" s="24"/>
      <c r="N55" s="21"/>
      <c r="O55" s="22">
        <f t="shared" si="11"/>
        <v>15.796259462302457</v>
      </c>
      <c r="P55" s="22">
        <f t="shared" si="9"/>
        <v>0</v>
      </c>
      <c r="Q55" s="22">
        <f t="shared" si="10"/>
        <v>15.796259462302457</v>
      </c>
      <c r="U55" s="2"/>
      <c r="V55" s="2"/>
      <c r="W55" s="2"/>
    </row>
    <row r="56" spans="1:23" x14ac:dyDescent="0.25">
      <c r="A56" s="9">
        <v>54</v>
      </c>
      <c r="B56" s="17">
        <f t="shared" si="8"/>
        <v>123</v>
      </c>
      <c r="C56" s="10">
        <f t="shared" si="1"/>
        <v>109.37159999999999</v>
      </c>
      <c r="D56" s="10">
        <f t="shared" si="2"/>
        <v>29.182879300506716</v>
      </c>
      <c r="E56" s="10">
        <f t="shared" si="3"/>
        <v>241.31571811504918</v>
      </c>
      <c r="F56" s="13">
        <v>47</v>
      </c>
      <c r="G56" s="13">
        <v>235.07999999999998</v>
      </c>
      <c r="H56" s="15">
        <f t="shared" si="4"/>
        <v>187.02964800000001</v>
      </c>
      <c r="I56" s="15">
        <f t="shared" si="5"/>
        <v>46.882649181299655</v>
      </c>
      <c r="J56" s="15">
        <f t="shared" si="6"/>
        <v>407.39725092409691</v>
      </c>
      <c r="K56" s="38">
        <v>47</v>
      </c>
      <c r="L56" s="21"/>
      <c r="M56" s="23"/>
      <c r="N56" s="23"/>
      <c r="O56" s="22">
        <f t="shared" si="11"/>
        <v>15.486504449013623</v>
      </c>
      <c r="P56" s="22">
        <f t="shared" si="9"/>
        <v>0</v>
      </c>
      <c r="Q56" s="22">
        <f t="shared" si="10"/>
        <v>15.486504449013623</v>
      </c>
      <c r="U56" s="2"/>
      <c r="V56" s="2"/>
      <c r="W56" s="2"/>
    </row>
    <row r="57" spans="1:23" x14ac:dyDescent="0.25">
      <c r="A57" s="9">
        <v>55</v>
      </c>
      <c r="B57" s="17">
        <f t="shared" si="8"/>
        <v>125</v>
      </c>
      <c r="C57" s="10">
        <f t="shared" si="1"/>
        <v>111.14999999999999</v>
      </c>
      <c r="D57" s="10">
        <f t="shared" si="2"/>
        <v>29.601769319956546</v>
      </c>
      <c r="E57" s="10">
        <f t="shared" si="3"/>
        <v>245.14266489892429</v>
      </c>
      <c r="F57" s="13">
        <v>48</v>
      </c>
      <c r="G57" s="13">
        <v>243.62</v>
      </c>
      <c r="H57" s="15">
        <f t="shared" si="4"/>
        <v>193.82407200000003</v>
      </c>
      <c r="I57" s="15">
        <f t="shared" si="5"/>
        <v>48.384417879329142</v>
      </c>
      <c r="J57" s="15">
        <f t="shared" si="6"/>
        <v>421.84645320649832</v>
      </c>
      <c r="K57" s="38">
        <v>48</v>
      </c>
      <c r="L57" s="21"/>
      <c r="M57" s="21"/>
      <c r="N57" s="21"/>
      <c r="O57" s="22">
        <f t="shared" si="11"/>
        <v>15.182823542603481</v>
      </c>
      <c r="P57" s="22">
        <f t="shared" si="9"/>
        <v>0</v>
      </c>
      <c r="Q57" s="22">
        <f t="shared" si="10"/>
        <v>15.182823542603481</v>
      </c>
      <c r="U57" s="2"/>
      <c r="V57" s="2"/>
      <c r="W57" s="2"/>
    </row>
    <row r="58" spans="1:23" x14ac:dyDescent="0.25">
      <c r="A58" s="9">
        <v>56</v>
      </c>
      <c r="B58" s="17">
        <f t="shared" si="8"/>
        <v>127</v>
      </c>
      <c r="C58" s="10">
        <f t="shared" si="1"/>
        <v>112.9284</v>
      </c>
      <c r="D58" s="10">
        <f t="shared" si="2"/>
        <v>30.019879889488983</v>
      </c>
      <c r="E58" s="10">
        <f t="shared" si="3"/>
        <v>248.96825414086001</v>
      </c>
      <c r="F58" s="13">
        <v>49</v>
      </c>
      <c r="G58" s="13">
        <v>252.16</v>
      </c>
      <c r="H58" s="15">
        <f t="shared" si="4"/>
        <v>200.61849599999999</v>
      </c>
      <c r="I58" s="15">
        <f t="shared" si="5"/>
        <v>49.880069989874251</v>
      </c>
      <c r="J58" s="15">
        <f t="shared" si="6"/>
        <v>436.28500243236431</v>
      </c>
      <c r="K58" s="38">
        <v>49</v>
      </c>
      <c r="L58" s="21"/>
      <c r="M58" s="21"/>
      <c r="N58" s="21"/>
      <c r="O58" s="22">
        <f t="shared" si="11"/>
        <v>14.88509763354098</v>
      </c>
      <c r="P58" s="22">
        <f t="shared" si="9"/>
        <v>0</v>
      </c>
      <c r="Q58" s="22">
        <f t="shared" si="10"/>
        <v>14.88509763354098</v>
      </c>
      <c r="R58" s="2"/>
      <c r="S58" s="2"/>
      <c r="T58" s="2"/>
      <c r="U58" s="2"/>
      <c r="V58" s="2"/>
      <c r="W58" s="2"/>
    </row>
    <row r="59" spans="1:23" x14ac:dyDescent="0.25">
      <c r="A59" s="9">
        <v>57</v>
      </c>
      <c r="B59" s="17">
        <f t="shared" si="8"/>
        <v>129</v>
      </c>
      <c r="C59" s="10">
        <f t="shared" si="1"/>
        <v>114.7068</v>
      </c>
      <c r="D59" s="10">
        <f t="shared" si="2"/>
        <v>30.43722470128062</v>
      </c>
      <c r="E59" s="10">
        <f t="shared" si="3"/>
        <v>252.79250968806375</v>
      </c>
      <c r="F59" s="13">
        <v>50</v>
      </c>
      <c r="G59" s="13">
        <v>260.7</v>
      </c>
      <c r="H59" s="15">
        <f t="shared" si="4"/>
        <v>207.41292000000001</v>
      </c>
      <c r="I59" s="15">
        <f t="shared" si="5"/>
        <v>51.369836412787073</v>
      </c>
      <c r="J59" s="15">
        <f t="shared" si="6"/>
        <v>450.71330075227087</v>
      </c>
      <c r="K59" s="38">
        <v>50</v>
      </c>
      <c r="L59" s="21">
        <f>G59-G60</f>
        <v>18.899999999999977</v>
      </c>
      <c r="M59" s="23">
        <v>0.4</v>
      </c>
      <c r="N59" s="23">
        <v>0.6</v>
      </c>
      <c r="O59" s="22">
        <f t="shared" si="11"/>
        <v>21.242322436670811</v>
      </c>
      <c r="P59" s="22">
        <f t="shared" si="9"/>
        <v>1.4531913686589494E-3</v>
      </c>
      <c r="Q59" s="22">
        <f t="shared" si="10"/>
        <v>21.243775628039469</v>
      </c>
      <c r="R59" s="2"/>
      <c r="S59" s="2"/>
      <c r="T59" s="2"/>
      <c r="U59" s="2"/>
      <c r="V59" s="2"/>
      <c r="W59" s="2"/>
    </row>
    <row r="60" spans="1:23" x14ac:dyDescent="0.25">
      <c r="A60" s="9">
        <v>58</v>
      </c>
      <c r="B60" s="17">
        <f t="shared" si="8"/>
        <v>131</v>
      </c>
      <c r="C60" s="10">
        <f t="shared" si="1"/>
        <v>116.48519999999999</v>
      </c>
      <c r="D60" s="10">
        <f t="shared" si="2"/>
        <v>30.853816998586236</v>
      </c>
      <c r="E60" s="10">
        <f t="shared" si="3"/>
        <v>256.61545460587104</v>
      </c>
      <c r="F60" s="13">
        <v>50</v>
      </c>
      <c r="G60" s="13">
        <v>241.8</v>
      </c>
      <c r="H60" s="15">
        <f t="shared" si="4"/>
        <v>192.37608000000003</v>
      </c>
      <c r="I60" s="15">
        <f t="shared" si="5"/>
        <v>48.064889828485938</v>
      </c>
      <c r="J60" s="15">
        <f t="shared" si="6"/>
        <v>418.76802245127971</v>
      </c>
      <c r="K60" s="38">
        <v>50</v>
      </c>
      <c r="L60" s="21"/>
      <c r="M60" s="23"/>
      <c r="N60" s="21"/>
      <c r="O60" s="22">
        <f t="shared" si="11"/>
        <v>20.825773450225032</v>
      </c>
      <c r="P60" s="22">
        <f t="shared" si="9"/>
        <v>0</v>
      </c>
      <c r="Q60" s="22">
        <f t="shared" si="10"/>
        <v>20.825773450225032</v>
      </c>
      <c r="R60" s="2"/>
      <c r="S60" s="2"/>
      <c r="T60" s="2"/>
      <c r="U60" s="2"/>
      <c r="V60" s="2"/>
      <c r="W60" s="2"/>
    </row>
    <row r="61" spans="1:23" x14ac:dyDescent="0.25">
      <c r="A61" s="9">
        <v>59</v>
      </c>
      <c r="B61" s="17">
        <f t="shared" si="8"/>
        <v>133</v>
      </c>
      <c r="C61" s="10">
        <f t="shared" si="1"/>
        <v>118.2636</v>
      </c>
      <c r="D61" s="10">
        <f t="shared" si="2"/>
        <v>31.269669597082324</v>
      </c>
      <c r="E61" s="10">
        <f t="shared" si="3"/>
        <v>260.43711121491839</v>
      </c>
      <c r="F61" s="13">
        <v>51</v>
      </c>
      <c r="G61" s="13">
        <v>249.16000000000003</v>
      </c>
      <c r="H61" s="15">
        <f t="shared" si="4"/>
        <v>198.23169600000003</v>
      </c>
      <c r="I61" s="15">
        <f t="shared" si="5"/>
        <v>49.355347391815158</v>
      </c>
      <c r="J61" s="15">
        <f>(H61+I61)*0.475*44/12</f>
        <v>431.21410057407815</v>
      </c>
      <c r="K61" s="38">
        <v>51</v>
      </c>
      <c r="L61" s="21"/>
      <c r="M61" s="21"/>
      <c r="N61" s="21"/>
      <c r="O61" s="22">
        <f t="shared" si="11"/>
        <v>20.41739273533366</v>
      </c>
      <c r="P61" s="22">
        <f t="shared" si="9"/>
        <v>0</v>
      </c>
      <c r="Q61" s="22">
        <f t="shared" si="10"/>
        <v>20.41739273533366</v>
      </c>
      <c r="R61" s="2"/>
      <c r="S61" s="2"/>
      <c r="T61" s="2"/>
      <c r="U61" s="2"/>
      <c r="V61" s="2"/>
      <c r="W61" s="2"/>
    </row>
    <row r="62" spans="1:23" x14ac:dyDescent="0.25">
      <c r="A62" s="9">
        <v>60</v>
      </c>
      <c r="B62" s="17">
        <f t="shared" si="8"/>
        <v>135</v>
      </c>
      <c r="C62" s="10">
        <f t="shared" si="1"/>
        <v>120.04199999999999</v>
      </c>
      <c r="D62" s="10">
        <f t="shared" si="2"/>
        <v>31.684794904890058</v>
      </c>
      <c r="E62" s="10">
        <f t="shared" si="3"/>
        <v>264.25750112601685</v>
      </c>
      <c r="F62" s="13">
        <v>52</v>
      </c>
      <c r="G62" s="14">
        <v>256.52000000000004</v>
      </c>
      <c r="H62" s="15">
        <f t="shared" si="4"/>
        <v>204.08731200000003</v>
      </c>
      <c r="I62" s="15">
        <f t="shared" si="5"/>
        <v>50.641374824638383</v>
      </c>
      <c r="J62" s="15">
        <f>(H62+I62)*0.475*44/12</f>
        <v>443.65246288624525</v>
      </c>
      <c r="K62" s="38">
        <v>52</v>
      </c>
      <c r="L62" s="21"/>
      <c r="M62" s="21"/>
      <c r="N62" s="21"/>
      <c r="O62" s="22">
        <f t="shared" si="11"/>
        <v>20.017020117173665</v>
      </c>
      <c r="P62" s="22">
        <f t="shared" si="9"/>
        <v>0</v>
      </c>
      <c r="Q62" s="22">
        <f t="shared" si="10"/>
        <v>20.017020117173665</v>
      </c>
      <c r="R62" s="2"/>
      <c r="S62" s="2"/>
      <c r="T62" s="2"/>
    </row>
    <row r="63" spans="1:23" x14ac:dyDescent="0.25">
      <c r="A63" s="9">
        <v>61</v>
      </c>
      <c r="B63" s="17">
        <f t="shared" si="8"/>
        <v>137</v>
      </c>
      <c r="C63" s="10">
        <f t="shared" si="1"/>
        <v>121.82039999999999</v>
      </c>
      <c r="D63" s="10">
        <f t="shared" si="2"/>
        <v>32.099204941378403</v>
      </c>
      <c r="E63" s="10">
        <f t="shared" si="3"/>
        <v>268.07664527290075</v>
      </c>
      <c r="F63" s="14">
        <v>53</v>
      </c>
      <c r="G63" s="14">
        <v>263.88</v>
      </c>
      <c r="H63" s="15">
        <f t="shared" si="4"/>
        <v>209.94292800000002</v>
      </c>
      <c r="I63" s="15">
        <f t="shared" si="5"/>
        <v>51.9231138331048</v>
      </c>
      <c r="J63" s="15">
        <f t="shared" si="6"/>
        <v>456.0833561926575</v>
      </c>
      <c r="K63" s="21">
        <v>53</v>
      </c>
      <c r="L63" s="21"/>
      <c r="M63" s="21"/>
      <c r="N63" s="21"/>
      <c r="O63" s="22">
        <f t="shared" si="11"/>
        <v>19.624498561852604</v>
      </c>
      <c r="P63" s="22">
        <f t="shared" si="9"/>
        <v>0</v>
      </c>
      <c r="Q63" s="22">
        <f t="shared" si="10"/>
        <v>19.624498561852604</v>
      </c>
      <c r="R63" s="2"/>
      <c r="S63" s="2"/>
      <c r="T63" s="2"/>
    </row>
    <row r="64" spans="1:23" x14ac:dyDescent="0.25">
      <c r="A64" s="9">
        <v>62</v>
      </c>
      <c r="B64" s="17">
        <f t="shared" si="8"/>
        <v>139</v>
      </c>
      <c r="C64" s="10">
        <f t="shared" si="1"/>
        <v>123.5988</v>
      </c>
      <c r="D64" s="10">
        <f t="shared" si="2"/>
        <v>32.512911354837584</v>
      </c>
      <c r="E64" s="10">
        <f t="shared" si="3"/>
        <v>271.89456394300879</v>
      </c>
      <c r="F64" s="14">
        <v>54</v>
      </c>
      <c r="G64" s="14">
        <v>271.24</v>
      </c>
      <c r="H64" s="15">
        <f t="shared" si="4"/>
        <v>215.79854400000002</v>
      </c>
      <c r="I64" s="15">
        <f t="shared" si="5"/>
        <v>53.200697768809484</v>
      </c>
      <c r="J64" s="15">
        <f t="shared" si="6"/>
        <v>468.5070127473432</v>
      </c>
      <c r="K64" s="21">
        <v>54</v>
      </c>
      <c r="L64" s="21"/>
      <c r="M64" s="21"/>
      <c r="N64" s="21"/>
      <c r="O64" s="22">
        <f t="shared" si="11"/>
        <v>19.239674114816882</v>
      </c>
      <c r="P64" s="22">
        <f t="shared" si="9"/>
        <v>0</v>
      </c>
      <c r="Q64" s="22">
        <f t="shared" si="10"/>
        <v>19.239674114816882</v>
      </c>
    </row>
    <row r="65" spans="1:17" x14ac:dyDescent="0.25">
      <c r="A65" s="9">
        <v>63</v>
      </c>
      <c r="B65" s="17">
        <f t="shared" si="8"/>
        <v>141</v>
      </c>
      <c r="C65" s="10">
        <f t="shared" si="1"/>
        <v>125.37719999999999</v>
      </c>
      <c r="D65" s="10">
        <f t="shared" si="2"/>
        <v>32.925925439106848</v>
      </c>
      <c r="E65" s="10">
        <f t="shared" si="3"/>
        <v>275.71127680644446</v>
      </c>
      <c r="F65" s="14">
        <v>55</v>
      </c>
      <c r="G65" s="14">
        <v>278.60000000000002</v>
      </c>
      <c r="H65" s="15">
        <f t="shared" si="4"/>
        <v>221.65416000000002</v>
      </c>
      <c r="I65" s="15">
        <f t="shared" si="5"/>
        <v>54.474252334510162</v>
      </c>
      <c r="J65" s="15">
        <f t="shared" si="6"/>
        <v>480.92365148260524</v>
      </c>
      <c r="K65" s="21">
        <v>55</v>
      </c>
      <c r="L65" s="21">
        <f>G65-G66</f>
        <v>16</v>
      </c>
      <c r="M65" s="23">
        <v>0.4</v>
      </c>
      <c r="N65" s="23">
        <v>0.6</v>
      </c>
      <c r="O65" s="22">
        <f t="shared" si="11"/>
        <v>24.491274137788853</v>
      </c>
      <c r="P65" s="22">
        <f t="shared" si="9"/>
        <v>1.230214915266837E-3</v>
      </c>
      <c r="Q65" s="22">
        <f t="shared" si="10"/>
        <v>24.49250435270412</v>
      </c>
    </row>
    <row r="66" spans="1:17" x14ac:dyDescent="0.25">
      <c r="A66" s="9">
        <v>64</v>
      </c>
      <c r="B66" s="17">
        <f t="shared" si="8"/>
        <v>143</v>
      </c>
      <c r="C66" s="10">
        <f t="shared" si="1"/>
        <v>127.15559999999999</v>
      </c>
      <c r="D66" s="10">
        <f t="shared" si="2"/>
        <v>33.338258149231912</v>
      </c>
      <c r="E66" s="10">
        <f t="shared" si="3"/>
        <v>279.52680294324551</v>
      </c>
      <c r="F66" s="14">
        <v>55</v>
      </c>
      <c r="G66" s="14">
        <v>262.60000000000002</v>
      </c>
      <c r="H66" s="15">
        <f t="shared" si="4"/>
        <v>208.92456000000004</v>
      </c>
      <c r="I66" s="15">
        <f t="shared" si="5"/>
        <v>51.700504821714368</v>
      </c>
      <c r="J66" s="15">
        <f t="shared" si="6"/>
        <v>453.92198789781929</v>
      </c>
      <c r="K66" s="21">
        <v>55</v>
      </c>
      <c r="L66" s="21"/>
      <c r="M66" s="21"/>
      <c r="N66" s="21"/>
      <c r="O66" s="22">
        <f t="shared" si="11"/>
        <v>24.011015190149013</v>
      </c>
      <c r="P66" s="22">
        <f t="shared" si="9"/>
        <v>0</v>
      </c>
      <c r="Q66" s="22">
        <f t="shared" ref="Q66:Q96" si="12">SUM(O66:P66)</f>
        <v>24.011015190149013</v>
      </c>
    </row>
    <row r="67" spans="1:17" x14ac:dyDescent="0.25">
      <c r="A67" s="9">
        <v>65</v>
      </c>
      <c r="B67" s="17">
        <f t="shared" si="8"/>
        <v>145</v>
      </c>
      <c r="C67" s="10">
        <f t="shared" ref="C67:C82" si="13">B67*1.56*0.57</f>
        <v>128.934</v>
      </c>
      <c r="D67" s="10">
        <f t="shared" ref="D67:D82" si="14">EXP(-1.0587+0.8836*LN(C67)+0.284)</f>
        <v>33.749920116221382</v>
      </c>
      <c r="E67" s="10">
        <f t="shared" ref="E67:E82" si="15">(C67+D67)*0.475*44/12</f>
        <v>283.34116086908551</v>
      </c>
      <c r="F67" s="14">
        <v>56</v>
      </c>
      <c r="G67" s="14">
        <v>268.88</v>
      </c>
      <c r="H67" s="15">
        <f t="shared" ref="H67:H96" si="16">G67*1.56*0.51</f>
        <v>213.920928</v>
      </c>
      <c r="I67" s="15">
        <f t="shared" ref="I67:I96" si="17">EXP(-1.0587+0.8836*LN(H67)+0.284)</f>
        <v>52.791482450292293</v>
      </c>
      <c r="J67" s="15">
        <f t="shared" ref="J67:J96" si="18">(H67+I67)*0.475*44/12</f>
        <v>464.52411486759235</v>
      </c>
      <c r="K67" s="21">
        <v>56</v>
      </c>
      <c r="L67" s="21"/>
      <c r="M67" s="21"/>
      <c r="N67" s="21"/>
      <c r="O67" s="22">
        <f t="shared" si="11"/>
        <v>23.540173827543356</v>
      </c>
      <c r="P67" s="22">
        <f t="shared" si="9"/>
        <v>0</v>
      </c>
      <c r="Q67" s="22">
        <f t="shared" si="12"/>
        <v>23.540173827543356</v>
      </c>
    </row>
    <row r="68" spans="1:17" x14ac:dyDescent="0.25">
      <c r="A68" s="9">
        <v>66</v>
      </c>
      <c r="B68" s="17">
        <f t="shared" ref="B68:B82" si="19">B67+2</f>
        <v>147</v>
      </c>
      <c r="C68" s="10">
        <f t="shared" si="13"/>
        <v>130.7124</v>
      </c>
      <c r="D68" s="10">
        <f t="shared" si="14"/>
        <v>34.160921660966139</v>
      </c>
      <c r="E68" s="10">
        <f t="shared" si="15"/>
        <v>287.15436855951606</v>
      </c>
      <c r="F68" s="14">
        <v>57</v>
      </c>
      <c r="G68" s="14">
        <v>275.16000000000003</v>
      </c>
      <c r="H68" s="15">
        <f t="shared" si="16"/>
        <v>218.91729600000002</v>
      </c>
      <c r="I68" s="15">
        <f t="shared" si="17"/>
        <v>53.879497830364571</v>
      </c>
      <c r="J68" s="15">
        <f t="shared" si="18"/>
        <v>475.12108258788498</v>
      </c>
      <c r="K68" s="21">
        <v>57</v>
      </c>
      <c r="L68" s="21"/>
      <c r="M68" s="21"/>
      <c r="N68" s="21"/>
      <c r="O68" s="22">
        <f t="shared" si="11"/>
        <v>23.078565376873524</v>
      </c>
      <c r="P68" s="22">
        <f t="shared" ref="P68:P96" si="20">EXP(-LN(2)/0.0001)*P67+(1-EXP(-LN(2)/0.0001))/(LN(2)/0.0001)*N68*L68*0.51*0.475*44/12</f>
        <v>0</v>
      </c>
      <c r="Q68" s="22">
        <f t="shared" si="12"/>
        <v>23.078565376873524</v>
      </c>
    </row>
    <row r="69" spans="1:17" x14ac:dyDescent="0.25">
      <c r="A69" s="9">
        <v>67</v>
      </c>
      <c r="B69" s="17">
        <f t="shared" si="19"/>
        <v>149</v>
      </c>
      <c r="C69" s="10">
        <f t="shared" si="13"/>
        <v>132.49079999999998</v>
      </c>
      <c r="D69" s="10">
        <f t="shared" si="14"/>
        <v>34.571272807379401</v>
      </c>
      <c r="E69" s="10">
        <f t="shared" si="15"/>
        <v>290.9664434728524</v>
      </c>
      <c r="F69" s="14">
        <v>58</v>
      </c>
      <c r="G69" s="14">
        <v>281.44</v>
      </c>
      <c r="H69" s="15">
        <f t="shared" si="16"/>
        <v>223.91366400000001</v>
      </c>
      <c r="I69" s="15">
        <f t="shared" si="17"/>
        <v>54.964626352169368</v>
      </c>
      <c r="J69" s="15">
        <f t="shared" si="18"/>
        <v>485.71302236336152</v>
      </c>
      <c r="K69" s="21">
        <v>58</v>
      </c>
      <c r="L69" s="21"/>
      <c r="M69" s="21"/>
      <c r="N69" s="21"/>
      <c r="O69" s="22">
        <f t="shared" si="11"/>
        <v>22.626008786367972</v>
      </c>
      <c r="P69" s="22">
        <f t="shared" si="20"/>
        <v>0</v>
      </c>
      <c r="Q69" s="22">
        <f t="shared" si="12"/>
        <v>22.626008786367972</v>
      </c>
    </row>
    <row r="70" spans="1:17" x14ac:dyDescent="0.25">
      <c r="A70" s="9">
        <v>68</v>
      </c>
      <c r="B70" s="17">
        <f t="shared" si="19"/>
        <v>151</v>
      </c>
      <c r="C70" s="10">
        <f t="shared" si="13"/>
        <v>134.26919999999998</v>
      </c>
      <c r="D70" s="10">
        <f t="shared" si="14"/>
        <v>34.980983294811402</v>
      </c>
      <c r="E70" s="10">
        <f t="shared" si="15"/>
        <v>294.77740257179653</v>
      </c>
      <c r="F70" s="14">
        <v>59</v>
      </c>
      <c r="G70" s="14">
        <v>287.72000000000003</v>
      </c>
      <c r="H70" s="15">
        <f t="shared" si="16"/>
        <v>228.91003200000006</v>
      </c>
      <c r="I70" s="15">
        <f t="shared" si="17"/>
        <v>56.046939849376521</v>
      </c>
      <c r="J70" s="15">
        <f t="shared" si="18"/>
        <v>496.30005930433089</v>
      </c>
      <c r="K70" s="21">
        <v>59</v>
      </c>
      <c r="L70" s="21"/>
      <c r="M70" s="21"/>
      <c r="N70" s="21"/>
      <c r="O70" s="22">
        <f t="shared" si="11"/>
        <v>22.182326554569968</v>
      </c>
      <c r="P70" s="22">
        <f t="shared" si="20"/>
        <v>0</v>
      </c>
      <c r="Q70" s="22">
        <f t="shared" si="12"/>
        <v>22.182326554569968</v>
      </c>
    </row>
    <row r="71" spans="1:17" x14ac:dyDescent="0.25">
      <c r="A71" s="9">
        <v>69</v>
      </c>
      <c r="B71" s="17">
        <f t="shared" si="19"/>
        <v>153</v>
      </c>
      <c r="C71" s="10">
        <f t="shared" si="13"/>
        <v>136.04759999999999</v>
      </c>
      <c r="D71" s="10">
        <f t="shared" si="14"/>
        <v>35.390062589787576</v>
      </c>
      <c r="E71" s="10">
        <f t="shared" si="15"/>
        <v>298.58726234388001</v>
      </c>
      <c r="F71" s="14">
        <v>60</v>
      </c>
      <c r="G71" s="14">
        <v>294</v>
      </c>
      <c r="H71" s="15">
        <f t="shared" si="16"/>
        <v>233.90640000000002</v>
      </c>
      <c r="I71" s="15">
        <f t="shared" si="17"/>
        <v>57.126506840778347</v>
      </c>
      <c r="J71" s="15">
        <f t="shared" si="18"/>
        <v>506.88231274768901</v>
      </c>
      <c r="K71" s="21">
        <v>60</v>
      </c>
      <c r="L71" s="21">
        <f>G71-G72</f>
        <v>14.199999999999989</v>
      </c>
      <c r="M71" s="23">
        <v>0.5</v>
      </c>
      <c r="N71" s="23">
        <v>0.5</v>
      </c>
      <c r="O71" s="22">
        <f t="shared" si="11"/>
        <v>27.991881521808626</v>
      </c>
      <c r="P71" s="22">
        <f t="shared" si="20"/>
        <v>9.098464477494307E-4</v>
      </c>
      <c r="Q71" s="22">
        <f t="shared" si="12"/>
        <v>27.992791368256377</v>
      </c>
    </row>
    <row r="72" spans="1:17" x14ac:dyDescent="0.25">
      <c r="A72" s="9">
        <v>70</v>
      </c>
      <c r="B72" s="17">
        <f t="shared" si="19"/>
        <v>155</v>
      </c>
      <c r="C72" s="10">
        <f t="shared" si="13"/>
        <v>137.82599999999999</v>
      </c>
      <c r="D72" s="10">
        <f t="shared" si="14"/>
        <v>35.798519897115533</v>
      </c>
      <c r="E72" s="10">
        <f t="shared" si="15"/>
        <v>302.39603882080951</v>
      </c>
      <c r="F72" s="14">
        <v>60</v>
      </c>
      <c r="G72" s="14">
        <v>279.8</v>
      </c>
      <c r="H72" s="15">
        <f t="shared" si="16"/>
        <v>222.60888000000003</v>
      </c>
      <c r="I72" s="15">
        <f t="shared" si="17"/>
        <v>54.681523271211802</v>
      </c>
      <c r="J72" s="15">
        <f t="shared" si="18"/>
        <v>482.94745236402736</v>
      </c>
      <c r="K72" s="21">
        <v>60</v>
      </c>
      <c r="L72" s="21"/>
      <c r="M72" s="21"/>
      <c r="N72" s="21"/>
      <c r="O72" s="22">
        <f t="shared" si="11"/>
        <v>27.442977798527831</v>
      </c>
      <c r="P72" s="22">
        <f t="shared" si="20"/>
        <v>0</v>
      </c>
      <c r="Q72" s="22">
        <f t="shared" si="12"/>
        <v>27.442977798527831</v>
      </c>
    </row>
    <row r="73" spans="1:17" x14ac:dyDescent="0.25">
      <c r="A73" s="9">
        <v>71</v>
      </c>
      <c r="B73" s="17">
        <f t="shared" si="19"/>
        <v>157</v>
      </c>
      <c r="C73" s="10">
        <f t="shared" si="13"/>
        <v>139.6044</v>
      </c>
      <c r="D73" s="10">
        <f t="shared" si="14"/>
        <v>36.206364170402182</v>
      </c>
      <c r="E73" s="10">
        <f t="shared" si="15"/>
        <v>306.20374759678384</v>
      </c>
      <c r="F73" s="14">
        <v>61</v>
      </c>
      <c r="G73" s="14">
        <v>285.04000000000002</v>
      </c>
      <c r="H73" s="15">
        <f t="shared" si="16"/>
        <v>226.77782400000004</v>
      </c>
      <c r="I73" s="15">
        <f t="shared" si="17"/>
        <v>55.585400699018933</v>
      </c>
      <c r="J73" s="15">
        <f t="shared" si="18"/>
        <v>491.78261635079139</v>
      </c>
      <c r="K73" s="21">
        <v>61</v>
      </c>
      <c r="L73" s="21"/>
      <c r="M73" s="21"/>
      <c r="N73" s="21"/>
      <c r="O73" s="22">
        <f t="shared" si="11"/>
        <v>26.904837742462362</v>
      </c>
      <c r="P73" s="22">
        <f t="shared" si="20"/>
        <v>0</v>
      </c>
      <c r="Q73" s="22">
        <f t="shared" si="12"/>
        <v>26.904837742462362</v>
      </c>
    </row>
    <row r="74" spans="1:17" x14ac:dyDescent="0.25">
      <c r="A74" s="9">
        <v>72</v>
      </c>
      <c r="B74" s="17">
        <f t="shared" si="19"/>
        <v>159</v>
      </c>
      <c r="C74" s="10">
        <f t="shared" si="13"/>
        <v>141.3828</v>
      </c>
      <c r="D74" s="10">
        <f t="shared" si="14"/>
        <v>36.613604122020263</v>
      </c>
      <c r="E74" s="10">
        <f t="shared" si="15"/>
        <v>310.01040384585195</v>
      </c>
      <c r="F74" s="14">
        <v>62</v>
      </c>
      <c r="G74" s="14">
        <v>290.28000000000003</v>
      </c>
      <c r="H74" s="15">
        <f t="shared" si="16"/>
        <v>230.94676800000002</v>
      </c>
      <c r="I74" s="15">
        <f t="shared" si="17"/>
        <v>56.487345939251334</v>
      </c>
      <c r="J74" s="15">
        <f t="shared" si="18"/>
        <v>500.61441511086269</v>
      </c>
      <c r="K74" s="21">
        <v>62</v>
      </c>
      <c r="L74" s="21"/>
      <c r="M74" s="21"/>
      <c r="N74" s="21"/>
      <c r="O74" s="22">
        <f t="shared" si="11"/>
        <v>26.377250284663312</v>
      </c>
      <c r="P74" s="22">
        <f t="shared" si="20"/>
        <v>0</v>
      </c>
      <c r="Q74" s="22">
        <f t="shared" si="12"/>
        <v>26.377250284663312</v>
      </c>
    </row>
    <row r="75" spans="1:17" x14ac:dyDescent="0.25">
      <c r="A75" s="9">
        <v>73</v>
      </c>
      <c r="B75" s="17">
        <f t="shared" si="19"/>
        <v>161</v>
      </c>
      <c r="C75" s="10">
        <f t="shared" si="13"/>
        <v>143.16119999999998</v>
      </c>
      <c r="D75" s="10">
        <f t="shared" si="14"/>
        <v>37.02024823255843</v>
      </c>
      <c r="E75" s="10">
        <f t="shared" si="15"/>
        <v>313.81602233837253</v>
      </c>
      <c r="F75" s="14">
        <v>63</v>
      </c>
      <c r="G75" s="14">
        <v>295.52</v>
      </c>
      <c r="H75" s="15">
        <f t="shared" si="16"/>
        <v>235.115712</v>
      </c>
      <c r="I75" s="15">
        <f t="shared" si="17"/>
        <v>57.387397894153423</v>
      </c>
      <c r="J75" s="15">
        <f t="shared" si="18"/>
        <v>509.44291639898387</v>
      </c>
      <c r="K75" s="21">
        <v>63</v>
      </c>
      <c r="L75" s="21"/>
      <c r="M75" s="21"/>
      <c r="N75" s="21"/>
      <c r="O75" s="22">
        <f t="shared" si="11"/>
        <v>25.860008495115128</v>
      </c>
      <c r="P75" s="22">
        <f t="shared" si="20"/>
        <v>0</v>
      </c>
      <c r="Q75" s="22">
        <f t="shared" si="12"/>
        <v>25.860008495115128</v>
      </c>
    </row>
    <row r="76" spans="1:17" x14ac:dyDescent="0.25">
      <c r="A76" s="9">
        <v>74</v>
      </c>
      <c r="B76" s="17">
        <f t="shared" si="19"/>
        <v>163</v>
      </c>
      <c r="C76" s="10">
        <f t="shared" si="13"/>
        <v>144.93959999999998</v>
      </c>
      <c r="D76" s="10">
        <f t="shared" si="14"/>
        <v>37.426304759789126</v>
      </c>
      <c r="E76" s="10">
        <f t="shared" si="15"/>
        <v>317.62061745663271</v>
      </c>
      <c r="F76" s="14">
        <v>64</v>
      </c>
      <c r="G76" s="14">
        <v>300.76</v>
      </c>
      <c r="H76" s="15">
        <f t="shared" si="16"/>
        <v>239.28465600000001</v>
      </c>
      <c r="I76" s="15">
        <f t="shared" si="17"/>
        <v>58.285594007367536</v>
      </c>
      <c r="J76" s="15">
        <f t="shared" si="18"/>
        <v>518.26818542949843</v>
      </c>
      <c r="K76" s="21">
        <v>64</v>
      </c>
      <c r="L76" s="21"/>
      <c r="M76" s="21"/>
      <c r="N76" s="21"/>
      <c r="O76" s="22">
        <f t="shared" si="11"/>
        <v>25.352909501573642</v>
      </c>
      <c r="P76" s="22">
        <f t="shared" si="20"/>
        <v>0</v>
      </c>
      <c r="Q76" s="22">
        <f t="shared" si="12"/>
        <v>25.352909501573642</v>
      </c>
    </row>
    <row r="77" spans="1:17" x14ac:dyDescent="0.25">
      <c r="A77" s="9">
        <v>75</v>
      </c>
      <c r="B77" s="17">
        <f t="shared" si="19"/>
        <v>165</v>
      </c>
      <c r="C77" s="10">
        <f t="shared" si="13"/>
        <v>146.71800000000002</v>
      </c>
      <c r="D77" s="10">
        <f t="shared" si="14"/>
        <v>37.831781747183037</v>
      </c>
      <c r="E77" s="10">
        <f t="shared" si="15"/>
        <v>321.42420320967716</v>
      </c>
      <c r="F77" s="14">
        <v>65</v>
      </c>
      <c r="G77" s="14">
        <v>306</v>
      </c>
      <c r="H77" s="15">
        <f t="shared" si="16"/>
        <v>243.45360000000002</v>
      </c>
      <c r="I77" s="15">
        <f t="shared" si="17"/>
        <v>59.181970343065316</v>
      </c>
      <c r="J77" s="15">
        <f t="shared" si="18"/>
        <v>527.09028501417208</v>
      </c>
      <c r="K77" s="21">
        <v>65</v>
      </c>
      <c r="L77" s="21">
        <f>G77-G78</f>
        <v>13.399999999999977</v>
      </c>
      <c r="M77" s="23">
        <v>0.6</v>
      </c>
      <c r="N77" s="23">
        <v>0.4</v>
      </c>
      <c r="O77" s="22">
        <f t="shared" si="11"/>
        <v>31.927032771005226</v>
      </c>
      <c r="P77" s="22">
        <f t="shared" si="20"/>
        <v>6.868699943573161E-4</v>
      </c>
      <c r="Q77" s="22">
        <f t="shared" si="12"/>
        <v>31.927719640999584</v>
      </c>
    </row>
    <row r="78" spans="1:17" x14ac:dyDescent="0.25">
      <c r="A78" s="9">
        <v>76</v>
      </c>
      <c r="B78" s="17">
        <f t="shared" si="19"/>
        <v>167</v>
      </c>
      <c r="C78" s="10">
        <f t="shared" si="13"/>
        <v>148.49639999999997</v>
      </c>
      <c r="D78" s="10">
        <f t="shared" si="14"/>
        <v>38.23668703199958</v>
      </c>
      <c r="E78" s="10">
        <f t="shared" si="15"/>
        <v>325.22679324739926</v>
      </c>
      <c r="F78" s="14">
        <v>65</v>
      </c>
      <c r="G78" s="14">
        <v>292.60000000000002</v>
      </c>
      <c r="H78" s="15">
        <f t="shared" si="16"/>
        <v>232.79256000000004</v>
      </c>
      <c r="I78" s="15">
        <f t="shared" si="17"/>
        <v>56.886073528245028</v>
      </c>
      <c r="J78" s="15">
        <f t="shared" si="18"/>
        <v>504.52362006169346</v>
      </c>
      <c r="K78" s="21">
        <v>65</v>
      </c>
      <c r="L78" s="21"/>
      <c r="M78" s="21"/>
      <c r="N78" s="21"/>
      <c r="O78" s="22">
        <f t="shared" si="11"/>
        <v>31.300963131932949</v>
      </c>
      <c r="P78" s="22">
        <f t="shared" si="20"/>
        <v>0</v>
      </c>
      <c r="Q78" s="22">
        <f t="shared" si="12"/>
        <v>31.300963131932949</v>
      </c>
    </row>
    <row r="79" spans="1:17" x14ac:dyDescent="0.25">
      <c r="A79" s="9">
        <v>77</v>
      </c>
      <c r="B79" s="17">
        <f t="shared" si="19"/>
        <v>169</v>
      </c>
      <c r="C79" s="10">
        <f t="shared" si="13"/>
        <v>150.27479999999997</v>
      </c>
      <c r="D79" s="10">
        <f t="shared" si="14"/>
        <v>38.641028252978359</v>
      </c>
      <c r="E79" s="10">
        <f t="shared" si="15"/>
        <v>329.02840087393719</v>
      </c>
      <c r="F79" s="14">
        <v>66</v>
      </c>
      <c r="G79" s="14">
        <v>297.10000000000002</v>
      </c>
      <c r="H79" s="15">
        <f t="shared" si="16"/>
        <v>236.37276000000003</v>
      </c>
      <c r="I79" s="15">
        <f t="shared" si="17"/>
        <v>57.658421774089099</v>
      </c>
      <c r="J79" s="15">
        <f t="shared" si="18"/>
        <v>512.1043082565385</v>
      </c>
      <c r="K79" s="21">
        <v>66</v>
      </c>
      <c r="L79" s="21"/>
      <c r="M79" s="21"/>
      <c r="N79" s="21"/>
      <c r="O79" s="22">
        <f t="shared" si="11"/>
        <v>30.687170336618106</v>
      </c>
      <c r="P79" s="22">
        <f t="shared" si="20"/>
        <v>0</v>
      </c>
      <c r="Q79" s="22">
        <f t="shared" si="12"/>
        <v>30.687170336618106</v>
      </c>
    </row>
    <row r="80" spans="1:17" x14ac:dyDescent="0.25">
      <c r="A80" s="9">
        <v>78</v>
      </c>
      <c r="B80" s="17">
        <f t="shared" si="19"/>
        <v>171</v>
      </c>
      <c r="C80" s="10">
        <f t="shared" si="13"/>
        <v>152.05319999999998</v>
      </c>
      <c r="D80" s="10">
        <f t="shared" si="14"/>
        <v>39.044812857656339</v>
      </c>
      <c r="E80" s="10">
        <f t="shared" si="15"/>
        <v>332.8290390604181</v>
      </c>
      <c r="F80" s="14">
        <v>67</v>
      </c>
      <c r="G80" s="14">
        <v>301.60000000000002</v>
      </c>
      <c r="H80" s="15">
        <f t="shared" si="16"/>
        <v>239.95296000000002</v>
      </c>
      <c r="I80" s="15">
        <f t="shared" si="17"/>
        <v>58.429409481604822</v>
      </c>
      <c r="J80" s="15">
        <f t="shared" si="18"/>
        <v>519.68262684712829</v>
      </c>
      <c r="K80" s="21">
        <v>67</v>
      </c>
      <c r="L80" s="21"/>
      <c r="M80" s="21"/>
      <c r="N80" s="21"/>
      <c r="O80" s="22">
        <f t="shared" si="11"/>
        <v>30.085413643642749</v>
      </c>
      <c r="P80" s="22">
        <f t="shared" si="20"/>
        <v>0</v>
      </c>
      <c r="Q80" s="22">
        <f t="shared" si="12"/>
        <v>30.085413643642749</v>
      </c>
    </row>
    <row r="81" spans="1:17" x14ac:dyDescent="0.25">
      <c r="A81" s="9">
        <v>79</v>
      </c>
      <c r="B81" s="17">
        <f t="shared" si="19"/>
        <v>173</v>
      </c>
      <c r="C81" s="10">
        <f t="shared" si="13"/>
        <v>153.83159999999998</v>
      </c>
      <c r="D81" s="10">
        <f t="shared" si="14"/>
        <v>39.448048109333072</v>
      </c>
      <c r="E81" s="10">
        <f t="shared" si="15"/>
        <v>336.62872045708838</v>
      </c>
      <c r="F81" s="14">
        <v>68</v>
      </c>
      <c r="G81" s="14">
        <v>306.10000000000002</v>
      </c>
      <c r="H81" s="15">
        <f t="shared" si="16"/>
        <v>243.53316000000004</v>
      </c>
      <c r="I81" s="15">
        <f t="shared" si="17"/>
        <v>59.199059295522858</v>
      </c>
      <c r="J81" s="15">
        <f t="shared" si="18"/>
        <v>527.25861527303573</v>
      </c>
      <c r="K81" s="21">
        <v>68</v>
      </c>
      <c r="L81" s="21"/>
      <c r="M81" s="21"/>
      <c r="N81" s="21"/>
      <c r="O81" s="22">
        <f t="shared" si="11"/>
        <v>29.495457032381296</v>
      </c>
      <c r="P81" s="22">
        <f t="shared" si="20"/>
        <v>0</v>
      </c>
      <c r="Q81" s="22">
        <f t="shared" si="12"/>
        <v>29.495457032381296</v>
      </c>
    </row>
    <row r="82" spans="1:17" x14ac:dyDescent="0.25">
      <c r="A82" s="9">
        <v>80</v>
      </c>
      <c r="B82" s="17">
        <f t="shared" si="19"/>
        <v>175</v>
      </c>
      <c r="C82" s="10">
        <f t="shared" si="13"/>
        <v>155.60999999999999</v>
      </c>
      <c r="D82" s="10">
        <f t="shared" si="14"/>
        <v>39.850741093704187</v>
      </c>
      <c r="E82" s="10">
        <f t="shared" si="15"/>
        <v>340.42745740486811</v>
      </c>
      <c r="F82" s="14">
        <v>69</v>
      </c>
      <c r="G82" s="14">
        <v>310.60000000000002</v>
      </c>
      <c r="H82" s="15">
        <f t="shared" si="16"/>
        <v>247.11336000000003</v>
      </c>
      <c r="I82" s="15">
        <f t="shared" si="17"/>
        <v>59.967393156546784</v>
      </c>
      <c r="J82" s="15">
        <f t="shared" si="18"/>
        <v>534.83231174765228</v>
      </c>
      <c r="K82" s="21">
        <v>69</v>
      </c>
      <c r="L82" s="21"/>
      <c r="M82" s="21"/>
      <c r="N82" s="21"/>
      <c r="O82" s="22">
        <f t="shared" si="11"/>
        <v>28.917069110428677</v>
      </c>
      <c r="P82" s="22">
        <f t="shared" si="20"/>
        <v>0</v>
      </c>
      <c r="Q82" s="22">
        <f t="shared" si="12"/>
        <v>28.917069110428677</v>
      </c>
    </row>
    <row r="83" spans="1:17" x14ac:dyDescent="0.25">
      <c r="A83" s="9"/>
      <c r="B83" s="17"/>
      <c r="C83" s="10"/>
      <c r="D83" s="10"/>
      <c r="E83" s="10"/>
      <c r="F83" s="14">
        <v>70</v>
      </c>
      <c r="G83" s="14">
        <v>315.10000000000002</v>
      </c>
      <c r="H83" s="15">
        <f t="shared" si="16"/>
        <v>250.69356000000002</v>
      </c>
      <c r="I83" s="15">
        <f t="shared" si="17"/>
        <v>60.734432333118434</v>
      </c>
      <c r="J83" s="15">
        <f t="shared" si="18"/>
        <v>542.4037533135147</v>
      </c>
      <c r="K83" s="21">
        <v>70</v>
      </c>
      <c r="L83" s="21">
        <f>G83-G84</f>
        <v>12.5</v>
      </c>
      <c r="M83" s="23">
        <v>0.6</v>
      </c>
      <c r="N83" s="23">
        <v>0.4</v>
      </c>
      <c r="O83" s="22">
        <f t="shared" si="11"/>
        <v>34.94636477751687</v>
      </c>
      <c r="P83" s="22">
        <f t="shared" si="20"/>
        <v>6.4073693503481079E-4</v>
      </c>
      <c r="Q83" s="22">
        <f t="shared" si="12"/>
        <v>34.947005514451902</v>
      </c>
    </row>
    <row r="84" spans="1:17" x14ac:dyDescent="0.25">
      <c r="A84" s="9"/>
      <c r="B84" s="17"/>
      <c r="C84" s="10"/>
      <c r="D84" s="10"/>
      <c r="E84" s="10"/>
      <c r="F84" s="14">
        <v>70</v>
      </c>
      <c r="G84" s="14">
        <v>302.60000000000002</v>
      </c>
      <c r="H84" s="15">
        <f t="shared" si="16"/>
        <v>240.74856000000003</v>
      </c>
      <c r="I84" s="15">
        <f t="shared" si="17"/>
        <v>58.600557610742214</v>
      </c>
      <c r="J84" s="15">
        <f t="shared" si="18"/>
        <v>521.36637983870946</v>
      </c>
      <c r="K84" s="21">
        <v>70</v>
      </c>
      <c r="L84" s="21"/>
      <c r="M84" s="21"/>
      <c r="N84" s="21"/>
      <c r="O84" s="22">
        <f t="shared" si="11"/>
        <v>34.261087879407576</v>
      </c>
      <c r="P84" s="22">
        <f t="shared" si="20"/>
        <v>0</v>
      </c>
      <c r="Q84" s="22">
        <f t="shared" si="12"/>
        <v>34.261087879407576</v>
      </c>
    </row>
    <row r="85" spans="1:17" x14ac:dyDescent="0.25">
      <c r="A85" s="9"/>
      <c r="B85" s="17"/>
      <c r="C85" s="10"/>
      <c r="D85" s="10"/>
      <c r="E85" s="10"/>
      <c r="F85" s="14">
        <v>71</v>
      </c>
      <c r="G85" s="14">
        <v>306.78000000000003</v>
      </c>
      <c r="H85" s="15">
        <f t="shared" si="16"/>
        <v>244.07416800000004</v>
      </c>
      <c r="I85" s="15">
        <f t="shared" si="17"/>
        <v>59.315246950995629</v>
      </c>
      <c r="J85" s="15">
        <f t="shared" si="18"/>
        <v>528.40323103965079</v>
      </c>
      <c r="K85" s="21">
        <v>71</v>
      </c>
      <c r="L85" s="21"/>
      <c r="M85" s="21"/>
      <c r="N85" s="21"/>
      <c r="O85" s="22">
        <f t="shared" si="11"/>
        <v>33.589248843292573</v>
      </c>
      <c r="P85" s="22">
        <f t="shared" si="20"/>
        <v>0</v>
      </c>
      <c r="Q85" s="22">
        <f t="shared" si="12"/>
        <v>33.589248843292573</v>
      </c>
    </row>
    <row r="86" spans="1:17" x14ac:dyDescent="0.25">
      <c r="A86" s="9"/>
      <c r="B86" s="17"/>
      <c r="C86" s="10"/>
      <c r="D86" s="10"/>
      <c r="E86" s="10"/>
      <c r="F86" s="14">
        <v>72</v>
      </c>
      <c r="G86" s="14">
        <v>310.96000000000004</v>
      </c>
      <c r="H86" s="15">
        <f t="shared" si="16"/>
        <v>247.39977600000003</v>
      </c>
      <c r="I86" s="15">
        <f t="shared" si="17"/>
        <v>60.028803657797958</v>
      </c>
      <c r="J86" s="15">
        <f t="shared" si="18"/>
        <v>535.43810957066478</v>
      </c>
      <c r="K86" s="21">
        <v>72</v>
      </c>
      <c r="L86" s="21"/>
      <c r="M86" s="21"/>
      <c r="N86" s="21"/>
      <c r="O86" s="22">
        <f t="shared" si="11"/>
        <v>32.930584160894433</v>
      </c>
      <c r="P86" s="22">
        <f t="shared" si="20"/>
        <v>0</v>
      </c>
      <c r="Q86" s="22">
        <f t="shared" si="12"/>
        <v>32.930584160894433</v>
      </c>
    </row>
    <row r="87" spans="1:17" x14ac:dyDescent="0.25">
      <c r="A87" s="9"/>
      <c r="B87" s="17"/>
      <c r="C87" s="10"/>
      <c r="D87" s="10"/>
      <c r="E87" s="10"/>
      <c r="F87" s="14">
        <v>73</v>
      </c>
      <c r="G87" s="14">
        <v>315.14</v>
      </c>
      <c r="H87" s="15">
        <f t="shared" si="16"/>
        <v>250.72538400000002</v>
      </c>
      <c r="I87" s="15">
        <f t="shared" si="17"/>
        <v>60.741244716227889</v>
      </c>
      <c r="J87" s="15">
        <f t="shared" si="18"/>
        <v>542.47104501409694</v>
      </c>
      <c r="K87" s="21">
        <v>73</v>
      </c>
      <c r="L87" s="21"/>
      <c r="M87" s="21"/>
      <c r="N87" s="21"/>
      <c r="O87" s="22">
        <f t="shared" si="11"/>
        <v>32.284835491172338</v>
      </c>
      <c r="P87" s="22">
        <f t="shared" si="20"/>
        <v>0</v>
      </c>
      <c r="Q87" s="22">
        <f t="shared" si="12"/>
        <v>32.284835491172338</v>
      </c>
    </row>
    <row r="88" spans="1:17" x14ac:dyDescent="0.25">
      <c r="A88" s="9"/>
      <c r="B88" s="17"/>
      <c r="C88" s="10"/>
      <c r="D88" s="10"/>
      <c r="E88" s="10"/>
      <c r="F88" s="14">
        <v>74</v>
      </c>
      <c r="G88" s="14">
        <v>319.32</v>
      </c>
      <c r="H88" s="15">
        <f t="shared" si="16"/>
        <v>254.05099200000001</v>
      </c>
      <c r="I88" s="15">
        <f t="shared" si="17"/>
        <v>61.45258663488832</v>
      </c>
      <c r="J88" s="15">
        <f t="shared" si="18"/>
        <v>549.50206612243039</v>
      </c>
      <c r="K88" s="21">
        <v>74</v>
      </c>
      <c r="L88" s="21"/>
      <c r="M88" s="21"/>
      <c r="N88" s="21"/>
      <c r="O88" s="22">
        <f t="shared" si="11"/>
        <v>31.651749558995693</v>
      </c>
      <c r="P88" s="22">
        <f t="shared" si="20"/>
        <v>0</v>
      </c>
      <c r="Q88" s="22">
        <f t="shared" si="12"/>
        <v>31.651749558995693</v>
      </c>
    </row>
    <row r="89" spans="1:17" x14ac:dyDescent="0.25">
      <c r="A89" s="9"/>
      <c r="B89" s="17"/>
      <c r="C89" s="10"/>
      <c r="D89" s="10"/>
      <c r="E89" s="10"/>
      <c r="F89" s="14">
        <v>75</v>
      </c>
      <c r="G89" s="14">
        <v>323.5</v>
      </c>
      <c r="H89" s="15">
        <f t="shared" si="16"/>
        <v>257.3766</v>
      </c>
      <c r="I89" s="15">
        <f t="shared" si="17"/>
        <v>62.162845465331493</v>
      </c>
      <c r="J89" s="15">
        <f t="shared" si="18"/>
        <v>556.53120085211901</v>
      </c>
      <c r="K89" s="21">
        <v>75</v>
      </c>
      <c r="L89" s="21">
        <f>G89-G90</f>
        <v>11.600000000000023</v>
      </c>
      <c r="M89" s="23">
        <v>0.6</v>
      </c>
      <c r="N89" s="23">
        <v>0.4</v>
      </c>
      <c r="O89" s="22">
        <f t="shared" si="11"/>
        <v>37.152483204141404</v>
      </c>
      <c r="P89" s="22">
        <f t="shared" si="20"/>
        <v>5.946038757123057E-4</v>
      </c>
      <c r="Q89" s="22">
        <f t="shared" si="12"/>
        <v>37.153077808017116</v>
      </c>
    </row>
    <row r="90" spans="1:17" x14ac:dyDescent="0.25">
      <c r="A90" s="9"/>
      <c r="B90" s="17"/>
      <c r="C90" s="10"/>
      <c r="D90" s="10"/>
      <c r="E90" s="10"/>
      <c r="F90" s="14">
        <v>75</v>
      </c>
      <c r="G90" s="14">
        <v>311.89999999999998</v>
      </c>
      <c r="H90" s="15">
        <f t="shared" si="16"/>
        <v>248.14764</v>
      </c>
      <c r="I90" s="15">
        <f t="shared" si="17"/>
        <v>60.189114314770613</v>
      </c>
      <c r="J90" s="15">
        <f t="shared" si="18"/>
        <v>537.01984709822534</v>
      </c>
      <c r="K90" s="21">
        <v>75</v>
      </c>
      <c r="L90" s="21"/>
      <c r="M90" s="21"/>
      <c r="N90" s="21"/>
      <c r="O90" s="22">
        <f t="shared" si="11"/>
        <v>36.423945669285381</v>
      </c>
      <c r="P90" s="22">
        <f t="shared" si="20"/>
        <v>0</v>
      </c>
      <c r="Q90" s="22">
        <f t="shared" si="12"/>
        <v>36.423945669285381</v>
      </c>
    </row>
    <row r="91" spans="1:17" x14ac:dyDescent="0.25">
      <c r="A91" s="9"/>
      <c r="B91" s="17"/>
      <c r="C91" s="10"/>
      <c r="D91" s="10"/>
      <c r="E91" s="10"/>
      <c r="F91" s="14">
        <v>76</v>
      </c>
      <c r="G91" s="14">
        <v>315.45999999999998</v>
      </c>
      <c r="H91" s="15">
        <f t="shared" si="16"/>
        <v>250.97997599999999</v>
      </c>
      <c r="I91" s="15">
        <f t="shared" si="17"/>
        <v>60.79574015897154</v>
      </c>
      <c r="J91" s="15">
        <f t="shared" si="18"/>
        <v>543.00937231020873</v>
      </c>
      <c r="K91" s="21">
        <v>76</v>
      </c>
      <c r="L91" s="21"/>
      <c r="M91" s="21"/>
      <c r="N91" s="21"/>
      <c r="O91" s="22">
        <f t="shared" si="11"/>
        <v>35.709694311123862</v>
      </c>
      <c r="P91" s="22">
        <f t="shared" si="20"/>
        <v>0</v>
      </c>
      <c r="Q91" s="22">
        <f t="shared" si="12"/>
        <v>35.709694311123862</v>
      </c>
    </row>
    <row r="92" spans="1:17" x14ac:dyDescent="0.25">
      <c r="A92" s="9"/>
      <c r="B92" s="17"/>
      <c r="C92" s="10"/>
      <c r="D92" s="10"/>
      <c r="E92" s="10"/>
      <c r="F92" s="14">
        <v>77</v>
      </c>
      <c r="G92" s="14">
        <v>319.02</v>
      </c>
      <c r="H92" s="15">
        <f t="shared" si="16"/>
        <v>253.81231199999999</v>
      </c>
      <c r="I92" s="15">
        <f t="shared" si="17"/>
        <v>61.401569652912514</v>
      </c>
      <c r="J92" s="15">
        <f t="shared" si="18"/>
        <v>548.99751054548926</v>
      </c>
      <c r="K92" s="21">
        <v>77</v>
      </c>
      <c r="L92" s="21"/>
      <c r="M92" s="21"/>
      <c r="N92" s="21"/>
      <c r="O92" s="22">
        <f t="shared" si="11"/>
        <v>35.009448986445584</v>
      </c>
      <c r="P92" s="22">
        <f t="shared" si="20"/>
        <v>0</v>
      </c>
      <c r="Q92" s="22">
        <f t="shared" si="12"/>
        <v>35.009448986445584</v>
      </c>
    </row>
    <row r="93" spans="1:17" x14ac:dyDescent="0.25">
      <c r="A93" s="9"/>
      <c r="B93" s="17"/>
      <c r="C93" s="10"/>
      <c r="D93" s="10"/>
      <c r="E93" s="10"/>
      <c r="F93" s="14">
        <v>78</v>
      </c>
      <c r="G93" s="14">
        <v>322.58</v>
      </c>
      <c r="H93" s="15">
        <f t="shared" si="16"/>
        <v>256.64464800000002</v>
      </c>
      <c r="I93" s="15">
        <f t="shared" si="17"/>
        <v>62.006612711579933</v>
      </c>
      <c r="J93" s="15">
        <f t="shared" si="18"/>
        <v>554.98427907266841</v>
      </c>
      <c r="K93" s="21">
        <v>78</v>
      </c>
      <c r="L93" s="21"/>
      <c r="M93" s="21"/>
      <c r="N93" s="21"/>
      <c r="O93" s="22">
        <f t="shared" si="11"/>
        <v>34.322935045476768</v>
      </c>
      <c r="P93" s="22">
        <f t="shared" si="20"/>
        <v>0</v>
      </c>
      <c r="Q93" s="22">
        <f t="shared" si="12"/>
        <v>34.322935045476768</v>
      </c>
    </row>
    <row r="94" spans="1:17" x14ac:dyDescent="0.25">
      <c r="A94" s="9"/>
      <c r="B94" s="17"/>
      <c r="C94" s="10"/>
      <c r="D94" s="10"/>
      <c r="E94" s="10"/>
      <c r="F94" s="14">
        <v>79</v>
      </c>
      <c r="G94" s="14">
        <v>326.14</v>
      </c>
      <c r="H94" s="15">
        <f t="shared" si="16"/>
        <v>259.47698400000002</v>
      </c>
      <c r="I94" s="15">
        <f t="shared" si="17"/>
        <v>62.610879018514503</v>
      </c>
      <c r="J94" s="15">
        <f t="shared" si="18"/>
        <v>560.96969475724609</v>
      </c>
      <c r="K94" s="21">
        <v>79</v>
      </c>
      <c r="L94" s="21"/>
      <c r="M94" s="21"/>
      <c r="N94" s="21"/>
      <c r="O94" s="22">
        <f t="shared" si="11"/>
        <v>33.649883224158195</v>
      </c>
      <c r="P94" s="22">
        <f t="shared" si="20"/>
        <v>0</v>
      </c>
      <c r="Q94" s="22">
        <f t="shared" si="12"/>
        <v>33.649883224158195</v>
      </c>
    </row>
    <row r="95" spans="1:17" x14ac:dyDescent="0.25">
      <c r="A95" s="9"/>
      <c r="B95" s="17"/>
      <c r="C95" s="10"/>
      <c r="D95" s="10"/>
      <c r="E95" s="10"/>
      <c r="F95" s="14">
        <v>80</v>
      </c>
      <c r="G95" s="14">
        <v>329.7</v>
      </c>
      <c r="H95" s="15">
        <f t="shared" si="16"/>
        <v>262.30932000000001</v>
      </c>
      <c r="I95" s="15">
        <f t="shared" si="17"/>
        <v>63.214378033679509</v>
      </c>
      <c r="J95" s="15">
        <f t="shared" si="18"/>
        <v>566.9537740753251</v>
      </c>
      <c r="K95" s="21">
        <v>80</v>
      </c>
      <c r="L95" s="21">
        <f>G95-G96</f>
        <v>329.7</v>
      </c>
      <c r="M95" s="23">
        <v>0.7</v>
      </c>
      <c r="N95" s="23">
        <v>0.3</v>
      </c>
      <c r="O95" s="22">
        <f t="shared" si="11"/>
        <v>235.97265801333563</v>
      </c>
      <c r="P95" s="22">
        <f t="shared" si="20"/>
        <v>1.2675058048858628E-2</v>
      </c>
      <c r="Q95" s="22">
        <f t="shared" si="12"/>
        <v>235.9853330713845</v>
      </c>
    </row>
    <row r="96" spans="1:17" x14ac:dyDescent="0.25">
      <c r="A96" s="9"/>
      <c r="B96" s="17"/>
      <c r="C96" s="10"/>
      <c r="D96" s="10"/>
      <c r="E96" s="10"/>
      <c r="F96" s="14">
        <v>80</v>
      </c>
      <c r="G96" s="14">
        <v>0</v>
      </c>
      <c r="H96" s="15">
        <f t="shared" si="16"/>
        <v>0</v>
      </c>
      <c r="I96" s="15" t="e">
        <f t="shared" si="17"/>
        <v>#NUM!</v>
      </c>
      <c r="J96" s="15" t="e">
        <f t="shared" si="18"/>
        <v>#NUM!</v>
      </c>
      <c r="K96" s="21">
        <v>80</v>
      </c>
      <c r="L96" s="21"/>
      <c r="M96" s="21"/>
      <c r="N96" s="21"/>
      <c r="O96" s="22">
        <f t="shared" si="11"/>
        <v>231.34537811880369</v>
      </c>
      <c r="P96" s="22">
        <f t="shared" si="20"/>
        <v>0</v>
      </c>
      <c r="Q96" s="22">
        <f t="shared" si="12"/>
        <v>231.34537811880369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Erable table britannique</vt:lpstr>
      <vt:lpstr>Quantification C</vt:lpstr>
    </vt:vector>
  </TitlesOfParts>
  <Company>CNPF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L'HEUDE William</cp:lastModifiedBy>
  <dcterms:created xsi:type="dcterms:W3CDTF">2019-08-21T16:03:59Z</dcterms:created>
  <dcterms:modified xsi:type="dcterms:W3CDTF">2019-09-16T14:14:32Z</dcterms:modified>
</cp:coreProperties>
</file>