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72-B-DEPOIX-PDL(53)-MILIEU-Dugue-Loupfougères&amp;Champgenéteux&amp;Trans-10,2325ha/"/>
    </mc:Choice>
  </mc:AlternateContent>
  <xr:revisionPtr revIDLastSave="0" documentId="13_ncr:1_{B56ADF58-297A-B94F-A71B-BA8487A3BC7A}" xr6:coauthVersionLast="47" xr6:coauthVersionMax="47" xr10:uidLastSave="{00000000-0000-0000-0000-000000000000}"/>
  <bookViews>
    <workbookView xWindow="-1240" yWindow="-27140" windowWidth="47040" windowHeight="254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6" l="1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X156" i="2"/>
  <c r="EB156" i="2"/>
  <c r="DH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C162" i="2"/>
  <c r="DI161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V168" i="2"/>
  <c r="EC168" i="2"/>
  <c r="DG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V172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W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A178" i="2"/>
  <c r="EW178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B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B186" i="2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V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Y191" i="2"/>
  <c r="EB192" i="2"/>
  <c r="EV192" i="2"/>
  <c r="EY192" i="2" s="1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D192" i="2"/>
  <c r="EX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D194" i="2"/>
  <c r="EB195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HH197" i="2"/>
  <c r="AA197" i="2"/>
  <c r="FS197" i="2"/>
  <c r="HG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DI200" i="2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EX202" i="2"/>
  <c r="EY201" i="2"/>
  <c r="EW202" i="2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BC34" i="2" a="1"/>
  <c r="BC34" i="2" s="1"/>
  <c r="BC58" i="2" a="1"/>
  <c r="BC58" i="2" s="1"/>
  <c r="BC68" i="2" a="1"/>
  <c r="BC68" i="2" s="1"/>
  <c r="BC47" i="2" a="1"/>
  <c r="BC47" i="2" s="1"/>
  <c r="BC114" i="2" a="1"/>
  <c r="BC11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CS116" i="2" a="1"/>
  <c r="CS116" i="2" s="1"/>
  <c r="CS137" i="2" a="1"/>
  <c r="CS137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EI139" i="2" a="1"/>
  <c r="EI139" i="2" s="1"/>
  <c r="CS185" i="2" a="1"/>
  <c r="CS185" i="2" s="1"/>
  <c r="CS56" i="2" a="1"/>
  <c r="CS56" i="2" s="1"/>
  <c r="CS114" i="2" a="1"/>
  <c r="CS114" i="2" s="1"/>
  <c r="DN6" i="2" a="1"/>
  <c r="DN6" i="2" s="1"/>
  <c r="DO6" i="2" s="1"/>
  <c r="DN46" i="2" a="1"/>
  <c r="DN46" i="2" s="1"/>
  <c r="CS24" i="2" a="1"/>
  <c r="CS24" i="2" s="1"/>
  <c r="CS134" i="2" a="1"/>
  <c r="CS134" i="2" s="1"/>
  <c r="CS72" i="2" a="1"/>
  <c r="CS72" i="2" s="1"/>
  <c r="HJ202" i="2"/>
  <c r="EY202" i="2"/>
  <c r="AX200" i="2"/>
  <c r="FD187" i="2" l="1" a="1"/>
  <c r="FD187" i="2" s="1"/>
  <c r="FD194" i="2" a="1"/>
  <c r="FD194" i="2" s="1"/>
  <c r="FD43" i="2" a="1"/>
  <c r="FD43" i="2" s="1"/>
  <c r="FD160" i="2" a="1"/>
  <c r="FD160" i="2" s="1"/>
  <c r="FD19" i="2" a="1"/>
  <c r="FD19" i="2" s="1"/>
  <c r="FD131" i="2" a="1"/>
  <c r="FD131" i="2" s="1"/>
  <c r="FD64" i="2" a="1"/>
  <c r="FD64" i="2" s="1"/>
  <c r="FD14" i="2" a="1"/>
  <c r="FD14" i="2" s="1"/>
  <c r="FD48" i="2" a="1"/>
  <c r="FD48" i="2" s="1"/>
  <c r="FD82" i="2" a="1"/>
  <c r="FD82" i="2" s="1"/>
  <c r="FD189" i="2" a="1"/>
  <c r="FD189" i="2" s="1"/>
  <c r="FD59" i="2" a="1"/>
  <c r="FD59" i="2" s="1"/>
  <c r="FD44" i="2" a="1"/>
  <c r="FD44" i="2" s="1"/>
  <c r="FD188" i="2" a="1"/>
  <c r="FD188" i="2" s="1"/>
  <c r="FD137" i="2" a="1"/>
  <c r="FD137" i="2" s="1"/>
  <c r="FD159" i="2" a="1"/>
  <c r="FD159" i="2" s="1"/>
  <c r="FD167" i="2" a="1"/>
  <c r="FD167" i="2" s="1"/>
  <c r="FD144" i="2" a="1"/>
  <c r="FD144" i="2" s="1"/>
  <c r="FD107" i="2" a="1"/>
  <c r="FD107" i="2" s="1"/>
  <c r="FD60" i="2" a="1"/>
  <c r="FD60" i="2" s="1"/>
  <c r="FR203" i="2"/>
  <c r="EI16" i="2" a="1"/>
  <c r="EI16" i="2" s="1"/>
  <c r="EI109" i="2" a="1"/>
  <c r="EI109" i="2" s="1"/>
  <c r="EI29" i="2" a="1"/>
  <c r="EI29" i="2" s="1"/>
  <c r="EI195" i="2" a="1"/>
  <c r="EI195" i="2" s="1"/>
  <c r="EI166" i="2" a="1"/>
  <c r="EI166" i="2" s="1"/>
  <c r="EI20" i="2" a="1"/>
  <c r="EI20" i="2" s="1"/>
  <c r="EI34" i="2" a="1"/>
  <c r="EI34" i="2" s="1"/>
  <c r="EI198" i="2" a="1"/>
  <c r="EI198" i="2" s="1"/>
  <c r="EI37" i="2" a="1"/>
  <c r="EI37" i="2" s="1"/>
  <c r="EI165" i="2" a="1"/>
  <c r="EI165" i="2" s="1"/>
  <c r="EI142" i="2" a="1"/>
  <c r="EI142" i="2" s="1"/>
  <c r="EI35" i="2" a="1"/>
  <c r="EI35" i="2" s="1"/>
  <c r="EI71" i="2" a="1"/>
  <c r="EI71" i="2" s="1"/>
  <c r="EI178" i="2" a="1"/>
  <c r="EI178" i="2" s="1"/>
  <c r="EI57" i="2" a="1"/>
  <c r="EI57" i="2" s="1"/>
  <c r="EI145" i="2" a="1"/>
  <c r="EI145" i="2" s="1"/>
  <c r="EI67" i="2" a="1"/>
  <c r="EI67" i="2" s="1"/>
  <c r="EI36" i="2" a="1"/>
  <c r="EI36" i="2" s="1"/>
  <c r="EI162" i="2" a="1"/>
  <c r="EI162" i="2" s="1"/>
  <c r="EI170" i="2" a="1"/>
  <c r="EI170" i="2" s="1"/>
  <c r="EI87" i="2" a="1"/>
  <c r="EI87" i="2" s="1"/>
  <c r="EI150" i="2" a="1"/>
  <c r="EI150" i="2" s="1"/>
  <c r="DN167" i="2" a="1"/>
  <c r="DN167" i="2" s="1"/>
  <c r="DN168" i="2" a="1"/>
  <c r="DN168" i="2" s="1"/>
  <c r="DN86" i="2" a="1"/>
  <c r="DN86" i="2" s="1"/>
  <c r="DN177" i="2" a="1"/>
  <c r="DN177" i="2" s="1"/>
  <c r="DN152" i="2" a="1"/>
  <c r="DN152" i="2" s="1"/>
  <c r="DN29" i="2" a="1"/>
  <c r="DN29" i="2" s="1"/>
  <c r="DN16" i="2" a="1"/>
  <c r="DN16" i="2" s="1"/>
  <c r="DN114" i="2" a="1"/>
  <c r="DN114" i="2" s="1"/>
  <c r="DN103" i="2" a="1"/>
  <c r="DN103" i="2" s="1"/>
  <c r="DN176" i="2" a="1"/>
  <c r="DN176" i="2" s="1"/>
  <c r="DN162" i="2" a="1"/>
  <c r="DN162" i="2" s="1"/>
  <c r="DN115" i="2" a="1"/>
  <c r="DN115" i="2" s="1"/>
  <c r="DN41" i="2" a="1"/>
  <c r="DN41" i="2" s="1"/>
  <c r="DN190" i="2" a="1"/>
  <c r="DN190" i="2" s="1"/>
  <c r="DN123" i="2" a="1"/>
  <c r="DN123" i="2" s="1"/>
  <c r="DN153" i="2" a="1"/>
  <c r="DN153" i="2" s="1"/>
  <c r="DN43" i="2" a="1"/>
  <c r="DN43" i="2" s="1"/>
  <c r="DN49" i="2" a="1"/>
  <c r="DN49" i="2" s="1"/>
  <c r="DN164" i="2" a="1"/>
  <c r="DN164" i="2" s="1"/>
  <c r="DN63" i="2" a="1"/>
  <c r="DN63" i="2" s="1"/>
  <c r="DN170" i="2" a="1"/>
  <c r="DN170" i="2" s="1"/>
  <c r="DN186" i="2" a="1"/>
  <c r="DN186" i="2" s="1"/>
  <c r="DN65" i="2" a="1"/>
  <c r="DN65" i="2" s="1"/>
  <c r="DN135" i="2" a="1"/>
  <c r="DN135" i="2" s="1"/>
  <c r="DN129" i="2" a="1"/>
  <c r="DN129" i="2" s="1"/>
  <c r="DN137" i="2" a="1"/>
  <c r="DN137" i="2" s="1"/>
  <c r="DN133" i="2" a="1"/>
  <c r="DN133" i="2" s="1"/>
  <c r="DN38" i="2" a="1"/>
  <c r="DN38" i="2" s="1"/>
  <c r="DN150" i="2" a="1"/>
  <c r="DN150" i="2" s="1"/>
  <c r="DN50" i="2" a="1"/>
  <c r="DN50" i="2" s="1"/>
  <c r="DN124" i="2" a="1"/>
  <c r="DN124" i="2" s="1"/>
  <c r="DN187" i="2" a="1"/>
  <c r="DN187" i="2" s="1"/>
  <c r="DN70" i="2" a="1"/>
  <c r="DN70" i="2" s="1"/>
  <c r="DN55" i="2" a="1"/>
  <c r="DN55" i="2" s="1"/>
  <c r="DN192" i="2" a="1"/>
  <c r="DN192" i="2" s="1"/>
  <c r="DN113" i="2" a="1"/>
  <c r="DN113" i="2" s="1"/>
  <c r="DN45" i="2" a="1"/>
  <c r="DN45" i="2" s="1"/>
  <c r="DN110" i="2" a="1"/>
  <c r="DN110" i="2" s="1"/>
  <c r="DN66" i="2" a="1"/>
  <c r="DN66" i="2" s="1"/>
  <c r="DN25" i="2" a="1"/>
  <c r="DN25" i="2" s="1"/>
  <c r="DN132" i="2" a="1"/>
  <c r="DN132" i="2" s="1"/>
  <c r="DN30" i="2" a="1"/>
  <c r="DN30" i="2" s="1"/>
  <c r="DN31" i="2" a="1"/>
  <c r="DN31" i="2" s="1"/>
  <c r="DN80" i="2" a="1"/>
  <c r="DN80" i="2" s="1"/>
  <c r="DN188" i="2" a="1"/>
  <c r="DN188" i="2" s="1"/>
  <c r="DN184" i="2" a="1"/>
  <c r="DN184" i="2" s="1"/>
  <c r="CS129" i="2" a="1"/>
  <c r="CS129" i="2" s="1"/>
  <c r="CS52" i="2" a="1"/>
  <c r="CS52" i="2" s="1"/>
  <c r="CS77" i="2" a="1"/>
  <c r="CS77" i="2" s="1"/>
  <c r="CS66" i="2" a="1"/>
  <c r="CS66" i="2" s="1"/>
  <c r="CS161" i="2" a="1"/>
  <c r="CS161" i="2" s="1"/>
  <c r="BX107" i="2" a="1"/>
  <c r="BX107" i="2" s="1"/>
  <c r="BC117" i="2" a="1"/>
  <c r="BC117" i="2" s="1"/>
  <c r="BC65" i="2" a="1"/>
  <c r="BC65" i="2" s="1"/>
  <c r="AH19" i="2" a="1"/>
  <c r="AH19" i="2" s="1"/>
  <c r="AH92" i="2" a="1"/>
  <c r="AH92" i="2" s="1"/>
  <c r="BC181" i="2" a="1"/>
  <c r="BC181" i="2" s="1"/>
  <c r="BC126" i="2" a="1"/>
  <c r="BC126" i="2" s="1"/>
  <c r="BC82" i="2" a="1"/>
  <c r="BC82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BP203" i="2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60" i="2" l="1"/>
  <c r="CD96" i="2"/>
  <c r="CD144" i="2"/>
  <c r="CD25" i="2"/>
  <c r="CD44" i="2"/>
  <c r="CD119" i="2"/>
  <c r="CD93" i="2"/>
  <c r="CD122" i="2"/>
  <c r="CD51" i="2"/>
  <c r="CD6" i="2"/>
  <c r="CD30" i="2"/>
  <c r="CD18" i="2"/>
  <c r="CD159" i="2"/>
  <c r="CD3" i="2"/>
  <c r="C9" i="4" s="1"/>
  <c r="E9" i="4" s="1"/>
  <c r="F9" i="4" s="1"/>
  <c r="G9" i="4" s="1"/>
  <c r="L9" i="4" s="1"/>
  <c r="CD186" i="2"/>
  <c r="CD12" i="2"/>
  <c r="CD67" i="2"/>
  <c r="CD59" i="2"/>
  <c r="CD185" i="2"/>
  <c r="CD131" i="2"/>
  <c r="CD199" i="2"/>
  <c r="CD133" i="2"/>
  <c r="CD42" i="2"/>
  <c r="CD86" i="2"/>
  <c r="CD78" i="2"/>
  <c r="CD66" i="2"/>
  <c r="CD56" i="2"/>
  <c r="CD20" i="2"/>
  <c r="CD91" i="2"/>
  <c r="CD27" i="2"/>
  <c r="CD77" i="2"/>
  <c r="CD123" i="2"/>
  <c r="CD114" i="2"/>
  <c r="CD172" i="2"/>
  <c r="CD99" i="2"/>
  <c r="CD197" i="2"/>
  <c r="CD50" i="2"/>
  <c r="CD149" i="2"/>
  <c r="CD79" i="2"/>
  <c r="CD158" i="2"/>
  <c r="CD176" i="2"/>
  <c r="CD194" i="2"/>
  <c r="CD152" i="2"/>
  <c r="CD126" i="2"/>
  <c r="CD87" i="2"/>
  <c r="CD174" i="2"/>
  <c r="CD71" i="2"/>
  <c r="CD8" i="2"/>
  <c r="CD48" i="2"/>
  <c r="CD54" i="2"/>
  <c r="CD22" i="2"/>
  <c r="CD177" i="2"/>
  <c r="CD70" i="2"/>
  <c r="CD72" i="2"/>
  <c r="CD183" i="2"/>
  <c r="CD47" i="2"/>
  <c r="CD57" i="2"/>
  <c r="CD46" i="2"/>
  <c r="CD156" i="2"/>
  <c r="CD76" i="2"/>
  <c r="CD92" i="2"/>
  <c r="CD69" i="2"/>
  <c r="CD184" i="2"/>
  <c r="CD14" i="2"/>
  <c r="CD52" i="2"/>
  <c r="CD157" i="2"/>
  <c r="CD189" i="2"/>
  <c r="CD11" i="2"/>
  <c r="CD163" i="2"/>
  <c r="CD95" i="2"/>
  <c r="CD9" i="2"/>
  <c r="CD110" i="2"/>
  <c r="CD141" i="2"/>
  <c r="CD200" i="2"/>
  <c r="CD105" i="2"/>
  <c r="CD55" i="2"/>
  <c r="CD132" i="2"/>
  <c r="CD41" i="2"/>
  <c r="CD81" i="2"/>
  <c r="CD33" i="2"/>
  <c r="CD188" i="2"/>
  <c r="CD31" i="2"/>
  <c r="CD21" i="2"/>
  <c r="CD74" i="2"/>
  <c r="CD140" i="2"/>
  <c r="CD98" i="2"/>
  <c r="CD153" i="2"/>
  <c r="CD107" i="2"/>
  <c r="CD125" i="2"/>
  <c r="CD29" i="2"/>
  <c r="CD202" i="2"/>
  <c r="CD121" i="2"/>
  <c r="CD191" i="2"/>
  <c r="CD103" i="2"/>
  <c r="CD73" i="2"/>
  <c r="CD97" i="2"/>
  <c r="CD142" i="2"/>
  <c r="CD160" i="2"/>
  <c r="CD127" i="2"/>
  <c r="CD28" i="2"/>
  <c r="CD170" i="2"/>
  <c r="CD148" i="2"/>
  <c r="CD82" i="2"/>
  <c r="CD64" i="2"/>
  <c r="CD198" i="2"/>
  <c r="CD4" i="2"/>
  <c r="CD90" i="2"/>
  <c r="CD178" i="2"/>
  <c r="CD169" i="2"/>
  <c r="CD151" i="2"/>
  <c r="CD203" i="2"/>
  <c r="CD111" i="2"/>
  <c r="CD63" i="2"/>
  <c r="CD190" i="2"/>
  <c r="CD164" i="2"/>
  <c r="CD15" i="2"/>
  <c r="CD134" i="2"/>
  <c r="CD182" i="2"/>
  <c r="CD154" i="2"/>
  <c r="CD17" i="2"/>
  <c r="CD109" i="2"/>
  <c r="CD68" i="2"/>
  <c r="CD58" i="2"/>
  <c r="CD62" i="2"/>
  <c r="CD7" i="2"/>
  <c r="CD146" i="2"/>
  <c r="CD39" i="2"/>
  <c r="CD65" i="2"/>
  <c r="CD35" i="2"/>
  <c r="CD139" i="2"/>
  <c r="CD104" i="2"/>
  <c r="CD100" i="2"/>
  <c r="CD89" i="2"/>
  <c r="CD173" i="2"/>
  <c r="CD201" i="2"/>
  <c r="CD5" i="2"/>
  <c r="CD88" i="2"/>
  <c r="CD128" i="2"/>
  <c r="CD19" i="2"/>
  <c r="CD10" i="2"/>
  <c r="CD138" i="2"/>
  <c r="CD193" i="2"/>
  <c r="CD187" i="2"/>
  <c r="CD136" i="2"/>
  <c r="CD161" i="2"/>
  <c r="CD162" i="2"/>
  <c r="CD195" i="2"/>
  <c r="CD167" i="2"/>
  <c r="CD118" i="2"/>
  <c r="CD38" i="2"/>
  <c r="CD135" i="2"/>
  <c r="CD117" i="2"/>
  <c r="CD37" i="2"/>
  <c r="CD108" i="2"/>
  <c r="CD180" i="2"/>
  <c r="CD13" i="2"/>
  <c r="CD143" i="2"/>
  <c r="CD124" i="2"/>
  <c r="CD45" i="2"/>
  <c r="CD150" i="2"/>
  <c r="CD116" i="2"/>
  <c r="CD83" i="2"/>
  <c r="CD36" i="2"/>
  <c r="CD106" i="2"/>
  <c r="CD113" i="2"/>
  <c r="CD130" i="2"/>
  <c r="CD49" i="2"/>
  <c r="CD16" i="2"/>
  <c r="CD196" i="2"/>
  <c r="CD34" i="2"/>
  <c r="CD24" i="2"/>
  <c r="CD61" i="2"/>
  <c r="CD129" i="2"/>
  <c r="CD102" i="2"/>
  <c r="CD94" i="2"/>
  <c r="CD75" i="2"/>
  <c r="CD181" i="2"/>
  <c r="CD137" i="2"/>
  <c r="CD43" i="2"/>
  <c r="CD165" i="2"/>
  <c r="CD101" i="2"/>
  <c r="CD32" i="2"/>
  <c r="CD53" i="2"/>
  <c r="CD26" i="2"/>
  <c r="CD147" i="2"/>
  <c r="CD175" i="2"/>
  <c r="CD40" i="2"/>
  <c r="CD168" i="2"/>
  <c r="CD80" i="2"/>
  <c r="CD166" i="2"/>
  <c r="CD155" i="2"/>
  <c r="CD85" i="2"/>
  <c r="CD171" i="2"/>
  <c r="CD145" i="2"/>
  <c r="CD112" i="2"/>
  <c r="CD120" i="2"/>
  <c r="CD115" i="2"/>
  <c r="CD179" i="2"/>
  <c r="CD23" i="2"/>
  <c r="CD84" i="2"/>
  <c r="CD192" i="2"/>
  <c r="AN159" i="2"/>
  <c r="AN19" i="2"/>
  <c r="AN174" i="2"/>
  <c r="AN58" i="2"/>
  <c r="AN197" i="2"/>
  <c r="AN93" i="2"/>
  <c r="AN95" i="2"/>
  <c r="AN48" i="2"/>
  <c r="AN15" i="2"/>
  <c r="AN172" i="2"/>
  <c r="AN59" i="2"/>
  <c r="AN32" i="2"/>
  <c r="AN181" i="2"/>
  <c r="AN49" i="2"/>
  <c r="AN54" i="2"/>
  <c r="AN116" i="2"/>
  <c r="AN154" i="2"/>
  <c r="AN110" i="2"/>
  <c r="AN102" i="2"/>
  <c r="AN151" i="2"/>
  <c r="AN72" i="2"/>
  <c r="AN98" i="2"/>
  <c r="AN123" i="2"/>
  <c r="AN81" i="2"/>
  <c r="AN68" i="2"/>
  <c r="AN139" i="2"/>
  <c r="AN22" i="2"/>
  <c r="AN160" i="2"/>
  <c r="AN16" i="2"/>
  <c r="AN80" i="2"/>
  <c r="AN130" i="2"/>
  <c r="AN133" i="2"/>
  <c r="AN74" i="2"/>
  <c r="AN203" i="2"/>
  <c r="AN192" i="2"/>
  <c r="AN5" i="2"/>
  <c r="AN189" i="2"/>
  <c r="AN45" i="2"/>
  <c r="AN178" i="2"/>
  <c r="AN21" i="2"/>
  <c r="AN14" i="2"/>
  <c r="AN195" i="2"/>
  <c r="AN107" i="2"/>
  <c r="AN176" i="2"/>
  <c r="AN28" i="2"/>
  <c r="AN161" i="2"/>
  <c r="AN113" i="2"/>
  <c r="AN169" i="2"/>
  <c r="AN164" i="2"/>
  <c r="AN165" i="2"/>
  <c r="AN41" i="2"/>
  <c r="AN187" i="2"/>
  <c r="AN92" i="2"/>
  <c r="AN33" i="2"/>
  <c r="AN30" i="2"/>
  <c r="AN67" i="2"/>
  <c r="AN109" i="2"/>
  <c r="AN171" i="2"/>
  <c r="AN129" i="2"/>
  <c r="AN79" i="2"/>
  <c r="AN120" i="2"/>
  <c r="AN66" i="2"/>
  <c r="AN106" i="2"/>
  <c r="AN7" i="2"/>
  <c r="AN75" i="2"/>
  <c r="AN78" i="2"/>
  <c r="AN156" i="2"/>
  <c r="AN47" i="2"/>
  <c r="AN52" i="2"/>
  <c r="AN17" i="2"/>
  <c r="AN88" i="2"/>
  <c r="AN94" i="2"/>
  <c r="AN61" i="2"/>
  <c r="AN184" i="2"/>
  <c r="AN73" i="2"/>
  <c r="AN196" i="2"/>
  <c r="AN91" i="2"/>
  <c r="AN173" i="2"/>
  <c r="AN35" i="2"/>
  <c r="AN108" i="2"/>
  <c r="AN201" i="2"/>
  <c r="AN87" i="2"/>
  <c r="AN145" i="2"/>
  <c r="AN18" i="2"/>
  <c r="AN143" i="2"/>
  <c r="AN190" i="2"/>
  <c r="AN40" i="2"/>
  <c r="AN135" i="2"/>
  <c r="AN103" i="2"/>
  <c r="AN147" i="2"/>
  <c r="AN186" i="2"/>
  <c r="AN76" i="2"/>
  <c r="AN9" i="2"/>
  <c r="AN131" i="2"/>
  <c r="AN84" i="2"/>
  <c r="AN128" i="2"/>
  <c r="AN29" i="2"/>
  <c r="AN36" i="2"/>
  <c r="AN157" i="2"/>
  <c r="AN188" i="2"/>
  <c r="AN140" i="2"/>
  <c r="AN69" i="2"/>
  <c r="AN96" i="2"/>
  <c r="AN127" i="2"/>
  <c r="AN25" i="2"/>
  <c r="AN11" i="2"/>
  <c r="AN179" i="2"/>
  <c r="AN64" i="2"/>
  <c r="AN168" i="2"/>
  <c r="AN23" i="2"/>
  <c r="AN166" i="2"/>
  <c r="AN85" i="2"/>
  <c r="AN194" i="2"/>
  <c r="AN115" i="2"/>
  <c r="AN4" i="2"/>
  <c r="AN124" i="2"/>
  <c r="AN12" i="2"/>
  <c r="AN198" i="2"/>
  <c r="AN126" i="2"/>
  <c r="AN185" i="2"/>
  <c r="AN86" i="2"/>
  <c r="AN34" i="2"/>
  <c r="AN155" i="2"/>
  <c r="AN183" i="2"/>
  <c r="AN112" i="2"/>
  <c r="AN104" i="2"/>
  <c r="AN114" i="2"/>
  <c r="AN90" i="2"/>
  <c r="AN180" i="2"/>
  <c r="AN10" i="2"/>
  <c r="AN57" i="2"/>
  <c r="AN191" i="2"/>
  <c r="AN63" i="2"/>
  <c r="AN162" i="2"/>
  <c r="AN167" i="2"/>
  <c r="AN89" i="2"/>
  <c r="AN82" i="2"/>
  <c r="AN39" i="2"/>
  <c r="AN141" i="2"/>
  <c r="AN119" i="2"/>
  <c r="AN60" i="2"/>
  <c r="AN142" i="2"/>
  <c r="AN6" i="2"/>
  <c r="AN152" i="2"/>
  <c r="AN144" i="2"/>
  <c r="AN199" i="2"/>
  <c r="AN26" i="2"/>
  <c r="AN71" i="2"/>
  <c r="AN77" i="2"/>
  <c r="AN153" i="2"/>
  <c r="AN50" i="2"/>
  <c r="AN70" i="2"/>
  <c r="AN27" i="2"/>
  <c r="AN137" i="2"/>
  <c r="AN53" i="2"/>
  <c r="AN138" i="2"/>
  <c r="AN146" i="2"/>
  <c r="AN148" i="2"/>
  <c r="AN100" i="2"/>
  <c r="AN20" i="2"/>
  <c r="AN13" i="2"/>
  <c r="AN117" i="2"/>
  <c r="AN46" i="2"/>
  <c r="AN170" i="2"/>
  <c r="AN149" i="2"/>
  <c r="AN38" i="2"/>
  <c r="AN8" i="2"/>
  <c r="AN122" i="2"/>
  <c r="AN132" i="2"/>
  <c r="AN31" i="2"/>
  <c r="AN62" i="2"/>
  <c r="AN193" i="2"/>
  <c r="AN200" i="2"/>
  <c r="AN158" i="2"/>
  <c r="AN43" i="2"/>
  <c r="AN182" i="2"/>
  <c r="AN150" i="2"/>
  <c r="AN65" i="2"/>
  <c r="AN177" i="2"/>
  <c r="AN136" i="2"/>
  <c r="AN97" i="2"/>
  <c r="AN51" i="2"/>
  <c r="AN56" i="2"/>
  <c r="AN42" i="2"/>
  <c r="AN134" i="2"/>
  <c r="AN37" i="2"/>
  <c r="AN3" i="2"/>
  <c r="C7" i="4" s="1"/>
  <c r="E7" i="4" s="1"/>
  <c r="F7" i="4" s="1"/>
  <c r="G7" i="4" s="1"/>
  <c r="L7" i="4" s="1"/>
  <c r="AN44" i="2"/>
  <c r="AN111" i="2"/>
  <c r="AN105" i="2"/>
  <c r="AN121" i="2"/>
  <c r="AN163" i="2"/>
  <c r="AN202" i="2"/>
  <c r="AN83" i="2"/>
  <c r="AN118" i="2"/>
  <c r="AN101" i="2"/>
  <c r="AN125" i="2"/>
  <c r="AN175" i="2"/>
  <c r="AN55" i="2"/>
  <c r="AN99" i="2"/>
  <c r="AN2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6" i="2" l="1"/>
  <c r="BI17" i="2"/>
  <c r="BI187" i="2"/>
  <c r="BI30" i="2"/>
  <c r="BI91" i="2"/>
  <c r="BI50" i="2"/>
  <c r="BI62" i="2"/>
  <c r="BI38" i="2"/>
  <c r="BI188" i="2"/>
  <c r="BI116" i="2"/>
  <c r="BI155" i="2"/>
  <c r="BI7" i="2"/>
  <c r="BI55" i="2"/>
  <c r="BI57" i="2"/>
  <c r="BI170" i="2"/>
  <c r="BI166" i="2"/>
  <c r="BI28" i="2"/>
  <c r="BI114" i="2"/>
  <c r="BI164" i="2"/>
  <c r="BI42" i="2"/>
  <c r="BI34" i="2"/>
  <c r="BI153" i="2"/>
  <c r="BI183" i="2"/>
  <c r="BI103" i="2"/>
  <c r="BI84" i="2"/>
  <c r="BI130" i="2"/>
  <c r="BI168" i="2"/>
  <c r="BI150" i="2"/>
  <c r="BI110" i="2"/>
  <c r="BI12" i="2"/>
  <c r="BI129" i="2"/>
  <c r="BI5" i="2"/>
  <c r="BI201" i="2"/>
  <c r="BI143" i="2"/>
  <c r="BI139" i="2"/>
  <c r="BI87" i="2"/>
  <c r="BI26" i="2"/>
  <c r="BI147" i="2"/>
  <c r="BI182" i="2"/>
  <c r="BI24" i="2"/>
  <c r="BI6" i="2"/>
  <c r="BI119" i="2"/>
  <c r="BI47" i="2"/>
  <c r="BI21" i="2"/>
  <c r="BI138" i="2"/>
  <c r="BI151" i="2"/>
  <c r="BI37" i="2"/>
  <c r="BI197" i="2"/>
  <c r="BI122" i="2"/>
  <c r="BI124" i="2"/>
  <c r="BI167" i="2"/>
  <c r="BI136" i="2"/>
  <c r="BI141" i="2"/>
  <c r="BI60" i="2"/>
  <c r="BI65" i="2"/>
  <c r="BI53" i="2"/>
  <c r="BI112" i="2"/>
  <c r="BI95" i="2"/>
  <c r="BI64" i="2"/>
  <c r="BI80" i="2"/>
  <c r="BI23" i="2"/>
  <c r="BI32" i="2"/>
  <c r="BI22" i="2"/>
  <c r="BI194" i="2"/>
  <c r="BI15" i="2"/>
  <c r="BI10" i="2"/>
  <c r="BI66" i="2"/>
  <c r="BI18" i="2"/>
  <c r="BI93" i="2"/>
  <c r="BI49" i="2"/>
  <c r="BI68" i="2"/>
  <c r="BI105" i="2"/>
  <c r="BI186" i="2"/>
  <c r="BI111" i="2"/>
  <c r="BI202" i="2"/>
  <c r="BI173" i="2"/>
  <c r="BI109" i="2"/>
  <c r="BI185" i="2"/>
  <c r="BI36" i="2"/>
  <c r="BI71" i="2"/>
  <c r="BI69" i="2"/>
  <c r="BI117" i="2"/>
  <c r="BI148" i="2"/>
  <c r="BI149" i="2"/>
  <c r="BI193" i="2"/>
  <c r="BI39" i="2"/>
  <c r="BI165" i="2"/>
  <c r="BI67" i="2"/>
  <c r="BI89" i="2"/>
  <c r="BI29" i="2"/>
  <c r="BI152" i="2"/>
  <c r="BI121" i="2"/>
  <c r="BI45" i="2"/>
  <c r="BI31" i="2"/>
  <c r="BI73" i="2"/>
  <c r="BI172" i="2"/>
  <c r="BI13" i="2"/>
  <c r="BI74" i="2"/>
  <c r="BI144" i="2"/>
  <c r="BI20" i="2"/>
  <c r="BI97" i="2"/>
  <c r="BI58" i="2"/>
  <c r="BI94" i="2"/>
  <c r="BI19" i="2"/>
  <c r="BI102" i="2"/>
  <c r="BI70" i="2"/>
  <c r="BI83" i="2"/>
  <c r="BI9" i="2"/>
  <c r="BI154" i="2"/>
  <c r="BI203" i="2"/>
  <c r="BI108" i="2"/>
  <c r="BI115" i="2"/>
  <c r="BI11" i="2"/>
  <c r="BI61" i="2"/>
  <c r="BI157" i="2"/>
  <c r="BI133" i="2"/>
  <c r="BI189" i="2"/>
  <c r="BI25" i="2"/>
  <c r="BI46" i="2"/>
  <c r="BI54" i="2"/>
  <c r="BI3" i="2"/>
  <c r="C8" i="4" s="1"/>
  <c r="E8" i="4" s="1"/>
  <c r="F8" i="4" s="1"/>
  <c r="G8" i="4" s="1"/>
  <c r="L8" i="4" s="1"/>
  <c r="BI88" i="2"/>
  <c r="BI190" i="2"/>
  <c r="BI178" i="2"/>
  <c r="BI174" i="2"/>
  <c r="BI82" i="2"/>
  <c r="BI56" i="2"/>
  <c r="BI86" i="2"/>
  <c r="BI120" i="2"/>
  <c r="BI90" i="2"/>
  <c r="BI92" i="2"/>
  <c r="BI76" i="2"/>
  <c r="BI14" i="2"/>
  <c r="BI41" i="2"/>
  <c r="BI191" i="2"/>
  <c r="BI33" i="2"/>
  <c r="BI100" i="2"/>
  <c r="BI126" i="2"/>
  <c r="BI145" i="2"/>
  <c r="BI75" i="2"/>
  <c r="BI118" i="2"/>
  <c r="BI27" i="2"/>
  <c r="BI43" i="2"/>
  <c r="BI131" i="2"/>
  <c r="BI199" i="2"/>
  <c r="BI96" i="2"/>
  <c r="BI180" i="2"/>
  <c r="BI132" i="2"/>
  <c r="BI175" i="2"/>
  <c r="BI158" i="2"/>
  <c r="BI195" i="2"/>
  <c r="BI125" i="2"/>
  <c r="BI192" i="2"/>
  <c r="BI179" i="2"/>
  <c r="BI171" i="2"/>
  <c r="BI113" i="2"/>
  <c r="BI78" i="2"/>
  <c r="BI77" i="2"/>
  <c r="BI169" i="2"/>
  <c r="BI51" i="2"/>
  <c r="BI4" i="2"/>
  <c r="BI142" i="2"/>
  <c r="BI16" i="2"/>
  <c r="BI104" i="2"/>
  <c r="BI176" i="2"/>
  <c r="BI8" i="2"/>
  <c r="BI198" i="2"/>
  <c r="BI59" i="2"/>
  <c r="BI79" i="2"/>
  <c r="BI196" i="2"/>
  <c r="BI181" i="2"/>
  <c r="BI200" i="2"/>
  <c r="BI134" i="2"/>
  <c r="BI35" i="2"/>
  <c r="BI40" i="2"/>
  <c r="BI140" i="2"/>
  <c r="BI163" i="2"/>
  <c r="BI106" i="2"/>
  <c r="BI128" i="2"/>
  <c r="BI184" i="2"/>
  <c r="BI81" i="2"/>
  <c r="BI85" i="2"/>
  <c r="BI72" i="2"/>
  <c r="BI44" i="2"/>
  <c r="BI162" i="2"/>
  <c r="BI177" i="2"/>
  <c r="BI52" i="2"/>
  <c r="BI127" i="2"/>
  <c r="BI135" i="2"/>
  <c r="BI159" i="2"/>
  <c r="BI107" i="2"/>
  <c r="BI123" i="2"/>
  <c r="BI63" i="2"/>
  <c r="BI48" i="2"/>
  <c r="BI160" i="2"/>
  <c r="BI98" i="2"/>
  <c r="BI99" i="2"/>
  <c r="BI146" i="2"/>
  <c r="BI101" i="2"/>
  <c r="BI137" i="2"/>
  <c r="BI16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<sst xmlns="http://schemas.openxmlformats.org/spreadsheetml/2006/main" count="1200" uniqueCount="332">
  <si>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</si>
  <si>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</si>
  <si>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</si>
  <si>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</si>
  <si>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</si>
  <si>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</si>
  <si>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</si>
  <si>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</si>
  <si>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</si>
  <si>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</si>
  <si>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</si>
  <si>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</si>
  <si>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</si>
  <si>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</si>
  <si>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</si>
  <si>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</si>
  <si>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</si>
  <si>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</si>
  <si>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</si>
  <si>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</si>
  <si>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</si>
  <si>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</si>
  <si>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</si>
  <si>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</si>
  <si>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</si>
  <si>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</si>
  <si>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</si>
  <si>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</si>
  <si>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</si>
  <si>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</si>
  <si>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</si>
  <si>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</si>
  <si>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</si>
  <si>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</si>
  <si>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</si>
  <si>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</si>
  <si>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</si>
  <si>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</si>
  <si>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</si>
  <si>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</si>
  <si>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</si>
  <si>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</si>
  <si>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</si>
  <si>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</si>
  <si>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</si>
  <si>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</si>
  <si>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</si>
  <si>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</si>
  <si>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</si>
  <si>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</si>
  <si>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</si>
  <si>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</si>
  <si>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</si>
  <si>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</si>
  <si>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</si>
  <si>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</si>
  <si>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</si>
  <si>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</si>
  <si>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</si>
  <si>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</si>
  <si>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</si>
  <si>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</si>
  <si>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</si>
  <si>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</si>
  <si>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</si>
  <si>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</si>
  <si>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</si>
  <si>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</si>
  <si>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</si>
  <si>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</si>
  <si>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</si>
  <si>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</si>
  <si>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</si>
  <si>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</si>
  <si>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</si>
  <si>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</si>
  <si>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</si>
  <si>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</si>
  <si>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</si>
  <si>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</si>
  <si>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</si>
  <si>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</si>
  <si>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</si>
  <si>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</si>
  <si>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</si>
  <si>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</si>
  <si>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</si>
  <si>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</si>
  <si>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</si>
  <si>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</si>
  <si>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</si>
  <si>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</si>
  <si>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</si>
  <si>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</si>
  <si>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</si>
  <si>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</si>
  <si>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</si>
  <si>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</si>
  <si>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</si>
  <si>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</si>
  <si>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</si>
  <si>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</si>
  <si>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</si>
  <si>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</si>
  <si>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</si>
  <si>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</si>
  <si>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</si>
  <si>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</si>
  <si>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</si>
  <si>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</si>
  <si>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</si>
  <si>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</si>
  <si>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</si>
  <si>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</si>
  <si>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</si>
  <si>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</si>
  <si>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</si>
  <si>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</si>
  <si>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</si>
  <si>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</si>
  <si>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</si>
  <si>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</si>
  <si>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</si>
  <si>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</si>
  <si>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</si>
  <si>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</si>
  <si>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</si>
  <si>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</si>
  <si>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</si>
  <si>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</si>
  <si>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</si>
  <si>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</si>
  <si>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</si>
  <si>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</si>
  <si>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</si>
  <si>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</si>
  <si>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</si>
  <si>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</si>
  <si>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</si>
  <si>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</si>
  <si>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</si>
  <si>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</si>
  <si>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</si>
  <si>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</si>
  <si>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</si>
  <si>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</si>
  <si>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</si>
  <si>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</si>
  <si>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</si>
  <si>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</si>
  <si>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</si>
  <si>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</si>
  <si>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</si>
  <si>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</si>
  <si>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</si>
  <si>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</si>
  <si>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</si>
  <si>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</si>
  <si>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</si>
  <si>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</si>
  <si>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</si>
  <si>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</si>
  <si>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</si>
  <si>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</si>
  <si>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</si>
  <si>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</si>
  <si>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</si>
  <si>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</si>
  <si>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</si>
  <si>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</si>
  <si>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</si>
  <si>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</si>
  <si>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</si>
  <si>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</si>
  <si>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</si>
  <si>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</si>
  <si>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</si>
  <si>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</si>
  <si>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</si>
  <si>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</si>
  <si>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</si>
  <si>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</si>
  <si>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</si>
  <si>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</si>
  <si>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</si>
  <si>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</si>
  <si>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</si>
  <si>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</si>
  <si>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</si>
  <si>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</si>
  <si>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</si>
  <si>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</si>
  <si>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</si>
  <si>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</si>
  <si>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</si>
  <si>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</si>
  <si>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</si>
  <si>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</si>
  <si>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</si>
  <si>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</si>
  <si>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</si>
  <si>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</si>
  <si>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</si>
  <si>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</si>
  <si>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</si>
  <si>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</si>
  <si>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</si>
  <si>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</si>
  <si>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</si>
  <si>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</si>
  <si>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</si>
  <si>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</si>
  <si>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</si>
  <si>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</si>
  <si>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</si>
  <si>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</si>
  <si>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</si>
  <si>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</si>
  <si>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</si>
  <si>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</si>
  <si>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</si>
  <si>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</si>
  <si>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</si>
  <si>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</si>
  <si>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</si>
  <si>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</si>
  <si>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</si>
  <si>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</si>
  <si>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</si>
  <si>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</si>
  <si>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</si>
  <si>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</si>
  <si>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</si>
  <si>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</si>
  <si>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</si>
  <si>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</si>
  <si>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</si>
  <si>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</si>
  <si>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</si>
  <si>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</si>
  <si>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</si>
  <si>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</si>
  <si>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</si>
  <si>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</si>
  <si>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</si>
  <si>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</si>
  <si>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</si>
  <si>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</si>
  <si>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</si>
  <si>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</si>
  <si>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</si>
  <si>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</si>
  <si>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</si>
  <si>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</si>
  <si>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</si>
  <si>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</si>
  <si>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</si>
  <si>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</si>
  <si>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</si>
  <si>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</si>
  <si>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</si>
  <si>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</si>
  <si>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</si>
  <si>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</si>
  <si>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</si>
  <si>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</si>
  <si>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</si>
  <si>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</si>
  <si>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</si>
  <si>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</si>
  <si>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</si>
  <si>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</si>
  <si>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</si>
  <si>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</si>
  <si>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</si>
  <si>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</si>
  <si>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</si>
  <si>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</si>
  <si>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</si>
  <si>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</si>
  <si>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</si>
  <si>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</si>
  <si>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</si>
  <si>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</si>
  <si>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</si>
  <si>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</si>
  <si>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</si>
  <si>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</si>
  <si>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</si>
  <si>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</si>
  <si>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</si>
  <si>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</si>
  <si>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</si>
  <si>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</si>
  <si>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</si>
  <si>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</si>
  <si>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</si>
  <si>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</si>
  <si>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</si>
  <si>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</si>
  <si>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</si>
  <si>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</si>
  <si>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</si>
  <si>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</si>
  <si>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</si>
  <si>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</si>
  <si>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</si>
  <si>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</si>
  <si>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</si>
  <si>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</si>
  <si>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</si>
  <si>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</si>
  <si>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</si>
  <si>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</si>
  <si>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</si>
  <si>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</si>
  <si>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</si>
  <si>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</si>
  <si>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</si>
  <si>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</si>
  <si>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</si>
  <si>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</si>
  <si>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</si>
  <si>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</si>
  <si>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Chêne Sessile Loire 2022 Classe Moyenne</t>
  </si>
  <si>
    <t>éq ONF Chêne Sessile Loire 2022 Classe Moyenne</t>
  </si>
  <si>
    <t>éa FR Duyck 1997 Merisier Normandie</t>
  </si>
  <si>
    <t>éq ONF Chêne Sessile Loire 2022 Classe Moyenne 2(1/2/3)</t>
  </si>
  <si>
    <t>ONF Chêne Sessile Loire 2022 Classe Moyenne 2(1/2/3)</t>
  </si>
  <si>
    <t>éq FR Duyck 1997 Merisier Normandie classe unique 1(1)</t>
  </si>
  <si>
    <t>ALL Lockow  Charme 2009 Classe moyenne  8(1à15)</t>
  </si>
  <si>
    <t>éq ENG Humel 1972 Peuplier noir Classe forte 12(4/6/8/10/12/14)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</si>
</sst>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6.4133292260059553</c:v>
                </c:pt>
                <c:pt idx="2">
                  <c:v>12.536457709380189</c:v>
                </c:pt>
                <c:pt idx="3">
                  <c:v>18.565865920050392</c:v>
                </c:pt>
                <c:pt idx="4">
                  <c:v>24.53750277399563</c:v>
                </c:pt>
                <c:pt idx="5">
                  <c:v>30.46766149842102</c:v>
                </c:pt>
                <c:pt idx="6">
                  <c:v>36.365636430385564</c:v>
                </c:pt>
                <c:pt idx="7">
                  <c:v>42.237419269620467</c:v>
                </c:pt>
                <c:pt idx="8">
                  <c:v>48.087183471540634</c:v>
                </c:pt>
                <c:pt idx="9">
                  <c:v>53.917996578966665</c:v>
                </c:pt>
                <c:pt idx="10">
                  <c:v>59.732204467914677</c:v>
                </c:pt>
                <c:pt idx="11">
                  <c:v>65.531656689282556</c:v>
                </c:pt>
                <c:pt idx="12">
                  <c:v>71.317847223958452</c:v>
                </c:pt>
                <c:pt idx="13">
                  <c:v>77.09200685716695</c:v>
                </c:pt>
                <c:pt idx="14">
                  <c:v>82.855166266171821</c:v>
                </c:pt>
                <c:pt idx="15">
                  <c:v>88.60820054533707</c:v>
                </c:pt>
                <c:pt idx="16">
                  <c:v>94.351861508694356</c:v>
                </c:pt>
                <c:pt idx="17">
                  <c:v>100.08680168193827</c:v>
                </c:pt>
                <c:pt idx="18">
                  <c:v>105.8135924863695</c:v>
                </c:pt>
                <c:pt idx="19">
                  <c:v>111.53273826611404</c:v>
                </c:pt>
                <c:pt idx="20">
                  <c:v>117.2446872779978</c:v>
                </c:pt>
                <c:pt idx="21">
                  <c:v>122.94984042098405</c:v>
                </c:pt>
                <c:pt idx="22">
                  <c:v>128.64855825574909</c:v>
                </c:pt>
                <c:pt idx="23">
                  <c:v>134.34116671189412</c:v>
                </c:pt>
                <c:pt idx="24">
                  <c:v>140.02796177459118</c:v>
                </c:pt>
                <c:pt idx="25">
                  <c:v>145.70921336811145</c:v>
                </c:pt>
                <c:pt idx="26">
                  <c:v>151.38516860049864</c:v>
                </c:pt>
                <c:pt idx="27">
                  <c:v>157.05605449502048</c:v>
                </c:pt>
                <c:pt idx="28">
                  <c:v>162.72208030558576</c:v>
                </c:pt>
                <c:pt idx="29">
                  <c:v>168.38343949209244</c:v>
                </c:pt>
                <c:pt idx="30">
                  <c:v>174.04031141565838</c:v>
                </c:pt>
                <c:pt idx="31">
                  <c:v>179.69286280147318</c:v>
                </c:pt>
                <c:pt idx="32">
                  <c:v>185.34124900759105</c:v>
                </c:pt>
                <c:pt idx="33">
                  <c:v>190.98561513067068</c:v>
                </c:pt>
                <c:pt idx="34">
                  <c:v>196.62609697391926</c:v>
                </c:pt>
                <c:pt idx="35">
                  <c:v>202.26282189796117</c:v>
                </c:pt>
                <c:pt idx="36">
                  <c:v>207.89590957173127</c:v>
                </c:pt>
                <c:pt idx="37">
                  <c:v>213.52547263759024</c:v>
                </c:pt>
                <c:pt idx="38">
                  <c:v>219.1516173025133</c:v>
                </c:pt>
                <c:pt idx="39">
                  <c:v>224.7744438652976</c:v>
                </c:pt>
                <c:pt idx="40">
                  <c:v>230.3940471881763</c:v>
                </c:pt>
                <c:pt idx="41">
                  <c:v>236.01051711994342</c:v>
                </c:pt>
                <c:pt idx="42">
                  <c:v>241.62393887663529</c:v>
                </c:pt>
                <c:pt idx="43">
                  <c:v>192.6482552696863</c:v>
                </c:pt>
                <c:pt idx="44">
                  <c:v>206.23751123795182</c:v>
                </c:pt>
                <c:pt idx="45">
                  <c:v>219.8060776352111</c:v>
                </c:pt>
                <c:pt idx="46">
                  <c:v>233.35541202267584</c:v>
                </c:pt>
                <c:pt idx="47">
                  <c:v>246.8867887534808</c:v>
                </c:pt>
                <c:pt idx="48">
                  <c:v>260.40133099669362</c:v>
                </c:pt>
                <c:pt idx="49">
                  <c:v>273.9000357570593</c:v>
                </c:pt>
                <c:pt idx="50">
                  <c:v>287.38379369926105</c:v>
                </c:pt>
                <c:pt idx="51">
                  <c:v>249.89865132482677</c:v>
                </c:pt>
                <c:pt idx="52">
                  <c:v>263.67254332348824</c:v>
                </c:pt>
                <c:pt idx="53">
                  <c:v>277.43020831953498</c:v>
                </c:pt>
                <c:pt idx="54">
                  <c:v>291.17256451859203</c:v>
                </c:pt>
                <c:pt idx="55">
                  <c:v>304.9004363472979</c:v>
                </c:pt>
                <c:pt idx="56">
                  <c:v>318.61456791199669</c:v>
                </c:pt>
                <c:pt idx="57">
                  <c:v>332.31563401769057</c:v>
                </c:pt>
                <c:pt idx="58">
                  <c:v>346.00424927391936</c:v>
                </c:pt>
                <c:pt idx="59">
                  <c:v>294.82010245534542</c:v>
                </c:pt>
                <c:pt idx="60">
                  <c:v>308.11171423569823</c:v>
                </c:pt>
                <c:pt idx="61">
                  <c:v>321.39059256735288</c:v>
                </c:pt>
                <c:pt idx="62">
                  <c:v>334.65733776176751</c:v>
                </c:pt>
                <c:pt idx="63">
                  <c:v>347.91249863909246</c:v>
                </c:pt>
                <c:pt idx="64">
                  <c:v>361.15657877984057</c:v>
                </c:pt>
                <c:pt idx="65">
                  <c:v>374.39004181135289</c:v>
                </c:pt>
                <c:pt idx="66">
                  <c:v>387.61331590761893</c:v>
                </c:pt>
                <c:pt idx="67">
                  <c:v>328.87497984775797</c:v>
                </c:pt>
                <c:pt idx="68">
                  <c:v>341.58180489739397</c:v>
                </c:pt>
                <c:pt idx="69">
                  <c:v>354.27823926333485</c:v>
                </c:pt>
                <c:pt idx="70">
                  <c:v>366.96470784936855</c:v>
                </c:pt>
                <c:pt idx="71">
                  <c:v>379.64160377761226</c:v>
                </c:pt>
                <c:pt idx="72">
                  <c:v>392.30929177004873</c:v>
                </c:pt>
                <c:pt idx="73">
                  <c:v>404.96811107043033</c:v>
                </c:pt>
                <c:pt idx="74">
                  <c:v>417.61837798173246</c:v>
                </c:pt>
                <c:pt idx="75">
                  <c:v>362.3040596591477</c:v>
                </c:pt>
                <c:pt idx="76">
                  <c:v>374.71386582744088</c:v>
                </c:pt>
                <c:pt idx="77">
                  <c:v>387.11472026821906</c:v>
                </c:pt>
                <c:pt idx="78">
                  <c:v>399.5069501849423</c:v>
                </c:pt>
                <c:pt idx="79">
                  <c:v>411.89086082351611</c:v>
                </c:pt>
                <c:pt idx="80">
                  <c:v>424.2667375756493</c:v>
                </c:pt>
                <c:pt idx="81">
                  <c:v>436.6348478239729</c:v>
                </c:pt>
                <c:pt idx="82">
                  <c:v>448.9954425671956</c:v>
                </c:pt>
                <c:pt idx="83">
                  <c:v>461.3487578569696</c:v>
                </c:pt>
                <c:pt idx="84">
                  <c:v>473.69501607284701</c:v>
                </c:pt>
                <c:pt idx="85">
                  <c:v>397.91215722502608</c:v>
                </c:pt>
                <c:pt idx="86">
                  <c:v>409.74634558212347</c:v>
                </c:pt>
                <c:pt idx="87">
                  <c:v>421.5731551444415</c:v>
                </c:pt>
                <c:pt idx="88">
                  <c:v>433.39282211262383</c:v>
                </c:pt>
                <c:pt idx="89">
                  <c:v>445.20556875156836</c:v>
                </c:pt>
                <c:pt idx="90">
                  <c:v>457.01160456842371</c:v>
                </c:pt>
                <c:pt idx="91">
                  <c:v>468.81112736251407</c:v>
                </c:pt>
                <c:pt idx="92">
                  <c:v>480.60432416405894</c:v>
                </c:pt>
                <c:pt idx="93">
                  <c:v>492.39137207595832</c:v>
                </c:pt>
                <c:pt idx="94">
                  <c:v>504.17243903078469</c:v>
                </c:pt>
                <c:pt idx="95">
                  <c:v>427.61003253531982</c:v>
                </c:pt>
                <c:pt idx="96">
                  <c:v>439.07849472499817</c:v>
                </c:pt>
                <c:pt idx="97">
                  <c:v>450.54053438477428</c:v>
                </c:pt>
                <c:pt idx="98">
                  <c:v>461.99633795034606</c:v>
                </c:pt>
                <c:pt idx="99">
                  <c:v>473.44608185682137</c:v>
                </c:pt>
                <c:pt idx="100">
                  <c:v>484.88993330917737</c:v>
                </c:pt>
                <c:pt idx="101">
                  <c:v>496.32805097619757</c:v>
                </c:pt>
                <c:pt idx="102">
                  <c:v>507.7605856171179</c:v>
                </c:pt>
                <c:pt idx="103">
                  <c:v>519.18768064889844</c:v>
                </c:pt>
                <c:pt idx="104">
                  <c:v>530.60947266096275</c:v>
                </c:pt>
                <c:pt idx="105">
                  <c:v>456.34109665225498</c:v>
                </c:pt>
                <c:pt idx="106">
                  <c:v>467.63445077189402</c:v>
                </c:pt>
                <c:pt idx="107">
                  <c:v>478.92199388487393</c:v>
                </c:pt>
                <c:pt idx="108">
                  <c:v>490.20388225735604</c:v>
                </c:pt>
                <c:pt idx="109">
                  <c:v>501.48026437590511</c:v>
                </c:pt>
                <c:pt idx="110">
                  <c:v>512.75128150473165</c:v>
                </c:pt>
                <c:pt idx="111">
                  <c:v>524.01706819138963</c:v>
                </c:pt>
                <c:pt idx="112">
                  <c:v>535.27775272673057</c:v>
                </c:pt>
                <c:pt idx="113">
                  <c:v>546.5334575641433</c:v>
                </c:pt>
                <c:pt idx="114">
                  <c:v>557.78429970246725</c:v>
                </c:pt>
                <c:pt idx="115">
                  <c:v>489.53863965793022</c:v>
                </c:pt>
                <c:pt idx="116">
                  <c:v>500.89632761094487</c:v>
                </c:pt>
                <c:pt idx="117">
                  <c:v>512.24856596096311</c:v>
                </c:pt>
                <c:pt idx="118">
                  <c:v>523.59549249644408</c:v>
                </c:pt>
                <c:pt idx="119">
                  <c:v>534.93723854713335</c:v>
                </c:pt>
                <c:pt idx="120">
                  <c:v>546.27392942022868</c:v>
                </c:pt>
                <c:pt idx="121">
                  <c:v>557.60568479846518</c:v>
                </c:pt>
                <c:pt idx="122">
                  <c:v>568.93261910415981</c:v>
                </c:pt>
                <c:pt idx="123">
                  <c:v>580.25484183276569</c:v>
                </c:pt>
                <c:pt idx="124">
                  <c:v>591.57245785904422</c:v>
                </c:pt>
                <c:pt idx="125">
                  <c:v>528.55175001756891</c:v>
                </c:pt>
                <c:pt idx="126">
                  <c:v>540.00191836907311</c:v>
                </c:pt>
                <c:pt idx="127">
                  <c:v>551.44698757408059</c:v>
                </c:pt>
                <c:pt idx="128">
                  <c:v>562.88707836457763</c:v>
                </c:pt>
                <c:pt idx="129">
                  <c:v>574.32230616565948</c:v>
                </c:pt>
                <c:pt idx="130">
                  <c:v>585.75278143205185</c:v>
                </c:pt>
                <c:pt idx="131">
                  <c:v>597.17860995700732</c:v>
                </c:pt>
                <c:pt idx="132">
                  <c:v>608.59989315633834</c:v>
                </c:pt>
                <c:pt idx="133">
                  <c:v>620.01672833002647</c:v>
                </c:pt>
                <c:pt idx="134">
                  <c:v>631.42920890356925</c:v>
                </c:pt>
                <c:pt idx="135">
                  <c:v>565.19576710283252</c:v>
                </c:pt>
                <c:pt idx="136">
                  <c:v>576.75610298916263</c:v>
                </c:pt>
                <c:pt idx="137">
                  <c:v>588.31160433796992</c:v>
                </c:pt>
                <c:pt idx="138">
                  <c:v>599.86237947003792</c:v>
                </c:pt>
                <c:pt idx="139">
                  <c:v>611.40853219545909</c:v>
                </c:pt>
                <c:pt idx="140">
                  <c:v>622.95016208489699</c:v>
                </c:pt>
                <c:pt idx="141">
                  <c:v>634.48736471971256</c:v>
                </c:pt>
                <c:pt idx="142">
                  <c:v>646.02023192295337</c:v>
                </c:pt>
                <c:pt idx="143">
                  <c:v>657.54885197300246</c:v>
                </c:pt>
                <c:pt idx="144">
                  <c:v>669.07330980146787</c:v>
                </c:pt>
                <c:pt idx="145">
                  <c:v>601.65849708437679</c:v>
                </c:pt>
                <c:pt idx="146">
                  <c:v>613.43879211829812</c:v>
                </c:pt>
                <c:pt idx="147">
                  <c:v>625.21439618578745</c:v>
                </c:pt>
                <c:pt idx="148">
                  <c:v>636.98541006213668</c:v>
                </c:pt>
                <c:pt idx="149">
                  <c:v>648.7519304957433</c:v>
                </c:pt>
                <c:pt idx="150">
                  <c:v>660.51405044067269</c:v>
                </c:pt>
                <c:pt idx="151">
                  <c:v>672.27185927180437</c:v>
                </c:pt>
                <c:pt idx="152">
                  <c:v>684.02544298414944</c:v>
                </c:pt>
                <c:pt idx="153">
                  <c:v>695.7748843777639</c:v>
                </c:pt>
                <c:pt idx="154">
                  <c:v>707.52026322953031</c:v>
                </c:pt>
                <c:pt idx="155">
                  <c:v>641.59785094366441</c:v>
                </c:pt>
                <c:pt idx="156">
                  <c:v>653.52936024571716</c:v>
                </c:pt>
                <c:pt idx="157">
                  <c:v>665.45638118561703</c:v>
                </c:pt>
                <c:pt idx="158">
                  <c:v>677.37900551237442</c:v>
                </c:pt>
                <c:pt idx="159">
                  <c:v>689.29732148331743</c:v>
                </c:pt>
                <c:pt idx="160">
                  <c:v>701.21141405631386</c:v>
                </c:pt>
                <c:pt idx="161">
                  <c:v>713.1213650682588</c:v>
                </c:pt>
                <c:pt idx="162">
                  <c:v>725.02725340102563</c:v>
                </c:pt>
                <c:pt idx="163">
                  <c:v>736.92915513595392</c:v>
                </c:pt>
                <c:pt idx="164">
                  <c:v>748.82714369784742</c:v>
                </c:pt>
                <c:pt idx="165">
                  <c:v>676.84813645747329</c:v>
                </c:pt>
                <c:pt idx="166">
                  <c:v>688.91201547636729</c:v>
                </c:pt>
                <c:pt idx="167">
                  <c:v>700.97156465237379</c:v>
                </c:pt>
                <c:pt idx="168">
                  <c:v>713.0268689373587</c:v>
                </c:pt>
                <c:pt idx="169">
                  <c:v>725.0780101778729</c:v>
                </c:pt>
                <c:pt idx="170">
                  <c:v>737.1250672794655</c:v>
                </c:pt>
                <c:pt idx="171">
                  <c:v>749.1681163597068</c:v>
                </c:pt>
                <c:pt idx="172">
                  <c:v>761.20723089086403</c:v>
                </c:pt>
                <c:pt idx="173">
                  <c:v>773.24248183309089</c:v>
                </c:pt>
                <c:pt idx="174">
                  <c:v>785.27393775889823</c:v>
                </c:pt>
                <c:pt idx="175">
                  <c:v>489.21833082634186</c:v>
                </c:pt>
                <c:pt idx="176">
                  <c:v>496.87420685903498</c:v>
                </c:pt>
                <c:pt idx="177">
                  <c:v>504.52758444644269</c:v>
                </c:pt>
                <c:pt idx="178">
                  <c:v>344.91098922491921</c:v>
                </c:pt>
                <c:pt idx="179">
                  <c:v>349.57471993851476</c:v>
                </c:pt>
                <c:pt idx="180">
                  <c:v>354.2370857048416</c:v>
                </c:pt>
                <c:pt idx="181">
                  <c:v>245.36731571943736</c:v>
                </c:pt>
                <c:pt idx="182">
                  <c:v>248.18601920576737</c:v>
                </c:pt>
                <c:pt idx="183">
                  <c:v>251.00399609991334</c:v>
                </c:pt>
                <c:pt idx="184">
                  <c:v>7.9599429739955953E-12</c:v>
                </c:pt>
                <c:pt idx="185">
                  <c:v>7.9599429739955953E-12</c:v>
                </c:pt>
                <c:pt idx="186">
                  <c:v>7.9599429739955953E-12</c:v>
                </c:pt>
                <c:pt idx="187">
                  <c:v>7.9599429739955953E-12</c:v>
                </c:pt>
                <c:pt idx="188">
                  <c:v>7.9599429739955953E-12</c:v>
                </c:pt>
                <c:pt idx="189">
                  <c:v>7.9599429739955953E-12</c:v>
                </c:pt>
                <c:pt idx="190">
                  <c:v>7.9599429739955953E-12</c:v>
                </c:pt>
                <c:pt idx="191">
                  <c:v>7.9599429739955953E-12</c:v>
                </c:pt>
                <c:pt idx="192">
                  <c:v>7.9599429739955953E-12</c:v>
                </c:pt>
                <c:pt idx="193">
                  <c:v>7.9599429739955953E-12</c:v>
                </c:pt>
                <c:pt idx="194">
                  <c:v>7.9599429739955953E-12</c:v>
                </c:pt>
                <c:pt idx="195">
                  <c:v>7.9599429739955953E-12</c:v>
                </c:pt>
                <c:pt idx="196">
                  <c:v>7.9599429739955953E-12</c:v>
                </c:pt>
                <c:pt idx="197">
                  <c:v>7.9599429739955953E-12</c:v>
                </c:pt>
                <c:pt idx="198">
                  <c:v>7.9599429739955953E-12</c:v>
                </c:pt>
                <c:pt idx="199">
                  <c:v>7.9599429739955953E-12</c:v>
                </c:pt>
                <c:pt idx="200">
                  <c:v>7.9599429739955953E-12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2.5616035877307239</c:v>
                </c:pt>
                <c:pt idx="2">
                  <c:v>3.1551667520758806</c:v>
                </c:pt>
                <c:pt idx="3">
                  <c:v>3.8867944224805626</c:v>
                </c:pt>
                <c:pt idx="4">
                  <c:v>4.7887163828639965</c:v>
                </c:pt>
                <c:pt idx="5">
                  <c:v>5.9007114040149347</c:v>
                </c:pt>
                <c:pt idx="6">
                  <c:v>7.2718808998246205</c:v>
                </c:pt>
                <c:pt idx="7">
                  <c:v>8.9628405036967873</c:v>
                </c:pt>
                <c:pt idx="8">
                  <c:v>11.04842829664822</c:v>
                </c:pt>
                <c:pt idx="9">
                  <c:v>13.62105179921115</c:v>
                </c:pt>
                <c:pt idx="10">
                  <c:v>16.794824768607597</c:v>
                </c:pt>
                <c:pt idx="11">
                  <c:v>20.710680640214488</c:v>
                </c:pt>
                <c:pt idx="12">
                  <c:v>25.542693751800936</c:v>
                </c:pt>
                <c:pt idx="13">
                  <c:v>31.505894313401239</c:v>
                </c:pt>
                <c:pt idx="14">
                  <c:v>38.865930940178167</c:v>
                </c:pt>
                <c:pt idx="15">
                  <c:v>47.951018552703268</c:v>
                </c:pt>
                <c:pt idx="16">
                  <c:v>55.628395569386889</c:v>
                </c:pt>
                <c:pt idx="17">
                  <c:v>66.738685669487879</c:v>
                </c:pt>
                <c:pt idx="18">
                  <c:v>77.801175274608667</c:v>
                </c:pt>
                <c:pt idx="19">
                  <c:v>88.823643948568915</c:v>
                </c:pt>
                <c:pt idx="20">
                  <c:v>99.811771066939926</c:v>
                </c:pt>
                <c:pt idx="21">
                  <c:v>83.311645575532438</c:v>
                </c:pt>
                <c:pt idx="22">
                  <c:v>95.462465558824931</c:v>
                </c:pt>
                <c:pt idx="23">
                  <c:v>107.57472233510317</c:v>
                </c:pt>
                <c:pt idx="24">
                  <c:v>119.65337789785612</c:v>
                </c:pt>
                <c:pt idx="25">
                  <c:v>131.70230713676742</c:v>
                </c:pt>
                <c:pt idx="26">
                  <c:v>114.07235984071229</c:v>
                </c:pt>
                <c:pt idx="27">
                  <c:v>127.15503208299367</c:v>
                </c:pt>
                <c:pt idx="28">
                  <c:v>140.20508097385542</c:v>
                </c:pt>
                <c:pt idx="29">
                  <c:v>153.22597404543271</c:v>
                </c:pt>
                <c:pt idx="30">
                  <c:v>166.22054011178858</c:v>
                </c:pt>
                <c:pt idx="31">
                  <c:v>179.19112880033143</c:v>
                </c:pt>
                <c:pt idx="32">
                  <c:v>151.52300579638774</c:v>
                </c:pt>
                <c:pt idx="33">
                  <c:v>164.52087558254379</c:v>
                </c:pt>
                <c:pt idx="34">
                  <c:v>177.49448337025228</c:v>
                </c:pt>
                <c:pt idx="35">
                  <c:v>190.44585353412822</c:v>
                </c:pt>
                <c:pt idx="36">
                  <c:v>203.37671228145129</c:v>
                </c:pt>
                <c:pt idx="37">
                  <c:v>216.28854815197732</c:v>
                </c:pt>
                <c:pt idx="38">
                  <c:v>188.35237777587091</c:v>
                </c:pt>
                <c:pt idx="39">
                  <c:v>200.88778803247934</c:v>
                </c:pt>
                <c:pt idx="40">
                  <c:v>213.40507771848706</c:v>
                </c:pt>
                <c:pt idx="41">
                  <c:v>225.905460012568</c:v>
                </c:pt>
                <c:pt idx="42">
                  <c:v>238.39000275501289</c:v>
                </c:pt>
                <c:pt idx="43">
                  <c:v>250.8596527235552</c:v>
                </c:pt>
                <c:pt idx="44">
                  <c:v>263.3152548236971</c:v>
                </c:pt>
                <c:pt idx="45">
                  <c:v>226.81967085445149</c:v>
                </c:pt>
                <c:pt idx="46">
                  <c:v>238.43990044690111</c:v>
                </c:pt>
                <c:pt idx="47">
                  <c:v>250.04723079719528</c:v>
                </c:pt>
                <c:pt idx="48">
                  <c:v>261.642345405806</c:v>
                </c:pt>
                <c:pt idx="49">
                  <c:v>273.22586220509288</c:v>
                </c:pt>
                <c:pt idx="50">
                  <c:v>284.798342422247</c:v>
                </c:pt>
                <c:pt idx="51">
                  <c:v>296.36029792516518</c:v>
                </c:pt>
                <c:pt idx="52">
                  <c:v>307.91219736120837</c:v>
                </c:pt>
                <c:pt idx="53">
                  <c:v>264.84636655583819</c:v>
                </c:pt>
                <c:pt idx="54">
                  <c:v>275.31057804260729</c:v>
                </c:pt>
                <c:pt idx="55">
                  <c:v>285.76585748067231</c:v>
                </c:pt>
                <c:pt idx="56">
                  <c:v>296.21257793406591</c:v>
                </c:pt>
                <c:pt idx="57">
                  <c:v>306.65108398741319</c:v>
                </c:pt>
                <c:pt idx="58">
                  <c:v>317.08169483642263</c:v>
                </c:pt>
                <c:pt idx="59">
                  <c:v>327.50470695022068</c:v>
                </c:pt>
                <c:pt idx="60">
                  <c:v>337.92039637687179</c:v>
                </c:pt>
                <c:pt idx="61">
                  <c:v>295.2769797890989</c:v>
                </c:pt>
                <c:pt idx="62">
                  <c:v>304.93106642322761</c:v>
                </c:pt>
                <c:pt idx="63">
                  <c:v>314.57835783098074</c:v>
                </c:pt>
                <c:pt idx="64">
                  <c:v>324.21909192223285</c:v>
                </c:pt>
                <c:pt idx="65">
                  <c:v>333.85349129417557</c:v>
                </c:pt>
                <c:pt idx="66">
                  <c:v>343.48176463993804</c:v>
                </c:pt>
                <c:pt idx="67">
                  <c:v>353.10410799093484</c:v>
                </c:pt>
                <c:pt idx="68">
                  <c:v>362.72070581665662</c:v>
                </c:pt>
                <c:pt idx="69">
                  <c:v>372.33173200168943</c:v>
                </c:pt>
                <c:pt idx="70">
                  <c:v>7.5575126628944061E-13</c:v>
                </c:pt>
                <c:pt idx="71">
                  <c:v>7.5575126628944061E-13</c:v>
                </c:pt>
                <c:pt idx="72">
                  <c:v>7.5575126628944061E-13</c:v>
                </c:pt>
                <c:pt idx="73">
                  <c:v>7.5575126628944061E-13</c:v>
                </c:pt>
                <c:pt idx="74">
                  <c:v>7.5575126628944061E-13</c:v>
                </c:pt>
                <c:pt idx="75">
                  <c:v>7.5575126628944061E-13</c:v>
                </c:pt>
                <c:pt idx="76">
                  <c:v>7.5575126628944061E-13</c:v>
                </c:pt>
                <c:pt idx="77">
                  <c:v>7.5575126628944061E-13</c:v>
                </c:pt>
                <c:pt idx="78">
                  <c:v>7.5575126628944061E-13</c:v>
                </c:pt>
                <c:pt idx="79">
                  <c:v>7.5575126628944061E-13</c:v>
                </c:pt>
                <c:pt idx="80">
                  <c:v>7.5575126628944061E-13</c:v>
                </c:pt>
                <c:pt idx="81">
                  <c:v>7.5575126628944061E-13</c:v>
                </c:pt>
                <c:pt idx="82">
                  <c:v>7.5575126628944061E-13</c:v>
                </c:pt>
                <c:pt idx="83">
                  <c:v>7.5575126628944061E-13</c:v>
                </c:pt>
                <c:pt idx="84">
                  <c:v>7.5575126628944061E-13</c:v>
                </c:pt>
                <c:pt idx="85">
                  <c:v>7.5575126628944061E-13</c:v>
                </c:pt>
                <c:pt idx="86">
                  <c:v>7.5575126628944061E-13</c:v>
                </c:pt>
                <c:pt idx="87">
                  <c:v>7.5575126628944061E-13</c:v>
                </c:pt>
                <c:pt idx="88">
                  <c:v>7.5575126628944061E-13</c:v>
                </c:pt>
                <c:pt idx="89">
                  <c:v>7.5575126628944061E-13</c:v>
                </c:pt>
                <c:pt idx="90">
                  <c:v>7.5575126628944061E-13</c:v>
                </c:pt>
                <c:pt idx="91">
                  <c:v>7.5575126628944061E-13</c:v>
                </c:pt>
                <c:pt idx="92">
                  <c:v>7.5575126628944061E-13</c:v>
                </c:pt>
                <c:pt idx="93">
                  <c:v>7.5575126628944061E-13</c:v>
                </c:pt>
                <c:pt idx="94">
                  <c:v>7.5575126628944061E-13</c:v>
                </c:pt>
                <c:pt idx="95">
                  <c:v>7.5575126628944061E-13</c:v>
                </c:pt>
                <c:pt idx="96">
                  <c:v>7.5575126628944061E-13</c:v>
                </c:pt>
                <c:pt idx="97">
                  <c:v>7.5575126628944061E-13</c:v>
                </c:pt>
                <c:pt idx="98">
                  <c:v>7.5575126628944061E-13</c:v>
                </c:pt>
                <c:pt idx="99">
                  <c:v>7.5575126628944061E-13</c:v>
                </c:pt>
                <c:pt idx="100">
                  <c:v>7.5575126628944061E-13</c:v>
                </c:pt>
                <c:pt idx="101">
                  <c:v>7.5575126628944061E-13</c:v>
                </c:pt>
                <c:pt idx="102">
                  <c:v>7.5575126628944061E-13</c:v>
                </c:pt>
                <c:pt idx="103">
                  <c:v>7.5575126628944061E-13</c:v>
                </c:pt>
                <c:pt idx="104">
                  <c:v>7.5575126628944061E-13</c:v>
                </c:pt>
                <c:pt idx="105">
                  <c:v>7.5575126628944061E-13</c:v>
                </c:pt>
                <c:pt idx="106">
                  <c:v>7.5575126628944061E-13</c:v>
                </c:pt>
                <c:pt idx="107">
                  <c:v>7.5575126628944061E-13</c:v>
                </c:pt>
                <c:pt idx="108">
                  <c:v>7.5575126628944061E-13</c:v>
                </c:pt>
                <c:pt idx="109">
                  <c:v>7.5575126628944061E-13</c:v>
                </c:pt>
                <c:pt idx="110">
                  <c:v>7.5575126628944061E-13</c:v>
                </c:pt>
                <c:pt idx="111">
                  <c:v>7.5575126628944061E-13</c:v>
                </c:pt>
                <c:pt idx="112">
                  <c:v>7.5575126628944061E-13</c:v>
                </c:pt>
                <c:pt idx="113">
                  <c:v>7.5575126628944061E-13</c:v>
                </c:pt>
                <c:pt idx="114">
                  <c:v>7.5575126628944061E-13</c:v>
                </c:pt>
                <c:pt idx="115">
                  <c:v>7.5575126628944061E-13</c:v>
                </c:pt>
                <c:pt idx="116">
                  <c:v>7.5575126628944061E-13</c:v>
                </c:pt>
                <c:pt idx="117">
                  <c:v>7.5575126628944061E-13</c:v>
                </c:pt>
                <c:pt idx="118">
                  <c:v>7.5575126628944061E-13</c:v>
                </c:pt>
                <c:pt idx="119">
                  <c:v>7.5575126628944061E-13</c:v>
                </c:pt>
                <c:pt idx="120">
                  <c:v>7.5575126628944061E-13</c:v>
                </c:pt>
                <c:pt idx="121">
                  <c:v>7.5575126628944061E-13</c:v>
                </c:pt>
                <c:pt idx="122">
                  <c:v>7.5575126628944061E-13</c:v>
                </c:pt>
                <c:pt idx="123">
                  <c:v>7.5575126628944061E-13</c:v>
                </c:pt>
                <c:pt idx="124">
                  <c:v>7.5575126628944061E-13</c:v>
                </c:pt>
                <c:pt idx="125">
                  <c:v>7.5575126628944061E-13</c:v>
                </c:pt>
                <c:pt idx="126">
                  <c:v>7.5575126628944061E-13</c:v>
                </c:pt>
                <c:pt idx="127">
                  <c:v>7.5575126628944061E-13</c:v>
                </c:pt>
                <c:pt idx="128">
                  <c:v>7.5575126628944061E-13</c:v>
                </c:pt>
                <c:pt idx="129">
                  <c:v>7.5575126628944061E-13</c:v>
                </c:pt>
                <c:pt idx="130">
                  <c:v>7.5575126628944061E-13</c:v>
                </c:pt>
                <c:pt idx="131">
                  <c:v>7.5575126628944061E-13</c:v>
                </c:pt>
                <c:pt idx="132">
                  <c:v>7.5575126628944061E-13</c:v>
                </c:pt>
                <c:pt idx="133">
                  <c:v>7.5575126628944061E-13</c:v>
                </c:pt>
                <c:pt idx="134">
                  <c:v>7.5575126628944061E-13</c:v>
                </c:pt>
                <c:pt idx="135">
                  <c:v>7.5575126628944061E-13</c:v>
                </c:pt>
                <c:pt idx="136">
                  <c:v>7.5575126628944061E-13</c:v>
                </c:pt>
                <c:pt idx="137">
                  <c:v>7.5575126628944061E-13</c:v>
                </c:pt>
                <c:pt idx="138">
                  <c:v>7.5575126628944061E-13</c:v>
                </c:pt>
                <c:pt idx="139">
                  <c:v>7.5575126628944061E-13</c:v>
                </c:pt>
                <c:pt idx="140">
                  <c:v>7.5575126628944061E-13</c:v>
                </c:pt>
                <c:pt idx="141">
                  <c:v>7.5575126628944061E-13</c:v>
                </c:pt>
                <c:pt idx="142">
                  <c:v>7.5575126628944061E-13</c:v>
                </c:pt>
                <c:pt idx="143">
                  <c:v>7.5575126628944061E-13</c:v>
                </c:pt>
                <c:pt idx="144">
                  <c:v>7.5575126628944061E-13</c:v>
                </c:pt>
                <c:pt idx="145">
                  <c:v>7.5575126628944061E-13</c:v>
                </c:pt>
                <c:pt idx="146">
                  <c:v>7.5575126628944061E-13</c:v>
                </c:pt>
                <c:pt idx="147">
                  <c:v>7.5575126628944061E-13</c:v>
                </c:pt>
                <c:pt idx="148">
                  <c:v>7.5575126628944061E-13</c:v>
                </c:pt>
                <c:pt idx="149">
                  <c:v>7.5575126628944061E-13</c:v>
                </c:pt>
                <c:pt idx="150">
                  <c:v>7.5575126628944061E-13</c:v>
                </c:pt>
                <c:pt idx="151">
                  <c:v>7.5575126628944061E-13</c:v>
                </c:pt>
                <c:pt idx="152">
                  <c:v>7.5575126628944061E-13</c:v>
                </c:pt>
                <c:pt idx="153">
                  <c:v>7.5575126628944061E-13</c:v>
                </c:pt>
                <c:pt idx="154">
                  <c:v>7.5575126628944061E-13</c:v>
                </c:pt>
                <c:pt idx="155">
                  <c:v>7.5575126628944061E-13</c:v>
                </c:pt>
                <c:pt idx="156">
                  <c:v>7.5575126628944061E-13</c:v>
                </c:pt>
                <c:pt idx="157">
                  <c:v>7.5575126628944061E-13</c:v>
                </c:pt>
                <c:pt idx="158">
                  <c:v>7.5575126628944061E-13</c:v>
                </c:pt>
                <c:pt idx="159">
                  <c:v>7.5575126628944061E-13</c:v>
                </c:pt>
                <c:pt idx="160">
                  <c:v>7.5575126628944061E-13</c:v>
                </c:pt>
                <c:pt idx="161">
                  <c:v>7.5575126628944061E-13</c:v>
                </c:pt>
                <c:pt idx="162">
                  <c:v>7.5575126628944061E-13</c:v>
                </c:pt>
                <c:pt idx="163">
                  <c:v>7.5575126628944061E-13</c:v>
                </c:pt>
                <c:pt idx="164">
                  <c:v>7.5575126628944061E-13</c:v>
                </c:pt>
                <c:pt idx="165">
                  <c:v>7.5575126628944061E-13</c:v>
                </c:pt>
                <c:pt idx="166">
                  <c:v>7.5575126628944061E-13</c:v>
                </c:pt>
                <c:pt idx="167">
                  <c:v>7.5575126628944061E-13</c:v>
                </c:pt>
                <c:pt idx="168">
                  <c:v>7.5575126628944061E-13</c:v>
                </c:pt>
                <c:pt idx="169">
                  <c:v>7.5575126628944061E-13</c:v>
                </c:pt>
                <c:pt idx="170">
                  <c:v>7.5575126628944061E-13</c:v>
                </c:pt>
                <c:pt idx="171">
                  <c:v>7.5575126628944061E-13</c:v>
                </c:pt>
                <c:pt idx="172">
                  <c:v>7.5575126628944061E-13</c:v>
                </c:pt>
                <c:pt idx="173">
                  <c:v>7.5575126628944061E-13</c:v>
                </c:pt>
                <c:pt idx="174">
                  <c:v>7.5575126628944061E-13</c:v>
                </c:pt>
                <c:pt idx="175">
                  <c:v>7.5575126628944061E-13</c:v>
                </c:pt>
                <c:pt idx="176">
                  <c:v>7.5575126628944061E-13</c:v>
                </c:pt>
                <c:pt idx="177">
                  <c:v>7.5575126628944061E-13</c:v>
                </c:pt>
                <c:pt idx="178">
                  <c:v>7.5575126628944061E-13</c:v>
                </c:pt>
                <c:pt idx="179">
                  <c:v>7.5575126628944061E-13</c:v>
                </c:pt>
                <c:pt idx="180">
                  <c:v>7.5575126628944061E-13</c:v>
                </c:pt>
                <c:pt idx="181">
                  <c:v>7.5575126628944061E-13</c:v>
                </c:pt>
                <c:pt idx="182">
                  <c:v>7.5575126628944061E-13</c:v>
                </c:pt>
                <c:pt idx="183">
                  <c:v>7.5575126628944061E-13</c:v>
                </c:pt>
                <c:pt idx="184">
                  <c:v>7.5575126628944061E-13</c:v>
                </c:pt>
                <c:pt idx="185">
                  <c:v>7.5575126628944061E-13</c:v>
                </c:pt>
                <c:pt idx="186">
                  <c:v>7.5575126628944061E-13</c:v>
                </c:pt>
                <c:pt idx="187">
                  <c:v>7.5575126628944061E-13</c:v>
                </c:pt>
                <c:pt idx="188">
                  <c:v>7.5575126628944061E-13</c:v>
                </c:pt>
                <c:pt idx="189">
                  <c:v>7.5575126628944061E-13</c:v>
                </c:pt>
                <c:pt idx="190">
                  <c:v>7.5575126628944061E-13</c:v>
                </c:pt>
                <c:pt idx="191">
                  <c:v>7.5575126628944061E-13</c:v>
                </c:pt>
                <c:pt idx="192">
                  <c:v>7.5575126628944061E-13</c:v>
                </c:pt>
                <c:pt idx="193">
                  <c:v>7.5575126628944061E-13</c:v>
                </c:pt>
                <c:pt idx="194">
                  <c:v>7.5575126628944061E-13</c:v>
                </c:pt>
                <c:pt idx="195">
                  <c:v>7.5575126628944061E-13</c:v>
                </c:pt>
                <c:pt idx="196">
                  <c:v>7.5575126628944061E-13</c:v>
                </c:pt>
                <c:pt idx="197">
                  <c:v>7.5575126628944061E-13</c:v>
                </c:pt>
                <c:pt idx="198">
                  <c:v>7.5575126628944061E-13</c:v>
                </c:pt>
                <c:pt idx="199">
                  <c:v>7.5575126628944061E-13</c:v>
                </c:pt>
                <c:pt idx="200">
                  <c:v>7.5575126628944061E-13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2.7678622965883197</c:v>
                </c:pt>
                <c:pt idx="2">
                  <c:v>3.1586193297855263</c:v>
                </c:pt>
                <c:pt idx="3">
                  <c:v>3.6047381656649491</c:v>
                </c:pt>
                <c:pt idx="4">
                  <c:v>4.1140886295126569</c:v>
                </c:pt>
                <c:pt idx="5">
                  <c:v>4.695662766276965</c:v>
                </c:pt>
                <c:pt idx="6">
                  <c:v>5.3597353324794907</c:v>
                </c:pt>
                <c:pt idx="7">
                  <c:v>6.1180473023002868</c:v>
                </c:pt>
                <c:pt idx="8">
                  <c:v>6.9840156961800552</c:v>
                </c:pt>
                <c:pt idx="9">
                  <c:v>7.9729735169408116</c:v>
                </c:pt>
                <c:pt idx="10">
                  <c:v>9.1024441239020373</c:v>
                </c:pt>
                <c:pt idx="11">
                  <c:v>10.39245499971638</c:v>
                </c:pt>
                <c:pt idx="12">
                  <c:v>11.865896579063616</c:v>
                </c:pt>
                <c:pt idx="13">
                  <c:v>13.548932625971631</c:v>
                </c:pt>
                <c:pt idx="14">
                  <c:v>15.471469582317459</c:v>
                </c:pt>
                <c:pt idx="15">
                  <c:v>17.667693381104936</c:v>
                </c:pt>
                <c:pt idx="16">
                  <c:v>20.176683444002535</c:v>
                </c:pt>
                <c:pt idx="17">
                  <c:v>23.04311498578117</c:v>
                </c:pt>
                <c:pt idx="18">
                  <c:v>26.31806235439468</c:v>
                </c:pt>
                <c:pt idx="19">
                  <c:v>30.059917973898333</c:v>
                </c:pt>
                <c:pt idx="20">
                  <c:v>34.335443561873092</c:v>
                </c:pt>
                <c:pt idx="21">
                  <c:v>39.220972702070988</c:v>
                </c:pt>
                <c:pt idx="22">
                  <c:v>44.803786610772313</c:v>
                </c:pt>
                <c:pt idx="23">
                  <c:v>51.183688092411046</c:v>
                </c:pt>
                <c:pt idx="24">
                  <c:v>58.47480229428448</c:v>
                </c:pt>
                <c:pt idx="25">
                  <c:v>66.80763700792977</c:v>
                </c:pt>
                <c:pt idx="26">
                  <c:v>76.331440001969085</c:v>
                </c:pt>
                <c:pt idx="27">
                  <c:v>87.216896294873479</c:v>
                </c:pt>
                <c:pt idx="28">
                  <c:v>99.659214485788539</c:v>
                </c:pt>
                <c:pt idx="29">
                  <c:v>113.88165837139353</c:v>
                </c:pt>
                <c:pt idx="30">
                  <c:v>130.13958821740121</c:v>
                </c:pt>
                <c:pt idx="31">
                  <c:v>139.69022533269052</c:v>
                </c:pt>
                <c:pt idx="32">
                  <c:v>165.77370401237695</c:v>
                </c:pt>
                <c:pt idx="33">
                  <c:v>191.76011104412325</c:v>
                </c:pt>
                <c:pt idx="34">
                  <c:v>217.6644679358476</c:v>
                </c:pt>
                <c:pt idx="35">
                  <c:v>243.49791694752571</c:v>
                </c:pt>
                <c:pt idx="36">
                  <c:v>234.48418968616227</c:v>
                </c:pt>
                <c:pt idx="37">
                  <c:v>256.18627627912696</c:v>
                </c:pt>
                <c:pt idx="38">
                  <c:v>277.8467776927356</c:v>
                </c:pt>
                <c:pt idx="39">
                  <c:v>299.46939060089016</c:v>
                </c:pt>
                <c:pt idx="40">
                  <c:v>321.05723416766955</c:v>
                </c:pt>
                <c:pt idx="41">
                  <c:v>301.50742037592198</c:v>
                </c:pt>
                <c:pt idx="42">
                  <c:v>320.65022128203412</c:v>
                </c:pt>
                <c:pt idx="43">
                  <c:v>339.76774401998034</c:v>
                </c:pt>
                <c:pt idx="44">
                  <c:v>358.86161044525852</c:v>
                </c:pt>
                <c:pt idx="45">
                  <c:v>377.93325577983637</c:v>
                </c:pt>
                <c:pt idx="46">
                  <c:v>349.11441368138463</c:v>
                </c:pt>
                <c:pt idx="47">
                  <c:v>366.97984267706602</c:v>
                </c:pt>
                <c:pt idx="48">
                  <c:v>384.82629039002808</c:v>
                </c:pt>
                <c:pt idx="49">
                  <c:v>402.65476063336513</c:v>
                </c:pt>
                <c:pt idx="50">
                  <c:v>420.46616110383002</c:v>
                </c:pt>
                <c:pt idx="51">
                  <c:v>386.44778899671178</c:v>
                </c:pt>
                <c:pt idx="52">
                  <c:v>403.05975148729186</c:v>
                </c:pt>
                <c:pt idx="53">
                  <c:v>419.65691037033884</c:v>
                </c:pt>
                <c:pt idx="54">
                  <c:v>436.23993334519008</c:v>
                </c:pt>
                <c:pt idx="55">
                  <c:v>452.80943322358286</c:v>
                </c:pt>
                <c:pt idx="56">
                  <c:v>414.39595763230818</c:v>
                </c:pt>
                <c:pt idx="57">
                  <c:v>430.57898787887979</c:v>
                </c:pt>
                <c:pt idx="58">
                  <c:v>446.74895314532574</c:v>
                </c:pt>
                <c:pt idx="59">
                  <c:v>462.90639273248468</c:v>
                </c:pt>
                <c:pt idx="60">
                  <c:v>479.05180523598892</c:v>
                </c:pt>
                <c:pt idx="61">
                  <c:v>439.87827870613791</c:v>
                </c:pt>
                <c:pt idx="62">
                  <c:v>455.23313822520021</c:v>
                </c:pt>
                <c:pt idx="63">
                  <c:v>470.57693415697872</c:v>
                </c:pt>
                <c:pt idx="64">
                  <c:v>485.91007793184218</c:v>
                </c:pt>
                <c:pt idx="65">
                  <c:v>501.23295290548805</c:v>
                </c:pt>
                <c:pt idx="66">
                  <c:v>459.27203458486491</c:v>
                </c:pt>
                <c:pt idx="67">
                  <c:v>473.80583638937406</c:v>
                </c:pt>
                <c:pt idx="68">
                  <c:v>488.33015246081573</c:v>
                </c:pt>
                <c:pt idx="69">
                  <c:v>502.84530459138995</c:v>
                </c:pt>
                <c:pt idx="70">
                  <c:v>517.35159448620539</c:v>
                </c:pt>
                <c:pt idx="71">
                  <c:v>475.01655378575657</c:v>
                </c:pt>
                <c:pt idx="72">
                  <c:v>489.13678734186618</c:v>
                </c:pt>
                <c:pt idx="73">
                  <c:v>503.24837540475619</c:v>
                </c:pt>
                <c:pt idx="74">
                  <c:v>517.35159448620539</c:v>
                </c:pt>
                <c:pt idx="75">
                  <c:v>531.44670479747981</c:v>
                </c:pt>
                <c:pt idx="76">
                  <c:v>488.73347343283467</c:v>
                </c:pt>
                <c:pt idx="77">
                  <c:v>502.44222694105241</c:v>
                </c:pt>
                <c:pt idx="78">
                  <c:v>516.14306845280362</c:v>
                </c:pt>
                <c:pt idx="79">
                  <c:v>529.83623752151573</c:v>
                </c:pt>
                <c:pt idx="80">
                  <c:v>543.52196031239748</c:v>
                </c:pt>
                <c:pt idx="81">
                  <c:v>500.42673591507014</c:v>
                </c:pt>
                <c:pt idx="82">
                  <c:v>513.72583705098862</c:v>
                </c:pt>
                <c:pt idx="83">
                  <c:v>527.01767161181419</c:v>
                </c:pt>
                <c:pt idx="84">
                  <c:v>540.30244864194128</c:v>
                </c:pt>
                <c:pt idx="85">
                  <c:v>553.58036607052372</c:v>
                </c:pt>
                <c:pt idx="86">
                  <c:v>510.50248800309737</c:v>
                </c:pt>
                <c:pt idx="87">
                  <c:v>523.79606451981545</c:v>
                </c:pt>
                <c:pt idx="88">
                  <c:v>537.08253388331389</c:v>
                </c:pt>
                <c:pt idx="89">
                  <c:v>550.36209663597162</c:v>
                </c:pt>
                <c:pt idx="90">
                  <c:v>563.634942856218</c:v>
                </c:pt>
                <c:pt idx="91">
                  <c:v>521.37958529087587</c:v>
                </c:pt>
                <c:pt idx="92">
                  <c:v>533.45964452335954</c:v>
                </c:pt>
                <c:pt idx="93">
                  <c:v>545.53395162610923</c:v>
                </c:pt>
                <c:pt idx="94">
                  <c:v>557.60265182924775</c:v>
                </c:pt>
                <c:pt idx="95">
                  <c:v>569.66588356486056</c:v>
                </c:pt>
                <c:pt idx="96">
                  <c:v>527.42034327919737</c:v>
                </c:pt>
                <c:pt idx="97">
                  <c:v>539.49750784907326</c:v>
                </c:pt>
                <c:pt idx="98">
                  <c:v>551.56899378437447</c:v>
                </c:pt>
                <c:pt idx="99">
                  <c:v>563.634942856218</c:v>
                </c:pt>
                <c:pt idx="100">
                  <c:v>575.69549027219546</c:v>
                </c:pt>
                <c:pt idx="101">
                  <c:v>535.06988124028692</c:v>
                </c:pt>
                <c:pt idx="102">
                  <c:v>546.74107162107339</c:v>
                </c:pt>
                <c:pt idx="103">
                  <c:v>558.40703591428939</c:v>
                </c:pt>
                <c:pt idx="104">
                  <c:v>570.06789866925931</c:v>
                </c:pt>
                <c:pt idx="105">
                  <c:v>581.72377892545035</c:v>
                </c:pt>
                <c:pt idx="106">
                  <c:v>540.70490958838309</c:v>
                </c:pt>
                <c:pt idx="107">
                  <c:v>551.97128052407299</c:v>
                </c:pt>
                <c:pt idx="108">
                  <c:v>563.23283231364223</c:v>
                </c:pt>
                <c:pt idx="109">
                  <c:v>574.48967488014148</c:v>
                </c:pt>
                <c:pt idx="110">
                  <c:v>585.74191348830516</c:v>
                </c:pt>
                <c:pt idx="111">
                  <c:v>546.33870450994425</c:v>
                </c:pt>
                <c:pt idx="112">
                  <c:v>557.20045067599449</c:v>
                </c:pt>
                <c:pt idx="113">
                  <c:v>568.05776381182034</c:v>
                </c:pt>
                <c:pt idx="114">
                  <c:v>578.9107405786616</c:v>
                </c:pt>
                <c:pt idx="115">
                  <c:v>589.7594737184769</c:v>
                </c:pt>
                <c:pt idx="116">
                  <c:v>551.97128052407277</c:v>
                </c:pt>
                <c:pt idx="117">
                  <c:v>562.42859320508489</c:v>
                </c:pt>
                <c:pt idx="118">
                  <c:v>572.88183879502446</c:v>
                </c:pt>
                <c:pt idx="119">
                  <c:v>583.33110195913002</c:v>
                </c:pt>
                <c:pt idx="120">
                  <c:v>593.77646408241537</c:v>
                </c:pt>
                <c:pt idx="121">
                  <c:v>555.59158520777862</c:v>
                </c:pt>
                <c:pt idx="122">
                  <c:v>565.64540564761012</c:v>
                </c:pt>
                <c:pt idx="123">
                  <c:v>575.69549027219546</c:v>
                </c:pt>
                <c:pt idx="124">
                  <c:v>585.7419134883047</c:v>
                </c:pt>
                <c:pt idx="125">
                  <c:v>595.78474694239321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10.697873679121644</c:v>
                </c:pt>
                <c:pt idx="2">
                  <c:v>20.932516085076113</c:v>
                </c:pt>
                <c:pt idx="3">
                  <c:v>31.01755804255291</c:v>
                </c:pt>
                <c:pt idx="4">
                  <c:v>41.010382802769584</c:v>
                </c:pt>
                <c:pt idx="5">
                  <c:v>50.936998336325331</c:v>
                </c:pt>
                <c:pt idx="6">
                  <c:v>60.812240675513003</c:v>
                </c:pt>
                <c:pt idx="7">
                  <c:v>70.645674036708257</c:v>
                </c:pt>
                <c:pt idx="8">
                  <c:v>80.443960274211804</c:v>
                </c:pt>
                <c:pt idx="9">
                  <c:v>90.211995935680207</c:v>
                </c:pt>
                <c:pt idx="10">
                  <c:v>99.953525612267143</c:v>
                </c:pt>
                <c:pt idx="11">
                  <c:v>109.67150163899915</c:v>
                </c:pt>
                <c:pt idx="12">
                  <c:v>119.36830877431153</c:v>
                </c:pt>
                <c:pt idx="13">
                  <c:v>129.04591165206915</c:v>
                </c:pt>
                <c:pt idx="14">
                  <c:v>138.70595548495052</c:v>
                </c:pt>
                <c:pt idx="15">
                  <c:v>148.34983713732183</c:v>
                </c:pt>
                <c:pt idx="16">
                  <c:v>157.97875668802465</c:v>
                </c:pt>
                <c:pt idx="17">
                  <c:v>167.59375572746134</c:v>
                </c:pt>
                <c:pt idx="18">
                  <c:v>177.1957463836101</c:v>
                </c:pt>
                <c:pt idx="19">
                  <c:v>186.78553371289306</c:v>
                </c:pt>
                <c:pt idx="20">
                  <c:v>196.36383324270105</c:v>
                </c:pt>
                <c:pt idx="21">
                  <c:v>205.93128490570788</c:v>
                </c:pt>
                <c:pt idx="22">
                  <c:v>215.48846424482792</c:v>
                </c:pt>
                <c:pt idx="23">
                  <c:v>225.03589152331995</c:v>
                </c:pt>
                <c:pt idx="24">
                  <c:v>234.57403920581942</c:v>
                </c:pt>
                <c:pt idx="25">
                  <c:v>244.10333815739855</c:v>
                </c:pt>
                <c:pt idx="26">
                  <c:v>253.62418282285617</c:v>
                </c:pt>
                <c:pt idx="27">
                  <c:v>263.13693558678312</c:v>
                </c:pt>
                <c:pt idx="28">
                  <c:v>272.64193046953295</c:v>
                </c:pt>
                <c:pt idx="29">
                  <c:v>282.13947628035925</c:v>
                </c:pt>
                <c:pt idx="30">
                  <c:v>291.62985932341957</c:v>
                </c:pt>
                <c:pt idx="31">
                  <c:v>301.11334573284222</c:v>
                </c:pt>
                <c:pt idx="32">
                  <c:v>310.59018349803188</c:v>
                </c:pt>
                <c:pt idx="33">
                  <c:v>320.06060422869842</c:v>
                </c:pt>
                <c:pt idx="34">
                  <c:v>329.52482469993373</c:v>
                </c:pt>
                <c:pt idx="35">
                  <c:v>338.98304821040489</c:v>
                </c:pt>
                <c:pt idx="36">
                  <c:v>348.4354657809638</c:v>
                </c:pt>
                <c:pt idx="37">
                  <c:v>357.8822572163333</c:v>
                </c:pt>
                <c:pt idx="38">
                  <c:v>367.32359204878929</c:v>
                </c:pt>
                <c:pt idx="39">
                  <c:v>376.75963037971229</c:v>
                </c:pt>
                <c:pt idx="40">
                  <c:v>386.19052363239865</c:v>
                </c:pt>
                <c:pt idx="41">
                  <c:v>395.61641522747095</c:v>
                </c:pt>
                <c:pt idx="42">
                  <c:v>405.03744119053925</c:v>
                </c:pt>
                <c:pt idx="43">
                  <c:v>322.8503321336421</c:v>
                </c:pt>
                <c:pt idx="44">
                  <c:v>345.65261463855882</c:v>
                </c:pt>
                <c:pt idx="45">
                  <c:v>368.42187153426613</c:v>
                </c:pt>
                <c:pt idx="46">
                  <c:v>391.16042944449879</c:v>
                </c:pt>
                <c:pt idx="47">
                  <c:v>413.87032254814943</c:v>
                </c:pt>
                <c:pt idx="48">
                  <c:v>436.55334369740831</c:v>
                </c:pt>
                <c:pt idx="49">
                  <c:v>459.21108435538889</c:v>
                </c:pt>
                <c:pt idx="50">
                  <c:v>481.84496624049012</c:v>
                </c:pt>
                <c:pt idx="51">
                  <c:v>418.92536354716867</c:v>
                </c:pt>
                <c:pt idx="52">
                  <c:v>442.04399684646955</c:v>
                </c:pt>
                <c:pt idx="53">
                  <c:v>465.13672788579447</c:v>
                </c:pt>
                <c:pt idx="54">
                  <c:v>488.20502234561246</c:v>
                </c:pt>
                <c:pt idx="55">
                  <c:v>511.25019621222356</c:v>
                </c:pt>
                <c:pt idx="56">
                  <c:v>534.27343726111724</c:v>
                </c:pt>
                <c:pt idx="57">
                  <c:v>557.2758226459124</c:v>
                </c:pt>
                <c:pt idx="58">
                  <c:v>580.25833343356715</c:v>
                </c:pt>
                <c:pt idx="59">
                  <c:v>494.32808234008002</c:v>
                </c:pt>
                <c:pt idx="60">
                  <c:v>516.64117991970966</c:v>
                </c:pt>
                <c:pt idx="61">
                  <c:v>538.9339518047916</c:v>
                </c:pt>
                <c:pt idx="62">
                  <c:v>561.20735623905227</c:v>
                </c:pt>
                <c:pt idx="63">
                  <c:v>583.46226927351302</c:v>
                </c:pt>
                <c:pt idx="64">
                  <c:v>605.6994947456833</c:v>
                </c:pt>
                <c:pt idx="65">
                  <c:v>627.91977271805001</c:v>
                </c:pt>
                <c:pt idx="66">
                  <c:v>650.12378666089182</c:v>
                </c:pt>
                <c:pt idx="67">
                  <c:v>551.49929368420896</c:v>
                </c:pt>
                <c:pt idx="68">
                  <c:v>572.83315745325365</c:v>
                </c:pt>
                <c:pt idx="69">
                  <c:v>594.15043515296759</c:v>
                </c:pt>
                <c:pt idx="70">
                  <c:v>615.45180503358813</c:v>
                </c:pt>
                <c:pt idx="71">
                  <c:v>636.73789461404351</c:v>
                </c:pt>
                <c:pt idx="72">
                  <c:v>658.00928607970911</c:v>
                </c:pt>
                <c:pt idx="73">
                  <c:v>679.26652094648159</c:v>
                </c:pt>
                <c:pt idx="74">
                  <c:v>700.51010411117386</c:v>
                </c:pt>
                <c:pt idx="75">
                  <c:v>607.6261930138877</c:v>
                </c:pt>
                <c:pt idx="76">
                  <c:v>628.46351561893096</c:v>
                </c:pt>
                <c:pt idx="77">
                  <c:v>649.2865490802036</c:v>
                </c:pt>
                <c:pt idx="78">
                  <c:v>670.09581569435466</c:v>
                </c:pt>
                <c:pt idx="79">
                  <c:v>690.89180270841234</c:v>
                </c:pt>
                <c:pt idx="80">
                  <c:v>711.6749656772563</c:v>
                </c:pt>
                <c:pt idx="81">
                  <c:v>732.44573140888122</c:v>
                </c:pt>
                <c:pt idx="82">
                  <c:v>753.20450055853701</c:v>
                </c:pt>
                <c:pt idx="83">
                  <c:v>773.95164992232174</c:v>
                </c:pt>
                <c:pt idx="84">
                  <c:v>794.68753447232154</c:v>
                </c:pt>
                <c:pt idx="85">
                  <c:v>667.41776999548608</c:v>
                </c:pt>
                <c:pt idx="86">
                  <c:v>687.29052425067437</c:v>
                </c:pt>
                <c:pt idx="87">
                  <c:v>707.15150014696167</c:v>
                </c:pt>
                <c:pt idx="88">
                  <c:v>727.00107471827221</c:v>
                </c:pt>
                <c:pt idx="89">
                  <c:v>746.83960275367644</c:v>
                </c:pt>
                <c:pt idx="90">
                  <c:v>766.66741867776</c:v>
                </c:pt>
                <c:pt idx="91">
                  <c:v>786.48483822656135</c:v>
                </c:pt>
                <c:pt idx="92">
                  <c:v>806.29215994599724</c:v>
                </c:pt>
                <c:pt idx="93">
                  <c:v>826.08966653555683</c:v>
                </c:pt>
                <c:pt idx="94">
                  <c:v>845.87762605664727</c:v>
                </c:pt>
                <c:pt idx="95">
                  <c:v>717.28956795524971</c:v>
                </c:pt>
                <c:pt idx="96">
                  <c:v>736.54961945805428</c:v>
                </c:pt>
                <c:pt idx="97">
                  <c:v>755.79941903429062</c:v>
                </c:pt>
                <c:pt idx="98">
                  <c:v>775.03926428087334</c:v>
                </c:pt>
                <c:pt idx="99">
                  <c:v>794.26943683133288</c:v>
                </c:pt>
                <c:pt idx="100">
                  <c:v>813.49020358565576</c:v>
                </c:pt>
                <c:pt idx="101">
                  <c:v>832.70181781797999</c:v>
                </c:pt>
                <c:pt idx="102">
                  <c:v>851.9045201768713</c:v>
                </c:pt>
                <c:pt idx="103">
                  <c:v>871.09853959083068</c:v>
                </c:pt>
                <c:pt idx="104">
                  <c:v>890.28409408994401</c:v>
                </c:pt>
                <c:pt idx="105">
                  <c:v>765.54130988373345</c:v>
                </c:pt>
                <c:pt idx="106">
                  <c:v>784.50857392504258</c:v>
                </c:pt>
                <c:pt idx="107">
                  <c:v>803.46656218025703</c:v>
                </c:pt>
                <c:pt idx="108">
                  <c:v>822.41552408834184</c:v>
                </c:pt>
                <c:pt idx="109">
                  <c:v>841.35569667012578</c:v>
                </c:pt>
                <c:pt idx="110">
                  <c:v>860.28730541779544</c:v>
                </c:pt>
                <c:pt idx="111">
                  <c:v>879.21056510211349</c:v>
                </c:pt>
                <c:pt idx="112">
                  <c:v>898.12568050661673</c:v>
                </c:pt>
                <c:pt idx="113">
                  <c:v>917.03284709682532</c:v>
                </c:pt>
                <c:pt idx="114">
                  <c:v>935.93225163146724</c:v>
                </c:pt>
                <c:pt idx="115">
                  <c:v>821.29817553157011</c:v>
                </c:pt>
                <c:pt idx="116">
                  <c:v>840.37488669161155</c:v>
                </c:pt>
                <c:pt idx="117">
                  <c:v>859.44289895408508</c:v>
                </c:pt>
                <c:pt idx="118">
                  <c:v>878.50243226302939</c:v>
                </c:pt>
                <c:pt idx="119">
                  <c:v>897.5536962527982</c:v>
                </c:pt>
                <c:pt idx="120">
                  <c:v>916.59689094428916</c:v>
                </c:pt>
                <c:pt idx="121">
                  <c:v>935.63220738038171</c:v>
                </c:pt>
                <c:pt idx="122">
                  <c:v>954.65982820704437</c:v>
                </c:pt>
                <c:pt idx="123">
                  <c:v>973.67992820576626</c:v>
                </c:pt>
                <c:pt idx="124">
                  <c:v>992.69267478228574</c:v>
                </c:pt>
                <c:pt idx="125">
                  <c:v>886.82763841790768</c:v>
                </c:pt>
                <c:pt idx="126">
                  <c:v>906.0612140289677</c:v>
                </c:pt>
                <c:pt idx="127">
                  <c:v>925.28665015663967</c:v>
                </c:pt>
                <c:pt idx="128">
                  <c:v>944.50413951866597</c:v>
                </c:pt>
                <c:pt idx="129">
                  <c:v>963.71386636169325</c:v>
                </c:pt>
                <c:pt idx="130">
                  <c:v>982.91600699844412</c:v>
                </c:pt>
                <c:pt idx="131">
                  <c:v>1002.1107303007938</c:v>
                </c:pt>
                <c:pt idx="132">
                  <c:v>1021.2981981531499</c:v>
                </c:pt>
                <c:pt idx="133">
                  <c:v>1040.4785658700523</c:v>
                </c:pt>
                <c:pt idx="134">
                  <c:v>1059.651982581415</c:v>
                </c:pt>
                <c:pt idx="135">
                  <c:v>948.38241021406191</c:v>
                </c:pt>
                <c:pt idx="136">
                  <c:v>967.80238678660589</c:v>
                </c:pt>
                <c:pt idx="137">
                  <c:v>987.21464625632098</c:v>
                </c:pt>
                <c:pt idx="138">
                  <c:v>1006.6193615296376</c:v>
                </c:pt>
                <c:pt idx="139">
                  <c:v>1026.0166983128211</c:v>
                </c:pt>
                <c:pt idx="140">
                  <c:v>1045.4068155449734</c:v>
                </c:pt>
                <c:pt idx="141">
                  <c:v>1064.7898657972935</c:v>
                </c:pt>
                <c:pt idx="142">
                  <c:v>1084.1659956417957</c:v>
                </c:pt>
                <c:pt idx="143">
                  <c:v>1103.5353459923433</c:v>
                </c:pt>
                <c:pt idx="144">
                  <c:v>1122.898052420529</c:v>
                </c:pt>
                <c:pt idx="145">
                  <c:v>1009.6367828368379</c:v>
                </c:pt>
                <c:pt idx="146">
                  <c:v>1029.4275392466598</c:v>
                </c:pt>
                <c:pt idx="147">
                  <c:v>1049.2108077281839</c:v>
                </c:pt>
                <c:pt idx="148">
                  <c:v>1068.9867491433936</c:v>
                </c:pt>
                <c:pt idx="149">
                  <c:v>1088.7555179263629</c:v>
                </c:pt>
                <c:pt idx="150">
                  <c:v>1108.5172624544873</c:v>
                </c:pt>
                <c:pt idx="151">
                  <c:v>1128.272125391906</c:v>
                </c:pt>
                <c:pt idx="152">
                  <c:v>1148.020244007663</c:v>
                </c:pt>
                <c:pt idx="153">
                  <c:v>1167.7617504708739</c:v>
                </c:pt>
                <c:pt idx="154">
                  <c:v>1187.4967721249293</c:v>
                </c:pt>
                <c:pt idx="155">
                  <c:v>1076.7360030319949</c:v>
                </c:pt>
                <c:pt idx="156">
                  <c:v>1096.7821175700071</c:v>
                </c:pt>
                <c:pt idx="157">
                  <c:v>1116.8210675856417</c:v>
                </c:pt>
                <c:pt idx="158">
                  <c:v>1136.8529995327315</c:v>
                </c:pt>
                <c:pt idx="159">
                  <c:v>1156.8780542915299</c:v>
                </c:pt>
                <c:pt idx="160">
                  <c:v>1176.8963674755485</c:v>
                </c:pt>
                <c:pt idx="161">
                  <c:v>1196.9080697164607</c:v>
                </c:pt>
                <c:pt idx="162">
                  <c:v>1216.9132869290058</c:v>
                </c:pt>
                <c:pt idx="163">
                  <c:v>1236.9121405575863</c:v>
                </c:pt>
                <c:pt idx="164">
                  <c:v>1256.904747806125</c:v>
                </c:pt>
                <c:pt idx="165">
                  <c:v>1135.9610461473376</c:v>
                </c:pt>
                <c:pt idx="166">
                  <c:v>1156.2306607786661</c:v>
                </c:pt>
                <c:pt idx="167">
                  <c:v>1176.493363923086</c:v>
                </c:pt>
                <c:pt idx="168">
                  <c:v>1196.7492911845277</c:v>
                </c:pt>
                <c:pt idx="169">
                  <c:v>1216.9985732100788</c:v>
                </c:pt>
                <c:pt idx="170">
                  <c:v>1237.24133595227</c:v>
                </c:pt>
                <c:pt idx="171">
                  <c:v>1257.477700913337</c:v>
                </c:pt>
                <c:pt idx="172">
                  <c:v>1277.7077853729659</c:v>
                </c:pt>
                <c:pt idx="173">
                  <c:v>1297.9317026008948</c:v>
                </c:pt>
                <c:pt idx="174">
                  <c:v>1318.1495620556013</c:v>
                </c:pt>
                <c:pt idx="175">
                  <c:v>820.76018197597557</c:v>
                </c:pt>
                <c:pt idx="176">
                  <c:v>833.61916023035883</c:v>
                </c:pt>
                <c:pt idx="177">
                  <c:v>846.47415035576603</c:v>
                </c:pt>
                <c:pt idx="178">
                  <c:v>578.42276692687403</c:v>
                </c:pt>
                <c:pt idx="179">
                  <c:v>586.25314140438206</c:v>
                </c:pt>
                <c:pt idx="180">
                  <c:v>594.08133709263075</c:v>
                </c:pt>
                <c:pt idx="181">
                  <c:v>411.32009984337014</c:v>
                </c:pt>
                <c:pt idx="182">
                  <c:v>416.05091276052389</c:v>
                </c:pt>
                <c:pt idx="183">
                  <c:v>420.78056585906558</c:v>
                </c:pt>
                <c:pt idx="184">
                  <c:v>1.2763269807694063E-11</c:v>
                </c:pt>
                <c:pt idx="185">
                  <c:v>1.2763269807694063E-11</c:v>
                </c:pt>
                <c:pt idx="186">
                  <c:v>1.2763269807694063E-11</c:v>
                </c:pt>
                <c:pt idx="187">
                  <c:v>1.2763269807694063E-11</c:v>
                </c:pt>
                <c:pt idx="188">
                  <c:v>1.2763269807694063E-11</c:v>
                </c:pt>
                <c:pt idx="189">
                  <c:v>1.2763269807694063E-11</c:v>
                </c:pt>
                <c:pt idx="190">
                  <c:v>1.2763269807694063E-11</c:v>
                </c:pt>
                <c:pt idx="191">
                  <c:v>1.2763269807694063E-11</c:v>
                </c:pt>
                <c:pt idx="192">
                  <c:v>1.2763269807694063E-11</c:v>
                </c:pt>
                <c:pt idx="193">
                  <c:v>1.2763269807694063E-11</c:v>
                </c:pt>
                <c:pt idx="194">
                  <c:v>1.2763269807694063E-11</c:v>
                </c:pt>
                <c:pt idx="195">
                  <c:v>1.2763269807694063E-11</c:v>
                </c:pt>
                <c:pt idx="196">
                  <c:v>1.2763269807694063E-11</c:v>
                </c:pt>
                <c:pt idx="197">
                  <c:v>1.2763269807694063E-11</c:v>
                </c:pt>
                <c:pt idx="198">
                  <c:v>1.2763269807694063E-11</c:v>
                </c:pt>
                <c:pt idx="199">
                  <c:v>1.2763269807694063E-11</c:v>
                </c:pt>
                <c:pt idx="200">
                  <c:v>1.2763269807694063E-11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N29" sqref="N29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5" t="s">
        <v>192</v>
      </c>
      <c r="C3" s="296"/>
      <c r="D3" s="296"/>
      <c r="E3" s="296"/>
      <c r="F3" s="297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1" t="s">
        <v>231</v>
      </c>
      <c r="B5" s="301"/>
      <c r="C5" s="26">
        <v>10.2325</v>
      </c>
      <c r="D5" s="302" t="s">
        <v>229</v>
      </c>
      <c r="E5" s="303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6"/>
      <c r="B6" s="96"/>
      <c r="C6" s="97"/>
      <c r="D6" s="91"/>
      <c r="E6" s="91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" x14ac:dyDescent="0.2">
      <c r="A7" s="299" t="s">
        <v>226</v>
      </c>
      <c r="B7" s="299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0.75</v>
      </c>
      <c r="D9" s="36">
        <f t="shared" ref="D9:D18" si="0">C9*$C$5</f>
        <v>7.6743749999999995</v>
      </c>
      <c r="E9" s="37">
        <v>183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H9" s="248" t="s">
        <v>328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50</v>
      </c>
      <c r="C10" s="35">
        <v>0.05</v>
      </c>
      <c r="D10" s="36">
        <f t="shared" si="0"/>
        <v>0.511625</v>
      </c>
      <c r="E10" s="37">
        <v>183</v>
      </c>
      <c r="F10" s="38" t="str">
        <f t="array" ref="F10">IF(E10="","",IF(INDEX(A:A,MAX(IF(ISNUMBER($A$62:$A$81),ROW($A$62:$A$81),"")))&lt;&gt;E10,"Corrigez : révolution incorrecte","OK"))</f>
        <v>OK</v>
      </c>
      <c r="H10" s="248" t="s">
        <v>327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52</v>
      </c>
      <c r="C11" s="35">
        <v>0.05</v>
      </c>
      <c r="D11" s="36">
        <f t="shared" si="0"/>
        <v>0.511625</v>
      </c>
      <c r="E11" s="37">
        <v>183</v>
      </c>
      <c r="F11" s="38" t="str">
        <f t="array" ref="F11">IF(E11="","",IF(INDEX(A:A,MAX(IF(ISNUMBER($A$88:$A$107),ROW($A$88:$A$107),"")))&lt;&gt;E11,"Corrigez : révolution incorrecte","OK"))</f>
        <v>OK</v>
      </c>
      <c r="H11" s="248" t="s">
        <v>327</v>
      </c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</v>
      </c>
      <c r="C12" s="35">
        <v>0.03</v>
      </c>
      <c r="D12" s="36">
        <f t="shared" si="0"/>
        <v>0.306975</v>
      </c>
      <c r="E12" s="37">
        <v>183</v>
      </c>
      <c r="F12" s="38" t="str">
        <f t="array" ref="F12">IF(E12="","",IF(INDEX(A:A,MAX(IF(ISNUMBER($A$114:$A$133),ROW($A$114:$A$133),"")))&lt;&gt;E12,"Corrigez : révolution incorrecte","OK"))</f>
        <v>OK</v>
      </c>
      <c r="H12" s="248" t="s">
        <v>327</v>
      </c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30</v>
      </c>
      <c r="C13" s="35">
        <v>0.05</v>
      </c>
      <c r="D13" s="36">
        <f t="shared" si="0"/>
        <v>0.511625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8" t="s">
        <v>329</v>
      </c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6</v>
      </c>
      <c r="C14" s="35">
        <v>0.03</v>
      </c>
      <c r="D14" s="36">
        <f t="shared" si="0"/>
        <v>0.306975</v>
      </c>
      <c r="E14" s="37">
        <v>125</v>
      </c>
      <c r="F14" s="38" t="str">
        <f t="array" ref="F14">IF(E14="","",IF(INDEX(A:A,MAX(IF(ISNUMBER($A$166:$A$185),ROW($A$166:$A$185),"")))&lt;&gt;E14,"Corrigez : révolution incorrecte","OK"))</f>
        <v>OK</v>
      </c>
      <c r="H14" s="228" t="s">
        <v>330</v>
      </c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16</v>
      </c>
      <c r="C15" s="35">
        <v>0.02</v>
      </c>
      <c r="D15" s="36">
        <f t="shared" si="0"/>
        <v>0.20465</v>
      </c>
      <c r="E15" s="37">
        <v>183</v>
      </c>
      <c r="F15" s="38" t="str">
        <f t="array" ref="F15">IF(E15="","",IF(INDEX(A:A,MAX(IF(ISNUMBER($A$192:$A$211),ROW($A$192:$A$211),"")))&lt;&gt;E15,"Corrigez : révolution incorrecte","OK"))</f>
        <v>OK</v>
      </c>
      <c r="H15" s="248" t="s">
        <v>327</v>
      </c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 t="s">
        <v>331</v>
      </c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8"/>
      <c r="B19" s="39" t="s">
        <v>175</v>
      </c>
      <c r="C19" s="40">
        <f>SUM(C9:C18)</f>
        <v>0.9800000000000002</v>
      </c>
      <c r="D19" s="41">
        <f>SUM(D9:D18)</f>
        <v>10.027850000000001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98" t="s">
        <v>232</v>
      </c>
      <c r="B22" s="298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0" t="s">
        <v>227</v>
      </c>
      <c r="B30" s="300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5" t="s">
        <v>324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50</v>
      </c>
      <c r="B37" s="63">
        <v>195.02</v>
      </c>
      <c r="C37" s="63">
        <v>2</v>
      </c>
      <c r="D37" s="63">
        <v>35.58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58</v>
      </c>
      <c r="B38" s="63">
        <v>235.87</v>
      </c>
      <c r="C38" s="63">
        <v>3</v>
      </c>
      <c r="D38" s="63">
        <v>44.93</v>
      </c>
      <c r="E38" s="54">
        <v>0.2</v>
      </c>
      <c r="F38" s="54"/>
      <c r="G38" s="54"/>
      <c r="H38" s="54">
        <v>0.8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66</v>
      </c>
      <c r="B39" s="63">
        <v>264.95999999999998</v>
      </c>
      <c r="C39" s="63">
        <v>4</v>
      </c>
      <c r="D39" s="63">
        <v>49.91</v>
      </c>
      <c r="E39" s="54">
        <v>0.3</v>
      </c>
      <c r="F39" s="54"/>
      <c r="G39" s="54"/>
      <c r="H39" s="54">
        <v>0.7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74</v>
      </c>
      <c r="B40" s="63">
        <v>285.98</v>
      </c>
      <c r="C40" s="63">
        <v>5</v>
      </c>
      <c r="D40" s="63">
        <v>47.4</v>
      </c>
      <c r="E40" s="54">
        <v>0.4</v>
      </c>
      <c r="F40" s="54"/>
      <c r="G40" s="54"/>
      <c r="H40" s="54">
        <v>0.6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325.35000000000002</v>
      </c>
      <c r="C41" s="63">
        <v>6</v>
      </c>
      <c r="D41" s="63">
        <v>61.47</v>
      </c>
      <c r="E41" s="54">
        <v>0.4</v>
      </c>
      <c r="F41" s="54"/>
      <c r="G41" s="54"/>
      <c r="H41" s="54">
        <v>0.6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94</v>
      </c>
      <c r="B42" s="63">
        <v>346.79</v>
      </c>
      <c r="C42" s="63">
        <v>7</v>
      </c>
      <c r="D42" s="63">
        <v>61.85</v>
      </c>
      <c r="E42" s="54">
        <v>0.5</v>
      </c>
      <c r="F42" s="54"/>
      <c r="G42" s="54"/>
      <c r="H42" s="54">
        <v>0.5</v>
      </c>
      <c r="I42" s="56">
        <f t="shared" si="1"/>
        <v>8.2910000000000021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0">
        <v>104</v>
      </c>
      <c r="B43" s="63">
        <v>365.41</v>
      </c>
      <c r="C43" s="63">
        <v>8</v>
      </c>
      <c r="D43" s="63">
        <v>60.19</v>
      </c>
      <c r="E43" s="54">
        <v>0.5</v>
      </c>
      <c r="F43" s="54"/>
      <c r="G43" s="54"/>
      <c r="H43" s="54">
        <v>0.5</v>
      </c>
      <c r="I43" s="52">
        <f t="shared" si="1"/>
        <v>8.0470000000000024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0">
        <v>114</v>
      </c>
      <c r="B44" s="63">
        <v>384.57</v>
      </c>
      <c r="C44" s="63">
        <v>9</v>
      </c>
      <c r="D44" s="63">
        <v>56.07</v>
      </c>
      <c r="E44" s="54">
        <v>0.6</v>
      </c>
      <c r="F44" s="54"/>
      <c r="G44" s="54"/>
      <c r="H44" s="54">
        <v>0.4</v>
      </c>
      <c r="I44" s="52">
        <f t="shared" si="1"/>
        <v>7.9349999999999969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0">
        <v>124</v>
      </c>
      <c r="B45" s="63">
        <v>408.42</v>
      </c>
      <c r="C45" s="63">
        <v>10</v>
      </c>
      <c r="D45" s="63">
        <v>52.53</v>
      </c>
      <c r="E45" s="54">
        <v>0.7</v>
      </c>
      <c r="F45" s="54"/>
      <c r="G45" s="54"/>
      <c r="H45" s="54">
        <v>0.3</v>
      </c>
      <c r="I45" s="52">
        <f t="shared" si="1"/>
        <v>7.9920000000000018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0">
        <v>134</v>
      </c>
      <c r="B46" s="63">
        <v>436.59</v>
      </c>
      <c r="C46" s="63">
        <v>11</v>
      </c>
      <c r="D46" s="63">
        <v>54.95</v>
      </c>
      <c r="E46" s="54">
        <v>0.7</v>
      </c>
      <c r="F46" s="54"/>
      <c r="G46" s="54"/>
      <c r="H46" s="54">
        <v>0.3</v>
      </c>
      <c r="I46" s="52">
        <f t="shared" si="1"/>
        <v>8.0699999999999985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0">
        <v>144</v>
      </c>
      <c r="B47" s="63">
        <v>463.23</v>
      </c>
      <c r="C47" s="63">
        <v>12</v>
      </c>
      <c r="D47" s="63">
        <v>56.01</v>
      </c>
      <c r="E47" s="54">
        <v>0.7</v>
      </c>
      <c r="F47" s="54"/>
      <c r="G47" s="54"/>
      <c r="H47" s="54">
        <v>0.3</v>
      </c>
      <c r="I47" s="52">
        <f t="shared" si="1"/>
        <v>8.1590000000000025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0">
        <v>154</v>
      </c>
      <c r="B48" s="63">
        <v>490.47</v>
      </c>
      <c r="C48" s="63">
        <v>13</v>
      </c>
      <c r="D48" s="63">
        <v>55.13</v>
      </c>
      <c r="E48" s="54">
        <v>0.7</v>
      </c>
      <c r="F48" s="54"/>
      <c r="G48" s="54"/>
      <c r="H48" s="54">
        <v>0.3</v>
      </c>
      <c r="I48" s="52">
        <f t="shared" si="1"/>
        <v>8.3249999999999993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0">
        <v>164</v>
      </c>
      <c r="B49" s="63">
        <v>519.77</v>
      </c>
      <c r="C49" s="63">
        <v>14</v>
      </c>
      <c r="D49" s="63">
        <v>59.58</v>
      </c>
      <c r="E49" s="54">
        <v>0.8</v>
      </c>
      <c r="F49" s="54"/>
      <c r="G49" s="54"/>
      <c r="H49" s="54">
        <v>0.2</v>
      </c>
      <c r="I49" s="52">
        <f t="shared" si="1"/>
        <v>8.4429999999999943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0">
        <v>174</v>
      </c>
      <c r="B50" s="53">
        <v>545.65</v>
      </c>
      <c r="C50" s="53">
        <v>15</v>
      </c>
      <c r="D50" s="53">
        <v>214.77</v>
      </c>
      <c r="E50" s="54">
        <v>0.8</v>
      </c>
      <c r="F50" s="54"/>
      <c r="G50" s="54"/>
      <c r="H50" s="54">
        <v>0.2</v>
      </c>
      <c r="I50" s="52">
        <f t="shared" si="1"/>
        <v>8.5459999999999976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0">
        <v>177</v>
      </c>
      <c r="B51" s="53">
        <v>347.04</v>
      </c>
      <c r="C51" s="53">
        <v>16</v>
      </c>
      <c r="D51" s="53">
        <v>115.19</v>
      </c>
      <c r="E51" s="54">
        <v>0.8</v>
      </c>
      <c r="F51" s="54"/>
      <c r="G51" s="54"/>
      <c r="H51" s="54">
        <v>0.2</v>
      </c>
      <c r="I51" s="52">
        <f t="shared" si="1"/>
        <v>5.3866666666666747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0">
        <v>180</v>
      </c>
      <c r="B52" s="53">
        <v>241.62</v>
      </c>
      <c r="C52" s="53">
        <v>17</v>
      </c>
      <c r="D52" s="53">
        <v>77.72</v>
      </c>
      <c r="E52" s="54">
        <v>0.8</v>
      </c>
      <c r="F52" s="54"/>
      <c r="G52" s="54"/>
      <c r="H52" s="54">
        <v>0.2</v>
      </c>
      <c r="I52" s="52">
        <f t="shared" si="1"/>
        <v>3.2566666666666606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0">
        <v>183</v>
      </c>
      <c r="B53" s="53">
        <v>169.76</v>
      </c>
      <c r="C53" s="53">
        <v>18</v>
      </c>
      <c r="D53" s="53">
        <v>169.76</v>
      </c>
      <c r="E53" s="54">
        <v>0.8</v>
      </c>
      <c r="F53" s="54"/>
      <c r="G53" s="54"/>
      <c r="H53" s="54">
        <v>0.2</v>
      </c>
      <c r="I53" s="52">
        <f t="shared" si="1"/>
        <v>1.9533333333333285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0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0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Tilleul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8" t="s">
        <v>325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42</v>
      </c>
      <c r="B62" s="63">
        <v>163.26</v>
      </c>
      <c r="C62" s="63">
        <v>1</v>
      </c>
      <c r="D62" s="63">
        <v>43.21</v>
      </c>
      <c r="E62" s="54">
        <v>0.2</v>
      </c>
      <c r="F62" s="54"/>
      <c r="G62" s="54"/>
      <c r="H62" s="54">
        <v>0.8</v>
      </c>
      <c r="I62" s="56">
        <f>IFERROR(B62/A62,"")</f>
        <v>3.887142857142857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50</v>
      </c>
      <c r="B63" s="63">
        <v>195.02</v>
      </c>
      <c r="C63" s="63">
        <v>2</v>
      </c>
      <c r="D63" s="63">
        <v>35.58</v>
      </c>
      <c r="E63" s="54">
        <v>0.2</v>
      </c>
      <c r="F63" s="54"/>
      <c r="G63" s="54"/>
      <c r="H63" s="54">
        <v>0.8</v>
      </c>
      <c r="I63" s="52">
        <f>IF(A63&lt;&gt;0,(B63-(B62-D62))/(A63-A62),"")</f>
        <v>9.3712500000000034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58</v>
      </c>
      <c r="B64" s="63">
        <v>235.87</v>
      </c>
      <c r="C64" s="63">
        <v>3</v>
      </c>
      <c r="D64" s="63">
        <v>44.93</v>
      </c>
      <c r="E64" s="54">
        <v>0.2</v>
      </c>
      <c r="F64" s="54"/>
      <c r="G64" s="54"/>
      <c r="H64" s="54">
        <v>0.8</v>
      </c>
      <c r="I64" s="52">
        <f>IF(A64&lt;&gt;0,(B64-(B63-D63))/(A64-A63),"")</f>
        <v>9.5537500000000009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66</v>
      </c>
      <c r="B65" s="63">
        <v>264.95999999999998</v>
      </c>
      <c r="C65" s="63">
        <v>4</v>
      </c>
      <c r="D65" s="63">
        <v>49.91</v>
      </c>
      <c r="E65" s="54">
        <v>0.3</v>
      </c>
      <c r="F65" s="54"/>
      <c r="G65" s="54"/>
      <c r="H65" s="54">
        <v>0.7</v>
      </c>
      <c r="I65" s="52">
        <f>IF(A65&lt;&gt;0,(B65-(B64-D64))/(A65-A64),"")</f>
        <v>9.2524999999999977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74</v>
      </c>
      <c r="B66" s="63">
        <v>285.98</v>
      </c>
      <c r="C66" s="63">
        <v>5</v>
      </c>
      <c r="D66" s="63">
        <v>47.4</v>
      </c>
      <c r="E66" s="54">
        <v>0.4</v>
      </c>
      <c r="F66" s="54"/>
      <c r="G66" s="54"/>
      <c r="H66" s="54">
        <v>0.6</v>
      </c>
      <c r="I66" s="52">
        <f t="shared" ref="I66:I81" si="2">IF(A66&lt;&gt;0,(B66-(B65-D65))/(A66-A65),"")</f>
        <v>8.8662500000000044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84</v>
      </c>
      <c r="B67" s="63">
        <v>325.35000000000002</v>
      </c>
      <c r="C67" s="63">
        <v>6</v>
      </c>
      <c r="D67" s="63">
        <v>61.47</v>
      </c>
      <c r="E67" s="54">
        <v>0.4</v>
      </c>
      <c r="F67" s="54"/>
      <c r="G67" s="54"/>
      <c r="H67" s="54">
        <v>0.6</v>
      </c>
      <c r="I67" s="52">
        <f t="shared" si="2"/>
        <v>8.6770000000000014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94</v>
      </c>
      <c r="B68" s="63">
        <v>346.79</v>
      </c>
      <c r="C68" s="63">
        <v>7</v>
      </c>
      <c r="D68" s="63">
        <v>61.85</v>
      </c>
      <c r="E68" s="54">
        <v>0.5</v>
      </c>
      <c r="F68" s="54"/>
      <c r="G68" s="54"/>
      <c r="H68" s="54">
        <v>0.5</v>
      </c>
      <c r="I68" s="52">
        <f t="shared" si="2"/>
        <v>8.2910000000000021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280">
        <v>104</v>
      </c>
      <c r="B69" s="63">
        <v>365.41</v>
      </c>
      <c r="C69" s="63">
        <v>8</v>
      </c>
      <c r="D69" s="63">
        <v>60.19</v>
      </c>
      <c r="E69" s="54">
        <v>0.5</v>
      </c>
      <c r="F69" s="54"/>
      <c r="G69" s="54"/>
      <c r="H69" s="54">
        <v>0.5</v>
      </c>
      <c r="I69" s="52">
        <f t="shared" si="2"/>
        <v>8.0470000000000024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280">
        <v>114</v>
      </c>
      <c r="B70" s="63">
        <v>384.57</v>
      </c>
      <c r="C70" s="63">
        <v>9</v>
      </c>
      <c r="D70" s="63">
        <v>56.07</v>
      </c>
      <c r="E70" s="54">
        <v>0.6</v>
      </c>
      <c r="F70" s="54"/>
      <c r="G70" s="54"/>
      <c r="H70" s="54">
        <v>0.4</v>
      </c>
      <c r="I70" s="52">
        <f t="shared" si="2"/>
        <v>7.9349999999999969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280">
        <v>124</v>
      </c>
      <c r="B71" s="63">
        <v>408.42</v>
      </c>
      <c r="C71" s="63">
        <v>10</v>
      </c>
      <c r="D71" s="63">
        <v>52.53</v>
      </c>
      <c r="E71" s="54">
        <v>0.7</v>
      </c>
      <c r="F71" s="54"/>
      <c r="G71" s="54"/>
      <c r="H71" s="54">
        <v>0.3</v>
      </c>
      <c r="I71" s="52">
        <f t="shared" si="2"/>
        <v>7.9920000000000018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280">
        <v>134</v>
      </c>
      <c r="B72" s="63">
        <v>436.59</v>
      </c>
      <c r="C72" s="63">
        <v>11</v>
      </c>
      <c r="D72" s="63">
        <v>54.95</v>
      </c>
      <c r="E72" s="54">
        <v>0.7</v>
      </c>
      <c r="F72" s="54"/>
      <c r="G72" s="54"/>
      <c r="H72" s="54">
        <v>0.3</v>
      </c>
      <c r="I72" s="52">
        <f t="shared" si="2"/>
        <v>8.0699999999999985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280">
        <v>144</v>
      </c>
      <c r="B73" s="63">
        <v>463.23</v>
      </c>
      <c r="C73" s="63">
        <v>12</v>
      </c>
      <c r="D73" s="63">
        <v>56.01</v>
      </c>
      <c r="E73" s="54">
        <v>0.7</v>
      </c>
      <c r="F73" s="54"/>
      <c r="G73" s="54"/>
      <c r="H73" s="54">
        <v>0.3</v>
      </c>
      <c r="I73" s="52">
        <f t="shared" si="2"/>
        <v>8.1590000000000025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280">
        <v>154</v>
      </c>
      <c r="B74" s="63">
        <v>490.47</v>
      </c>
      <c r="C74" s="63">
        <v>13</v>
      </c>
      <c r="D74" s="63">
        <v>55.13</v>
      </c>
      <c r="E74" s="54">
        <v>0.7</v>
      </c>
      <c r="F74" s="54"/>
      <c r="G74" s="54"/>
      <c r="H74" s="54">
        <v>0.3</v>
      </c>
      <c r="I74" s="52">
        <f t="shared" si="2"/>
        <v>8.3249999999999993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280">
        <v>164</v>
      </c>
      <c r="B75" s="63">
        <v>519.77</v>
      </c>
      <c r="C75" s="63">
        <v>14</v>
      </c>
      <c r="D75" s="63">
        <v>59.58</v>
      </c>
      <c r="E75" s="54">
        <v>0.8</v>
      </c>
      <c r="F75" s="54"/>
      <c r="G75" s="54"/>
      <c r="H75" s="54">
        <v>0.2</v>
      </c>
      <c r="I75" s="52">
        <f t="shared" si="2"/>
        <v>8.4429999999999943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280">
        <v>174</v>
      </c>
      <c r="B76" s="53">
        <v>545.65</v>
      </c>
      <c r="C76" s="53">
        <v>15</v>
      </c>
      <c r="D76" s="53">
        <v>214.77</v>
      </c>
      <c r="E76" s="54">
        <v>0.8</v>
      </c>
      <c r="F76" s="54"/>
      <c r="G76" s="54"/>
      <c r="H76" s="54">
        <v>0.2</v>
      </c>
      <c r="I76" s="52">
        <f t="shared" si="2"/>
        <v>8.5459999999999976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280">
        <v>177</v>
      </c>
      <c r="B77" s="53">
        <v>347.04</v>
      </c>
      <c r="C77" s="53">
        <v>16</v>
      </c>
      <c r="D77" s="53">
        <v>115.19</v>
      </c>
      <c r="E77" s="54">
        <v>0.8</v>
      </c>
      <c r="F77" s="54"/>
      <c r="G77" s="54"/>
      <c r="H77" s="54">
        <v>0.2</v>
      </c>
      <c r="I77" s="52">
        <f t="shared" si="2"/>
        <v>5.3866666666666747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280">
        <v>180</v>
      </c>
      <c r="B78" s="53">
        <v>241.62</v>
      </c>
      <c r="C78" s="53">
        <v>17</v>
      </c>
      <c r="D78" s="53">
        <v>77.72</v>
      </c>
      <c r="E78" s="54">
        <v>0.8</v>
      </c>
      <c r="F78" s="54"/>
      <c r="G78" s="54"/>
      <c r="H78" s="54">
        <v>0.2</v>
      </c>
      <c r="I78" s="52">
        <f t="shared" si="2"/>
        <v>3.2566666666666606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280">
        <v>183</v>
      </c>
      <c r="B79" s="53">
        <v>169.76</v>
      </c>
      <c r="C79" s="53">
        <v>18</v>
      </c>
      <c r="D79" s="53">
        <v>169.76</v>
      </c>
      <c r="E79" s="54">
        <v>0.8</v>
      </c>
      <c r="F79" s="54"/>
      <c r="G79" s="54"/>
      <c r="H79" s="54">
        <v>0.2</v>
      </c>
      <c r="I79" s="52">
        <f t="shared" si="2"/>
        <v>1.9533333333333285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Cormier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J86" s="248" t="s">
        <v>325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54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50</v>
      </c>
      <c r="B89" s="63">
        <v>195.02</v>
      </c>
      <c r="C89" s="63">
        <v>2</v>
      </c>
      <c r="D89" s="63">
        <v>35.58</v>
      </c>
      <c r="E89" s="54">
        <v>0.2</v>
      </c>
      <c r="F89" s="54"/>
      <c r="G89" s="54"/>
      <c r="H89" s="54">
        <v>0.8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58</v>
      </c>
      <c r="B90" s="63">
        <v>235.87</v>
      </c>
      <c r="C90" s="63">
        <v>3</v>
      </c>
      <c r="D90" s="63">
        <v>44.93</v>
      </c>
      <c r="E90" s="54">
        <v>0.2</v>
      </c>
      <c r="F90" s="54"/>
      <c r="G90" s="54"/>
      <c r="H90" s="54">
        <v>0.8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66</v>
      </c>
      <c r="B91" s="63">
        <v>264.95999999999998</v>
      </c>
      <c r="C91" s="63">
        <v>4</v>
      </c>
      <c r="D91" s="63">
        <v>49.91</v>
      </c>
      <c r="E91" s="54">
        <v>0.3</v>
      </c>
      <c r="F91" s="54"/>
      <c r="G91" s="54"/>
      <c r="H91" s="54">
        <v>0.7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74</v>
      </c>
      <c r="B92" s="63">
        <v>285.98</v>
      </c>
      <c r="C92" s="63">
        <v>5</v>
      </c>
      <c r="D92" s="63">
        <v>47.4</v>
      </c>
      <c r="E92" s="54">
        <v>0.4</v>
      </c>
      <c r="F92" s="54"/>
      <c r="G92" s="54"/>
      <c r="H92" s="54">
        <v>0.6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84</v>
      </c>
      <c r="B93" s="63">
        <v>325.35000000000002</v>
      </c>
      <c r="C93" s="63">
        <v>6</v>
      </c>
      <c r="D93" s="63">
        <v>61.47</v>
      </c>
      <c r="E93" s="54">
        <v>0.4</v>
      </c>
      <c r="F93" s="54"/>
      <c r="G93" s="54"/>
      <c r="H93" s="54">
        <v>0.6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94</v>
      </c>
      <c r="B94" s="63">
        <v>346.79</v>
      </c>
      <c r="C94" s="63">
        <v>7</v>
      </c>
      <c r="D94" s="63">
        <v>61.85</v>
      </c>
      <c r="E94" s="54">
        <v>0.5</v>
      </c>
      <c r="F94" s="54"/>
      <c r="G94" s="54"/>
      <c r="H94" s="54">
        <v>0.5</v>
      </c>
      <c r="I94" s="56">
        <f t="shared" si="3"/>
        <v>8.2910000000000021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280">
        <v>104</v>
      </c>
      <c r="B95" s="63">
        <v>365.41</v>
      </c>
      <c r="C95" s="63">
        <v>8</v>
      </c>
      <c r="D95" s="63">
        <v>60.19</v>
      </c>
      <c r="E95" s="54">
        <v>0.5</v>
      </c>
      <c r="F95" s="54"/>
      <c r="G95" s="54"/>
      <c r="H95" s="54">
        <v>0.5</v>
      </c>
      <c r="I95" s="56">
        <f t="shared" si="3"/>
        <v>8.0470000000000024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280">
        <v>114</v>
      </c>
      <c r="B96" s="63">
        <v>384.57</v>
      </c>
      <c r="C96" s="63">
        <v>9</v>
      </c>
      <c r="D96" s="63">
        <v>56.07</v>
      </c>
      <c r="E96" s="54">
        <v>0.6</v>
      </c>
      <c r="F96" s="54"/>
      <c r="G96" s="54"/>
      <c r="H96" s="54">
        <v>0.4</v>
      </c>
      <c r="I96" s="56">
        <f t="shared" si="3"/>
        <v>7.9349999999999969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280">
        <v>124</v>
      </c>
      <c r="B97" s="63">
        <v>408.42</v>
      </c>
      <c r="C97" s="63">
        <v>10</v>
      </c>
      <c r="D97" s="63">
        <v>52.53</v>
      </c>
      <c r="E97" s="54">
        <v>0.7</v>
      </c>
      <c r="F97" s="54"/>
      <c r="G97" s="54"/>
      <c r="H97" s="54">
        <v>0.3</v>
      </c>
      <c r="I97" s="56">
        <f t="shared" si="3"/>
        <v>7.9920000000000018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280">
        <v>134</v>
      </c>
      <c r="B98" s="63">
        <v>436.59</v>
      </c>
      <c r="C98" s="63">
        <v>11</v>
      </c>
      <c r="D98" s="63">
        <v>54.95</v>
      </c>
      <c r="E98" s="54">
        <v>0.7</v>
      </c>
      <c r="F98" s="54"/>
      <c r="G98" s="54"/>
      <c r="H98" s="54">
        <v>0.3</v>
      </c>
      <c r="I98" s="56">
        <f t="shared" si="3"/>
        <v>8.0699999999999985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280">
        <v>144</v>
      </c>
      <c r="B99" s="63">
        <v>463.23</v>
      </c>
      <c r="C99" s="63">
        <v>12</v>
      </c>
      <c r="D99" s="63">
        <v>56.01</v>
      </c>
      <c r="E99" s="54">
        <v>0.7</v>
      </c>
      <c r="F99" s="54"/>
      <c r="G99" s="54"/>
      <c r="H99" s="54">
        <v>0.3</v>
      </c>
      <c r="I99" s="56">
        <f t="shared" si="3"/>
        <v>8.1590000000000025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280">
        <v>154</v>
      </c>
      <c r="B100" s="63">
        <v>490.47</v>
      </c>
      <c r="C100" s="63">
        <v>13</v>
      </c>
      <c r="D100" s="63">
        <v>55.13</v>
      </c>
      <c r="E100" s="54">
        <v>0.7</v>
      </c>
      <c r="F100" s="54"/>
      <c r="G100" s="54"/>
      <c r="H100" s="54">
        <v>0.3</v>
      </c>
      <c r="I100" s="56">
        <f t="shared" si="3"/>
        <v>8.3249999999999993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280">
        <v>164</v>
      </c>
      <c r="B101" s="63">
        <v>519.77</v>
      </c>
      <c r="C101" s="63">
        <v>14</v>
      </c>
      <c r="D101" s="63">
        <v>59.58</v>
      </c>
      <c r="E101" s="54">
        <v>0.8</v>
      </c>
      <c r="F101" s="54"/>
      <c r="G101" s="54"/>
      <c r="H101" s="54">
        <v>0.2</v>
      </c>
      <c r="I101" s="56">
        <f t="shared" si="3"/>
        <v>8.4429999999999943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280">
        <v>174</v>
      </c>
      <c r="B102" s="53">
        <v>545.65</v>
      </c>
      <c r="C102" s="53">
        <v>15</v>
      </c>
      <c r="D102" s="53">
        <v>214.77</v>
      </c>
      <c r="E102" s="54">
        <v>0.8</v>
      </c>
      <c r="F102" s="54"/>
      <c r="G102" s="54"/>
      <c r="H102" s="54">
        <v>0.2</v>
      </c>
      <c r="I102" s="56">
        <f t="shared" si="3"/>
        <v>8.5459999999999976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280">
        <v>177</v>
      </c>
      <c r="B103" s="53">
        <v>347.04</v>
      </c>
      <c r="C103" s="53">
        <v>16</v>
      </c>
      <c r="D103" s="53">
        <v>115.19</v>
      </c>
      <c r="E103" s="54">
        <v>0.8</v>
      </c>
      <c r="F103" s="54"/>
      <c r="G103" s="54"/>
      <c r="H103" s="54">
        <v>0.2</v>
      </c>
      <c r="I103" s="56">
        <f t="shared" si="3"/>
        <v>5.3866666666666747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280">
        <v>180</v>
      </c>
      <c r="B104" s="53">
        <v>241.62</v>
      </c>
      <c r="C104" s="53">
        <v>17</v>
      </c>
      <c r="D104" s="53">
        <v>77.72</v>
      </c>
      <c r="E104" s="54">
        <v>0.8</v>
      </c>
      <c r="F104" s="54"/>
      <c r="G104" s="54"/>
      <c r="H104" s="54">
        <v>0.2</v>
      </c>
      <c r="I104" s="56">
        <f t="shared" si="3"/>
        <v>3.2566666666666606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280">
        <v>183</v>
      </c>
      <c r="B105" s="53">
        <v>169.76</v>
      </c>
      <c r="C105" s="53">
        <v>18</v>
      </c>
      <c r="D105" s="53">
        <v>169.76</v>
      </c>
      <c r="E105" s="54">
        <v>0.8</v>
      </c>
      <c r="F105" s="54"/>
      <c r="G105" s="54"/>
      <c r="H105" s="54">
        <v>0.2</v>
      </c>
      <c r="I105" s="56">
        <f t="shared" si="3"/>
        <v>1.9533333333333285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Alisier torminal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J112" s="248" t="s">
        <v>325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42</v>
      </c>
      <c r="B114" s="63">
        <v>163.26</v>
      </c>
      <c r="C114" s="63">
        <v>1</v>
      </c>
      <c r="D114" s="63">
        <v>43.21</v>
      </c>
      <c r="E114" s="54">
        <v>0.2</v>
      </c>
      <c r="F114" s="54"/>
      <c r="G114" s="54"/>
      <c r="H114" s="54">
        <v>0.8</v>
      </c>
      <c r="I114" s="56">
        <f>IFERROR(B114/A114,"")</f>
        <v>3.887142857142857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50</v>
      </c>
      <c r="B115" s="63">
        <v>195.02</v>
      </c>
      <c r="C115" s="63">
        <v>2</v>
      </c>
      <c r="D115" s="63">
        <v>35.58</v>
      </c>
      <c r="E115" s="54">
        <v>0.2</v>
      </c>
      <c r="F115" s="54"/>
      <c r="G115" s="54"/>
      <c r="H115" s="54">
        <v>0.8</v>
      </c>
      <c r="I115" s="56">
        <f t="shared" ref="I115:I133" si="4">IF(A115&lt;&gt;0,(B115-(B114-D114))/(A115-A114),"")</f>
        <v>9.3712500000000034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58</v>
      </c>
      <c r="B116" s="63">
        <v>235.87</v>
      </c>
      <c r="C116" s="63">
        <v>3</v>
      </c>
      <c r="D116" s="63">
        <v>44.93</v>
      </c>
      <c r="E116" s="54">
        <v>0.2</v>
      </c>
      <c r="F116" s="54"/>
      <c r="G116" s="54"/>
      <c r="H116" s="54">
        <v>0.8</v>
      </c>
      <c r="I116" s="56">
        <f t="shared" si="4"/>
        <v>9.5537500000000009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66</v>
      </c>
      <c r="B117" s="63">
        <v>264.95999999999998</v>
      </c>
      <c r="C117" s="63">
        <v>4</v>
      </c>
      <c r="D117" s="63">
        <v>49.91</v>
      </c>
      <c r="E117" s="54">
        <v>0.3</v>
      </c>
      <c r="F117" s="54"/>
      <c r="G117" s="54"/>
      <c r="H117" s="54">
        <v>0.7</v>
      </c>
      <c r="I117" s="56">
        <f t="shared" si="4"/>
        <v>9.2524999999999977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74</v>
      </c>
      <c r="B118" s="63">
        <v>285.98</v>
      </c>
      <c r="C118" s="63">
        <v>5</v>
      </c>
      <c r="D118" s="63">
        <v>47.4</v>
      </c>
      <c r="E118" s="54">
        <v>0.4</v>
      </c>
      <c r="F118" s="54"/>
      <c r="G118" s="54"/>
      <c r="H118" s="54">
        <v>0.6</v>
      </c>
      <c r="I118" s="56">
        <f t="shared" si="4"/>
        <v>8.8662500000000044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84</v>
      </c>
      <c r="B119" s="63">
        <v>325.35000000000002</v>
      </c>
      <c r="C119" s="63">
        <v>6</v>
      </c>
      <c r="D119" s="63">
        <v>61.47</v>
      </c>
      <c r="E119" s="54">
        <v>0.4</v>
      </c>
      <c r="F119" s="54"/>
      <c r="G119" s="54"/>
      <c r="H119" s="54">
        <v>0.6</v>
      </c>
      <c r="I119" s="56">
        <f t="shared" si="4"/>
        <v>8.6770000000000014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94</v>
      </c>
      <c r="B120" s="63">
        <v>346.79</v>
      </c>
      <c r="C120" s="63">
        <v>7</v>
      </c>
      <c r="D120" s="63">
        <v>61.85</v>
      </c>
      <c r="E120" s="54">
        <v>0.5</v>
      </c>
      <c r="F120" s="54"/>
      <c r="G120" s="54"/>
      <c r="H120" s="54">
        <v>0.5</v>
      </c>
      <c r="I120" s="56">
        <f t="shared" si="4"/>
        <v>8.2910000000000021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280">
        <v>104</v>
      </c>
      <c r="B121" s="63">
        <v>365.41</v>
      </c>
      <c r="C121" s="63">
        <v>8</v>
      </c>
      <c r="D121" s="63">
        <v>60.19</v>
      </c>
      <c r="E121" s="54">
        <v>0.5</v>
      </c>
      <c r="F121" s="54"/>
      <c r="G121" s="54"/>
      <c r="H121" s="54">
        <v>0.5</v>
      </c>
      <c r="I121" s="56">
        <f t="shared" si="4"/>
        <v>8.0470000000000024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280">
        <v>114</v>
      </c>
      <c r="B122" s="63">
        <v>384.57</v>
      </c>
      <c r="C122" s="63">
        <v>9</v>
      </c>
      <c r="D122" s="63">
        <v>56.07</v>
      </c>
      <c r="E122" s="54">
        <v>0.6</v>
      </c>
      <c r="F122" s="54"/>
      <c r="G122" s="54"/>
      <c r="H122" s="54">
        <v>0.4</v>
      </c>
      <c r="I122" s="56">
        <f t="shared" si="4"/>
        <v>7.9349999999999969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280">
        <v>124</v>
      </c>
      <c r="B123" s="63">
        <v>408.42</v>
      </c>
      <c r="C123" s="63">
        <v>10</v>
      </c>
      <c r="D123" s="63">
        <v>52.53</v>
      </c>
      <c r="E123" s="54">
        <v>0.7</v>
      </c>
      <c r="F123" s="54"/>
      <c r="G123" s="54"/>
      <c r="H123" s="54">
        <v>0.3</v>
      </c>
      <c r="I123" s="56">
        <f t="shared" si="4"/>
        <v>7.9920000000000018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280">
        <v>134</v>
      </c>
      <c r="B124" s="63">
        <v>436.59</v>
      </c>
      <c r="C124" s="63">
        <v>11</v>
      </c>
      <c r="D124" s="63">
        <v>54.95</v>
      </c>
      <c r="E124" s="54">
        <v>0.7</v>
      </c>
      <c r="F124" s="54"/>
      <c r="G124" s="54"/>
      <c r="H124" s="54">
        <v>0.3</v>
      </c>
      <c r="I124" s="56">
        <f t="shared" si="4"/>
        <v>8.0699999999999985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280">
        <v>144</v>
      </c>
      <c r="B125" s="63">
        <v>463.23</v>
      </c>
      <c r="C125" s="63">
        <v>12</v>
      </c>
      <c r="D125" s="63">
        <v>56.01</v>
      </c>
      <c r="E125" s="54">
        <v>0.7</v>
      </c>
      <c r="F125" s="54"/>
      <c r="G125" s="54"/>
      <c r="H125" s="54">
        <v>0.3</v>
      </c>
      <c r="I125" s="56">
        <f t="shared" si="4"/>
        <v>8.1590000000000025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280">
        <v>154</v>
      </c>
      <c r="B126" s="63">
        <v>490.47</v>
      </c>
      <c r="C126" s="63">
        <v>13</v>
      </c>
      <c r="D126" s="63">
        <v>55.13</v>
      </c>
      <c r="E126" s="54">
        <v>0.7</v>
      </c>
      <c r="F126" s="54"/>
      <c r="G126" s="54"/>
      <c r="H126" s="54">
        <v>0.3</v>
      </c>
      <c r="I126" s="56">
        <f t="shared" si="4"/>
        <v>8.3249999999999993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280">
        <v>164</v>
      </c>
      <c r="B127" s="63">
        <v>519.77</v>
      </c>
      <c r="C127" s="63">
        <v>14</v>
      </c>
      <c r="D127" s="63">
        <v>59.58</v>
      </c>
      <c r="E127" s="54">
        <v>0.8</v>
      </c>
      <c r="F127" s="54"/>
      <c r="G127" s="54"/>
      <c r="H127" s="54">
        <v>0.2</v>
      </c>
      <c r="I127" s="56">
        <f t="shared" si="4"/>
        <v>8.4429999999999943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280">
        <v>174</v>
      </c>
      <c r="B128" s="53">
        <v>545.65</v>
      </c>
      <c r="C128" s="53">
        <v>15</v>
      </c>
      <c r="D128" s="53">
        <v>214.77</v>
      </c>
      <c r="E128" s="54">
        <v>0.8</v>
      </c>
      <c r="F128" s="54"/>
      <c r="G128" s="54"/>
      <c r="H128" s="54">
        <v>0.2</v>
      </c>
      <c r="I128" s="56">
        <f t="shared" si="4"/>
        <v>8.5459999999999976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280">
        <v>177</v>
      </c>
      <c r="B129" s="53">
        <v>347.04</v>
      </c>
      <c r="C129" s="53">
        <v>16</v>
      </c>
      <c r="D129" s="53">
        <v>115.19</v>
      </c>
      <c r="E129" s="54">
        <v>0.8</v>
      </c>
      <c r="F129" s="54"/>
      <c r="G129" s="54"/>
      <c r="H129" s="54">
        <v>0.2</v>
      </c>
      <c r="I129" s="56">
        <f t="shared" si="4"/>
        <v>5.3866666666666747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280">
        <v>180</v>
      </c>
      <c r="B130" s="53">
        <v>241.62</v>
      </c>
      <c r="C130" s="53">
        <v>17</v>
      </c>
      <c r="D130" s="53">
        <v>77.72</v>
      </c>
      <c r="E130" s="54">
        <v>0.8</v>
      </c>
      <c r="F130" s="54"/>
      <c r="G130" s="54"/>
      <c r="H130" s="54">
        <v>0.2</v>
      </c>
      <c r="I130" s="56">
        <f t="shared" si="4"/>
        <v>3.2566666666666606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280">
        <v>183</v>
      </c>
      <c r="B131" s="53">
        <v>169.76</v>
      </c>
      <c r="C131" s="53">
        <v>18</v>
      </c>
      <c r="D131" s="53">
        <v>169.76</v>
      </c>
      <c r="E131" s="54">
        <v>0.8</v>
      </c>
      <c r="F131" s="54"/>
      <c r="G131" s="54"/>
      <c r="H131" s="54">
        <v>0.2</v>
      </c>
      <c r="I131" s="56">
        <f t="shared" si="4"/>
        <v>1.9533333333333285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Noyer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J138" s="228" t="s">
        <v>326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15</v>
      </c>
      <c r="B140" s="63">
        <v>25.64</v>
      </c>
      <c r="C140" s="53">
        <v>1</v>
      </c>
      <c r="D140" s="63">
        <v>1.92</v>
      </c>
      <c r="E140" s="54">
        <v>0</v>
      </c>
      <c r="F140" s="54"/>
      <c r="G140" s="54"/>
      <c r="H140" s="54">
        <v>1</v>
      </c>
      <c r="I140" s="60">
        <f>IFERROR(B140/A140,"")</f>
        <v>1.7093333333333334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20</v>
      </c>
      <c r="B141" s="63">
        <v>54.49</v>
      </c>
      <c r="C141" s="53">
        <v>2</v>
      </c>
      <c r="D141" s="63">
        <v>16.03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6.1540000000000008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25</v>
      </c>
      <c r="B142" s="63">
        <v>72.44</v>
      </c>
      <c r="C142" s="53">
        <v>3</v>
      </c>
      <c r="D142" s="63">
        <v>17.309999999999999</v>
      </c>
      <c r="E142" s="54">
        <v>0</v>
      </c>
      <c r="F142" s="54"/>
      <c r="G142" s="54"/>
      <c r="H142" s="54">
        <v>1</v>
      </c>
      <c r="I142" s="60">
        <f t="shared" si="5"/>
        <v>6.7959999999999994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31</v>
      </c>
      <c r="B143" s="63">
        <v>99.36</v>
      </c>
      <c r="C143" s="53">
        <v>4</v>
      </c>
      <c r="D143" s="63">
        <v>23.08</v>
      </c>
      <c r="E143" s="54">
        <v>0.3</v>
      </c>
      <c r="F143" s="54"/>
      <c r="G143" s="54"/>
      <c r="H143" s="54">
        <v>0.7</v>
      </c>
      <c r="I143" s="60">
        <f t="shared" si="5"/>
        <v>7.371666666666667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37</v>
      </c>
      <c r="B144" s="63">
        <v>120.51</v>
      </c>
      <c r="C144" s="53">
        <v>5</v>
      </c>
      <c r="D144" s="63">
        <v>23.08</v>
      </c>
      <c r="E144" s="54">
        <v>0.4</v>
      </c>
      <c r="F144" s="54"/>
      <c r="G144" s="54"/>
      <c r="H144" s="54">
        <v>0.6</v>
      </c>
      <c r="I144" s="60">
        <f t="shared" si="5"/>
        <v>7.371666666666667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44</v>
      </c>
      <c r="B145" s="63">
        <v>147.44</v>
      </c>
      <c r="C145" s="53">
        <v>6</v>
      </c>
      <c r="D145" s="63">
        <v>27.56</v>
      </c>
      <c r="E145" s="54">
        <v>0.5</v>
      </c>
      <c r="F145" s="54"/>
      <c r="G145" s="54"/>
      <c r="H145" s="54">
        <v>0.5</v>
      </c>
      <c r="I145" s="60">
        <f t="shared" si="5"/>
        <v>7.1442857142857132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52</v>
      </c>
      <c r="B146" s="63">
        <v>173.08</v>
      </c>
      <c r="C146" s="53">
        <v>7</v>
      </c>
      <c r="D146" s="63">
        <v>30.77</v>
      </c>
      <c r="E146" s="54">
        <v>0.6</v>
      </c>
      <c r="F146" s="54"/>
      <c r="G146" s="54"/>
      <c r="H146" s="54">
        <v>0.4</v>
      </c>
      <c r="I146" s="60">
        <f t="shared" si="5"/>
        <v>6.6500000000000021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60</v>
      </c>
      <c r="B147" s="63">
        <v>190.38</v>
      </c>
      <c r="C147" s="53">
        <v>8</v>
      </c>
      <c r="D147" s="63">
        <v>30.13</v>
      </c>
      <c r="E147" s="54">
        <v>0.7</v>
      </c>
      <c r="F147" s="54"/>
      <c r="G147" s="54"/>
      <c r="H147" s="54">
        <v>0.3</v>
      </c>
      <c r="I147" s="60">
        <f>IF(A147&lt;&gt;0,(B147-(B146-D146))/(A147-A146),"")</f>
        <v>6.0087499999999991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69</v>
      </c>
      <c r="B148" s="63">
        <v>210.26</v>
      </c>
      <c r="C148" s="53">
        <v>9</v>
      </c>
      <c r="D148" s="63">
        <v>210.26</v>
      </c>
      <c r="E148" s="54">
        <v>0.8</v>
      </c>
      <c r="F148" s="54"/>
      <c r="G148" s="54"/>
      <c r="H148" s="54">
        <v>0.2</v>
      </c>
      <c r="I148" s="60">
        <f t="shared" si="5"/>
        <v>5.5566666666666658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Charme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J164" s="228" t="s">
        <v>330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30</v>
      </c>
      <c r="B166" s="63">
        <v>61</v>
      </c>
      <c r="C166" s="63">
        <v>2</v>
      </c>
      <c r="D166" s="63">
        <v>8</v>
      </c>
      <c r="E166" s="54">
        <v>0.2</v>
      </c>
      <c r="F166" s="54"/>
      <c r="G166" s="54"/>
      <c r="H166" s="54">
        <v>0.8</v>
      </c>
      <c r="I166" s="52">
        <f>IFERROR(B166/A166,"")</f>
        <v>2.0333333333333332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35</v>
      </c>
      <c r="B167" s="63">
        <v>116</v>
      </c>
      <c r="C167" s="63">
        <v>3</v>
      </c>
      <c r="D167" s="63">
        <v>15</v>
      </c>
      <c r="E167" s="54">
        <v>0.2</v>
      </c>
      <c r="F167" s="54"/>
      <c r="G167" s="54"/>
      <c r="H167" s="54">
        <v>0.8</v>
      </c>
      <c r="I167" s="52">
        <f t="shared" ref="I167:I185" si="6">IF(A167&lt;&gt;0,(B167-(B166-D166))/(A167-A166),"")</f>
        <v>12.6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40</v>
      </c>
      <c r="B168" s="63">
        <v>154</v>
      </c>
      <c r="C168" s="63">
        <v>4</v>
      </c>
      <c r="D168" s="63">
        <v>19</v>
      </c>
      <c r="E168" s="54">
        <v>0.2</v>
      </c>
      <c r="F168" s="54"/>
      <c r="G168" s="54"/>
      <c r="H168" s="54">
        <v>0.8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45</v>
      </c>
      <c r="B169" s="63">
        <v>182</v>
      </c>
      <c r="C169" s="63">
        <v>5</v>
      </c>
      <c r="D169" s="63">
        <v>23</v>
      </c>
      <c r="E169" s="54">
        <v>0.3</v>
      </c>
      <c r="F169" s="54"/>
      <c r="G169" s="54"/>
      <c r="H169" s="54">
        <v>0.7</v>
      </c>
      <c r="I169" s="52">
        <f t="shared" si="6"/>
        <v>9.4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50</v>
      </c>
      <c r="B170" s="63">
        <v>203</v>
      </c>
      <c r="C170" s="63">
        <v>6</v>
      </c>
      <c r="D170" s="63">
        <v>25</v>
      </c>
      <c r="E170" s="54">
        <v>0.3</v>
      </c>
      <c r="F170" s="54"/>
      <c r="G170" s="54"/>
      <c r="H170" s="54">
        <v>0.7</v>
      </c>
      <c r="I170" s="52">
        <f t="shared" si="6"/>
        <v>8.8000000000000007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55</v>
      </c>
      <c r="B171" s="63">
        <v>219</v>
      </c>
      <c r="C171" s="63">
        <v>7</v>
      </c>
      <c r="D171" s="63">
        <v>27</v>
      </c>
      <c r="E171" s="54">
        <v>0.4</v>
      </c>
      <c r="F171" s="54"/>
      <c r="G171" s="54"/>
      <c r="H171" s="54">
        <v>0.6</v>
      </c>
      <c r="I171" s="52">
        <f t="shared" si="6"/>
        <v>8.1999999999999993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>
        <v>60</v>
      </c>
      <c r="B172" s="63">
        <v>232</v>
      </c>
      <c r="C172" s="63">
        <v>8</v>
      </c>
      <c r="D172" s="63">
        <v>27</v>
      </c>
      <c r="E172" s="54">
        <v>0.4</v>
      </c>
      <c r="F172" s="54"/>
      <c r="G172" s="54"/>
      <c r="H172" s="54">
        <v>0.6</v>
      </c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>
        <v>65</v>
      </c>
      <c r="B173" s="53">
        <v>243</v>
      </c>
      <c r="C173" s="53">
        <v>9</v>
      </c>
      <c r="D173" s="53">
        <v>28</v>
      </c>
      <c r="E173" s="54">
        <v>0.4</v>
      </c>
      <c r="F173" s="54"/>
      <c r="G173" s="54"/>
      <c r="H173" s="54">
        <v>0.6</v>
      </c>
      <c r="I173" s="52">
        <f t="shared" si="6"/>
        <v>7.6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>
        <v>70</v>
      </c>
      <c r="B174" s="53">
        <v>251</v>
      </c>
      <c r="C174" s="53">
        <v>10</v>
      </c>
      <c r="D174" s="53">
        <v>28</v>
      </c>
      <c r="E174" s="54">
        <v>0.5</v>
      </c>
      <c r="F174" s="54"/>
      <c r="G174" s="54"/>
      <c r="H174" s="54">
        <v>0.5</v>
      </c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>
        <v>75</v>
      </c>
      <c r="B175" s="53">
        <v>258</v>
      </c>
      <c r="C175" s="53">
        <v>11</v>
      </c>
      <c r="D175" s="53">
        <v>28</v>
      </c>
      <c r="E175" s="54">
        <v>0.5</v>
      </c>
      <c r="F175" s="54"/>
      <c r="G175" s="54"/>
      <c r="H175" s="54">
        <v>0.5</v>
      </c>
      <c r="I175" s="52">
        <f t="shared" si="6"/>
        <v>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>
        <v>80</v>
      </c>
      <c r="B176" s="53">
        <v>264</v>
      </c>
      <c r="C176" s="53">
        <v>12</v>
      </c>
      <c r="D176" s="53">
        <v>28</v>
      </c>
      <c r="E176" s="54">
        <v>0.6</v>
      </c>
      <c r="F176" s="54"/>
      <c r="G176" s="54"/>
      <c r="H176" s="54">
        <v>0.4</v>
      </c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>
        <v>85</v>
      </c>
      <c r="B177" s="53">
        <v>269</v>
      </c>
      <c r="C177" s="53">
        <v>13</v>
      </c>
      <c r="D177" s="53">
        <v>28</v>
      </c>
      <c r="E177" s="54">
        <v>0.7</v>
      </c>
      <c r="F177" s="54"/>
      <c r="G177" s="54"/>
      <c r="H177" s="54">
        <v>0.3</v>
      </c>
      <c r="I177" s="52">
        <f t="shared" si="6"/>
        <v>6.6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>
        <v>90</v>
      </c>
      <c r="B178" s="53">
        <v>274</v>
      </c>
      <c r="C178" s="53">
        <v>14</v>
      </c>
      <c r="D178" s="53">
        <v>27</v>
      </c>
      <c r="E178" s="54">
        <v>0.7</v>
      </c>
      <c r="F178" s="54"/>
      <c r="G178" s="54"/>
      <c r="H178" s="54">
        <v>0.3</v>
      </c>
      <c r="I178" s="52">
        <f t="shared" si="6"/>
        <v>6.6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>
        <v>95</v>
      </c>
      <c r="B179" s="53">
        <v>277</v>
      </c>
      <c r="C179" s="53">
        <v>15</v>
      </c>
      <c r="D179" s="53">
        <v>27</v>
      </c>
      <c r="E179" s="54">
        <v>0.7</v>
      </c>
      <c r="F179" s="54"/>
      <c r="G179" s="54"/>
      <c r="H179" s="54">
        <v>0.3</v>
      </c>
      <c r="I179" s="52">
        <f t="shared" si="6"/>
        <v>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>
        <v>100</v>
      </c>
      <c r="B180" s="53">
        <v>280</v>
      </c>
      <c r="C180" s="53">
        <v>16</v>
      </c>
      <c r="D180" s="53">
        <v>26</v>
      </c>
      <c r="E180" s="54">
        <v>0.7</v>
      </c>
      <c r="F180" s="54"/>
      <c r="G180" s="54"/>
      <c r="H180" s="54">
        <v>0.3</v>
      </c>
      <c r="I180" s="52">
        <f t="shared" si="6"/>
        <v>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>
        <v>105</v>
      </c>
      <c r="B181" s="53">
        <v>283</v>
      </c>
      <c r="C181" s="53">
        <v>17</v>
      </c>
      <c r="D181" s="53">
        <v>26</v>
      </c>
      <c r="E181" s="54">
        <v>0.8</v>
      </c>
      <c r="F181" s="54"/>
      <c r="G181" s="54"/>
      <c r="H181" s="54">
        <v>0.2</v>
      </c>
      <c r="I181" s="52">
        <f t="shared" si="6"/>
        <v>5.8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>
        <v>110</v>
      </c>
      <c r="B182" s="53">
        <v>285</v>
      </c>
      <c r="C182" s="53">
        <v>18</v>
      </c>
      <c r="D182" s="53">
        <v>25</v>
      </c>
      <c r="E182" s="54">
        <v>0.8</v>
      </c>
      <c r="F182" s="54"/>
      <c r="G182" s="54"/>
      <c r="H182" s="54">
        <v>0.2</v>
      </c>
      <c r="I182" s="52">
        <f t="shared" si="6"/>
        <v>5.6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>
        <v>115</v>
      </c>
      <c r="B183" s="53">
        <v>287</v>
      </c>
      <c r="C183" s="53">
        <v>19</v>
      </c>
      <c r="D183" s="53">
        <v>24</v>
      </c>
      <c r="E183" s="54">
        <v>0.8</v>
      </c>
      <c r="F183" s="54"/>
      <c r="G183" s="54"/>
      <c r="H183" s="54">
        <v>0.2</v>
      </c>
      <c r="I183" s="52">
        <f t="shared" si="6"/>
        <v>5.4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>
        <v>120</v>
      </c>
      <c r="B184" s="53">
        <v>289</v>
      </c>
      <c r="C184" s="53">
        <v>19</v>
      </c>
      <c r="D184" s="53">
        <v>24</v>
      </c>
      <c r="E184" s="54">
        <v>0.8</v>
      </c>
      <c r="F184" s="54"/>
      <c r="G184" s="54"/>
      <c r="H184" s="54">
        <v>0.2</v>
      </c>
      <c r="I184" s="52">
        <f t="shared" si="6"/>
        <v>5.2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>
        <v>125</v>
      </c>
      <c r="B185" s="53">
        <v>290</v>
      </c>
      <c r="C185" s="53">
        <v>20</v>
      </c>
      <c r="D185" s="53">
        <v>290</v>
      </c>
      <c r="E185" s="54">
        <v>0.8</v>
      </c>
      <c r="F185" s="54"/>
      <c r="G185" s="54"/>
      <c r="H185" s="54">
        <v>0.2</v>
      </c>
      <c r="I185" s="52">
        <f t="shared" si="6"/>
        <v>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Chêne vert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J190" s="248" t="s">
        <v>325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42</v>
      </c>
      <c r="B192" s="63">
        <v>163.26</v>
      </c>
      <c r="C192" s="63">
        <v>1</v>
      </c>
      <c r="D192" s="63">
        <v>43.21</v>
      </c>
      <c r="E192" s="54">
        <v>0.2</v>
      </c>
      <c r="F192" s="54"/>
      <c r="G192" s="54"/>
      <c r="H192" s="54">
        <v>0.8</v>
      </c>
      <c r="I192" s="52">
        <f>IFERROR(B192/A192,"")</f>
        <v>3.887142857142857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50</v>
      </c>
      <c r="B193" s="63">
        <v>195.02</v>
      </c>
      <c r="C193" s="63">
        <v>2</v>
      </c>
      <c r="D193" s="63">
        <v>35.58</v>
      </c>
      <c r="E193" s="54">
        <v>0.2</v>
      </c>
      <c r="F193" s="54"/>
      <c r="G193" s="54"/>
      <c r="H193" s="54">
        <v>0.8</v>
      </c>
      <c r="I193" s="52">
        <f t="shared" ref="I193:I211" si="7">IF(A193&lt;&gt;0,(B193-(B192-D192))/(A193-A192),"")</f>
        <v>9.3712500000000034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58</v>
      </c>
      <c r="B194" s="63">
        <v>235.87</v>
      </c>
      <c r="C194" s="63">
        <v>3</v>
      </c>
      <c r="D194" s="63">
        <v>44.93</v>
      </c>
      <c r="E194" s="54">
        <v>0.2</v>
      </c>
      <c r="F194" s="54"/>
      <c r="G194" s="54"/>
      <c r="H194" s="54">
        <v>0.8</v>
      </c>
      <c r="I194" s="52">
        <f t="shared" si="7"/>
        <v>9.5537500000000009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66</v>
      </c>
      <c r="B195" s="63">
        <v>264.95999999999998</v>
      </c>
      <c r="C195" s="63">
        <v>4</v>
      </c>
      <c r="D195" s="63">
        <v>49.91</v>
      </c>
      <c r="E195" s="54">
        <v>0.3</v>
      </c>
      <c r="F195" s="54"/>
      <c r="G195" s="54"/>
      <c r="H195" s="54">
        <v>0.7</v>
      </c>
      <c r="I195" s="52">
        <f t="shared" si="7"/>
        <v>9.2524999999999977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74</v>
      </c>
      <c r="B196" s="63">
        <v>285.98</v>
      </c>
      <c r="C196" s="63">
        <v>5</v>
      </c>
      <c r="D196" s="63">
        <v>47.4</v>
      </c>
      <c r="E196" s="54">
        <v>0.4</v>
      </c>
      <c r="F196" s="54"/>
      <c r="G196" s="54"/>
      <c r="H196" s="54">
        <v>0.6</v>
      </c>
      <c r="I196" s="52">
        <f t="shared" si="7"/>
        <v>8.8662500000000044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84</v>
      </c>
      <c r="B197" s="63">
        <v>325.35000000000002</v>
      </c>
      <c r="C197" s="63">
        <v>6</v>
      </c>
      <c r="D197" s="63">
        <v>61.47</v>
      </c>
      <c r="E197" s="54">
        <v>0.4</v>
      </c>
      <c r="F197" s="54"/>
      <c r="G197" s="54"/>
      <c r="H197" s="54">
        <v>0.6</v>
      </c>
      <c r="I197" s="52">
        <f t="shared" si="7"/>
        <v>8.6770000000000014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94</v>
      </c>
      <c r="B198" s="63">
        <v>346.79</v>
      </c>
      <c r="C198" s="63">
        <v>7</v>
      </c>
      <c r="D198" s="63">
        <v>61.85</v>
      </c>
      <c r="E198" s="54">
        <v>0.5</v>
      </c>
      <c r="F198" s="54"/>
      <c r="G198" s="54"/>
      <c r="H198" s="54">
        <v>0.5</v>
      </c>
      <c r="I198" s="52">
        <f t="shared" si="7"/>
        <v>8.2910000000000021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280">
        <v>104</v>
      </c>
      <c r="B199" s="63">
        <v>365.41</v>
      </c>
      <c r="C199" s="63">
        <v>8</v>
      </c>
      <c r="D199" s="63">
        <v>60.19</v>
      </c>
      <c r="E199" s="54">
        <v>0.5</v>
      </c>
      <c r="F199" s="54"/>
      <c r="G199" s="54"/>
      <c r="H199" s="54">
        <v>0.5</v>
      </c>
      <c r="I199" s="52">
        <f t="shared" si="7"/>
        <v>8.0470000000000024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280">
        <v>114</v>
      </c>
      <c r="B200" s="63">
        <v>384.57</v>
      </c>
      <c r="C200" s="63">
        <v>9</v>
      </c>
      <c r="D200" s="63">
        <v>56.07</v>
      </c>
      <c r="E200" s="54">
        <v>0.6</v>
      </c>
      <c r="F200" s="54"/>
      <c r="G200" s="54"/>
      <c r="H200" s="54">
        <v>0.4</v>
      </c>
      <c r="I200" s="52">
        <f t="shared" si="7"/>
        <v>7.9349999999999969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280">
        <v>124</v>
      </c>
      <c r="B201" s="63">
        <v>408.42</v>
      </c>
      <c r="C201" s="63">
        <v>10</v>
      </c>
      <c r="D201" s="63">
        <v>52.53</v>
      </c>
      <c r="E201" s="54">
        <v>0.7</v>
      </c>
      <c r="F201" s="54"/>
      <c r="G201" s="54"/>
      <c r="H201" s="54">
        <v>0.3</v>
      </c>
      <c r="I201" s="52">
        <f t="shared" si="7"/>
        <v>7.9920000000000018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280">
        <v>134</v>
      </c>
      <c r="B202" s="63">
        <v>436.59</v>
      </c>
      <c r="C202" s="63">
        <v>11</v>
      </c>
      <c r="D202" s="63">
        <v>54.95</v>
      </c>
      <c r="E202" s="54">
        <v>0.7</v>
      </c>
      <c r="F202" s="54"/>
      <c r="G202" s="54"/>
      <c r="H202" s="54">
        <v>0.3</v>
      </c>
      <c r="I202" s="52">
        <f t="shared" si="7"/>
        <v>8.0699999999999985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280">
        <v>144</v>
      </c>
      <c r="B203" s="63">
        <v>463.23</v>
      </c>
      <c r="C203" s="63">
        <v>12</v>
      </c>
      <c r="D203" s="63">
        <v>56.01</v>
      </c>
      <c r="E203" s="54">
        <v>0.7</v>
      </c>
      <c r="F203" s="54"/>
      <c r="G203" s="54"/>
      <c r="H203" s="54">
        <v>0.3</v>
      </c>
      <c r="I203" s="52">
        <f t="shared" si="7"/>
        <v>8.1590000000000025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280">
        <v>154</v>
      </c>
      <c r="B204" s="63">
        <v>490.47</v>
      </c>
      <c r="C204" s="63">
        <v>13</v>
      </c>
      <c r="D204" s="63">
        <v>55.13</v>
      </c>
      <c r="E204" s="54">
        <v>0.7</v>
      </c>
      <c r="F204" s="54"/>
      <c r="G204" s="54"/>
      <c r="H204" s="54">
        <v>0.3</v>
      </c>
      <c r="I204" s="52">
        <f t="shared" si="7"/>
        <v>8.3249999999999993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280">
        <v>164</v>
      </c>
      <c r="B205" s="63">
        <v>519.77</v>
      </c>
      <c r="C205" s="63">
        <v>14</v>
      </c>
      <c r="D205" s="63">
        <v>59.58</v>
      </c>
      <c r="E205" s="54">
        <v>0.8</v>
      </c>
      <c r="F205" s="54"/>
      <c r="G205" s="54"/>
      <c r="H205" s="54">
        <v>0.2</v>
      </c>
      <c r="I205" s="52">
        <f t="shared" si="7"/>
        <v>8.4429999999999943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280">
        <v>174</v>
      </c>
      <c r="B206" s="53">
        <v>545.65</v>
      </c>
      <c r="C206" s="53">
        <v>15</v>
      </c>
      <c r="D206" s="53">
        <v>214.77</v>
      </c>
      <c r="E206" s="54">
        <v>0.8</v>
      </c>
      <c r="F206" s="54"/>
      <c r="G206" s="54"/>
      <c r="H206" s="54">
        <v>0.2</v>
      </c>
      <c r="I206" s="52">
        <f t="shared" si="7"/>
        <v>8.5459999999999976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280">
        <v>177</v>
      </c>
      <c r="B207" s="53">
        <v>347.04</v>
      </c>
      <c r="C207" s="53">
        <v>16</v>
      </c>
      <c r="D207" s="53">
        <v>115.19</v>
      </c>
      <c r="E207" s="54">
        <v>0.8</v>
      </c>
      <c r="F207" s="54"/>
      <c r="G207" s="54"/>
      <c r="H207" s="54">
        <v>0.2</v>
      </c>
      <c r="I207" s="52">
        <f t="shared" si="7"/>
        <v>5.3866666666666747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280">
        <v>180</v>
      </c>
      <c r="B208" s="53">
        <v>241.62</v>
      </c>
      <c r="C208" s="53">
        <v>17</v>
      </c>
      <c r="D208" s="53">
        <v>77.72</v>
      </c>
      <c r="E208" s="54">
        <v>0.8</v>
      </c>
      <c r="F208" s="54"/>
      <c r="G208" s="54"/>
      <c r="H208" s="54">
        <v>0.2</v>
      </c>
      <c r="I208" s="52">
        <f t="shared" si="7"/>
        <v>3.2566666666666606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280">
        <v>183</v>
      </c>
      <c r="B209" s="53">
        <v>169.76</v>
      </c>
      <c r="C209" s="53">
        <v>18</v>
      </c>
      <c r="D209" s="53">
        <v>169.76</v>
      </c>
      <c r="E209" s="54">
        <v>0.8</v>
      </c>
      <c r="F209" s="54"/>
      <c r="G209" s="54"/>
      <c r="H209" s="54">
        <v>0.2</v>
      </c>
      <c r="I209" s="52">
        <f t="shared" si="7"/>
        <v>1.9533333333333285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J216" s="228" t="s">
        <v>331</v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0" bestFit="1" customWidth="1"/>
    <col min="2" max="4" width="11.5" style="70"/>
    <col min="5" max="5" width="9.5" style="70" customWidth="1"/>
    <col min="6" max="7" width="11.5" style="70"/>
    <col min="8" max="8" width="10.6640625" style="70" customWidth="1"/>
    <col min="9" max="9" width="9.5" style="70" customWidth="1"/>
    <col min="10" max="11" width="10.5" style="70" bestFit="1" customWidth="1"/>
    <col min="12" max="12" width="14" style="70" bestFit="1" customWidth="1"/>
    <col min="13" max="13" width="14" style="70" customWidth="1"/>
    <col min="14" max="23" width="11.5" style="70"/>
    <col min="24" max="24" width="11.6640625" style="70" bestFit="1" customWidth="1"/>
    <col min="25" max="25" width="14.5" style="70" bestFit="1" customWidth="1"/>
    <col min="26" max="26" width="12.5" style="70" bestFit="1" customWidth="1"/>
    <col min="27" max="27" width="9.6640625" style="70" bestFit="1" customWidth="1"/>
    <col min="28" max="28" width="11" style="70" bestFit="1" customWidth="1"/>
    <col min="29" max="29" width="9.5" style="70" bestFit="1" customWidth="1"/>
    <col min="30" max="31" width="9.5" style="70" customWidth="1"/>
    <col min="32" max="32" width="11.5" style="70"/>
    <col min="33" max="34" width="14" style="70" bestFit="1" customWidth="1"/>
    <col min="35" max="35" width="10.5" style="70" bestFit="1" customWidth="1"/>
    <col min="36" max="36" width="9.5" style="70" bestFit="1" customWidth="1"/>
    <col min="37" max="38" width="10.5" style="70" bestFit="1" customWidth="1"/>
    <col min="39" max="41" width="10.5" style="70" customWidth="1"/>
    <col min="42" max="42" width="9" style="70" bestFit="1" customWidth="1"/>
    <col min="43" max="43" width="10.5" style="70" bestFit="1" customWidth="1"/>
    <col min="44" max="44" width="9.33203125" style="70" bestFit="1" customWidth="1"/>
    <col min="45" max="45" width="11.6640625" style="70" bestFit="1" customWidth="1"/>
    <col min="46" max="46" width="8.5" style="70" bestFit="1" customWidth="1"/>
    <col min="47" max="47" width="9.5" style="70" bestFit="1" customWidth="1"/>
    <col min="48" max="48" width="9.6640625" style="70" bestFit="1" customWidth="1"/>
    <col min="49" max="49" width="11" style="70" bestFit="1" customWidth="1"/>
    <col min="50" max="50" width="9.5" style="70" bestFit="1" customWidth="1"/>
    <col min="51" max="52" width="9.5" style="70" customWidth="1"/>
    <col min="53" max="53" width="10.5" style="70" bestFit="1" customWidth="1"/>
    <col min="54" max="54" width="14.33203125" style="70" customWidth="1"/>
    <col min="55" max="55" width="14" style="70" customWidth="1"/>
    <col min="56" max="56" width="10.5" style="70" bestFit="1" customWidth="1"/>
    <col min="57" max="57" width="9.5" style="70" bestFit="1" customWidth="1"/>
    <col min="58" max="59" width="10.5" style="70" bestFit="1" customWidth="1"/>
    <col min="60" max="62" width="10.5" style="70" customWidth="1"/>
    <col min="63" max="63" width="9" style="70" bestFit="1" customWidth="1"/>
    <col min="64" max="64" width="10.5" style="70" bestFit="1" customWidth="1"/>
    <col min="65" max="65" width="9.33203125" style="70" bestFit="1" customWidth="1"/>
    <col min="66" max="66" width="11.6640625" style="70" bestFit="1" customWidth="1"/>
    <col min="67" max="67" width="8.5" style="70" bestFit="1" customWidth="1"/>
    <col min="68" max="68" width="9.5" style="70" bestFit="1" customWidth="1"/>
    <col min="69" max="69" width="9.6640625" style="70" bestFit="1" customWidth="1"/>
    <col min="70" max="70" width="11" style="70" bestFit="1" customWidth="1"/>
    <col min="71" max="71" width="9.5" style="70" bestFit="1" customWidth="1"/>
    <col min="72" max="73" width="9.5" style="70" customWidth="1"/>
    <col min="74" max="74" width="10.5" style="70" bestFit="1" customWidth="1"/>
    <col min="75" max="75" width="14" style="70" bestFit="1" customWidth="1"/>
    <col min="76" max="76" width="13.83203125" style="70" customWidth="1"/>
    <col min="77" max="77" width="10.5" style="70" bestFit="1" customWidth="1"/>
    <col min="78" max="78" width="9.5" style="70" bestFit="1" customWidth="1"/>
    <col min="79" max="80" width="10.5" style="70" bestFit="1" customWidth="1"/>
    <col min="81" max="83" width="10.5" style="70" customWidth="1"/>
    <col min="84" max="84" width="11.5" style="70"/>
    <col min="85" max="85" width="10.5" style="70" bestFit="1" customWidth="1"/>
    <col min="86" max="86" width="9.33203125" style="70" bestFit="1" customWidth="1"/>
    <col min="87" max="87" width="11.6640625" style="70" bestFit="1" customWidth="1"/>
    <col min="88" max="88" width="8.5" style="70" bestFit="1" customWidth="1"/>
    <col min="89" max="89" width="9.5" style="70" bestFit="1" customWidth="1"/>
    <col min="90" max="90" width="9.6640625" style="70" bestFit="1" customWidth="1"/>
    <col min="91" max="91" width="11" style="70" bestFit="1" customWidth="1"/>
    <col min="92" max="92" width="9.5" style="70" bestFit="1" customWidth="1"/>
    <col min="93" max="94" width="9.5" style="70" customWidth="1"/>
    <col min="95" max="95" width="11.5" style="70"/>
    <col min="96" max="97" width="14" style="70" customWidth="1"/>
    <col min="98" max="98" width="10.5" style="70" bestFit="1" customWidth="1"/>
    <col min="99" max="99" width="9.5" style="70" bestFit="1" customWidth="1"/>
    <col min="100" max="101" width="10.5" style="70" bestFit="1" customWidth="1"/>
    <col min="102" max="104" width="10.5" style="70" customWidth="1"/>
    <col min="105" max="105" width="9" style="70" bestFit="1" customWidth="1"/>
    <col min="106" max="106" width="10.5" style="70" bestFit="1" customWidth="1"/>
    <col min="107" max="107" width="9.33203125" style="70" bestFit="1" customWidth="1"/>
    <col min="108" max="108" width="11.6640625" style="70" bestFit="1" customWidth="1"/>
    <col min="109" max="109" width="8.5" style="70" bestFit="1" customWidth="1"/>
    <col min="110" max="110" width="9.5" style="70" bestFit="1" customWidth="1"/>
    <col min="111" max="111" width="9.6640625" style="70" bestFit="1" customWidth="1"/>
    <col min="112" max="112" width="11" style="70" bestFit="1" customWidth="1"/>
    <col min="113" max="113" width="9.5" style="70" bestFit="1" customWidth="1"/>
    <col min="114" max="115" width="9.5" style="70" customWidth="1"/>
    <col min="116" max="116" width="10.5" style="70" bestFit="1" customWidth="1"/>
    <col min="117" max="117" width="14.33203125" style="70" customWidth="1"/>
    <col min="118" max="118" width="14" style="70" bestFit="1" customWidth="1"/>
    <col min="119" max="119" width="10.5" style="70" bestFit="1" customWidth="1"/>
    <col min="120" max="120" width="9.5" style="70" bestFit="1" customWidth="1"/>
    <col min="121" max="122" width="10.5" style="70" bestFit="1" customWidth="1"/>
    <col min="123" max="125" width="10.5" style="70" customWidth="1"/>
    <col min="126" max="126" width="9" style="70" bestFit="1" customWidth="1"/>
    <col min="127" max="127" width="10.5" style="70" bestFit="1" customWidth="1"/>
    <col min="128" max="128" width="9.33203125" style="70" bestFit="1" customWidth="1"/>
    <col min="129" max="129" width="11.6640625" style="70" bestFit="1" customWidth="1"/>
    <col min="130" max="130" width="8.5" style="70" bestFit="1" customWidth="1"/>
    <col min="131" max="131" width="9.5" style="70" bestFit="1" customWidth="1"/>
    <col min="132" max="132" width="9.6640625" style="70" bestFit="1" customWidth="1"/>
    <col min="133" max="133" width="11" style="70" bestFit="1" customWidth="1"/>
    <col min="134" max="134" width="9.5" style="70" bestFit="1" customWidth="1"/>
    <col min="135" max="136" width="9.5" style="70" customWidth="1"/>
    <col min="137" max="137" width="10.5" style="70" bestFit="1" customWidth="1"/>
    <col min="138" max="139" width="14" style="70" customWidth="1"/>
    <col min="140" max="140" width="10.5" style="70" bestFit="1" customWidth="1"/>
    <col min="141" max="141" width="9.5" style="70" bestFit="1" customWidth="1"/>
    <col min="142" max="143" width="10.5" style="70" bestFit="1" customWidth="1"/>
    <col min="144" max="146" width="10.5" style="70" customWidth="1"/>
    <col min="147" max="147" width="9" style="70" bestFit="1" customWidth="1"/>
    <col min="148" max="148" width="10.5" style="70" bestFit="1" customWidth="1"/>
    <col min="149" max="149" width="9.33203125" style="70" bestFit="1" customWidth="1"/>
    <col min="150" max="150" width="11.6640625" style="70" bestFit="1" customWidth="1"/>
    <col min="151" max="151" width="8.5" style="70" bestFit="1" customWidth="1"/>
    <col min="152" max="152" width="9.5" style="70" bestFit="1" customWidth="1"/>
    <col min="153" max="153" width="9.6640625" style="70" bestFit="1" customWidth="1"/>
    <col min="154" max="154" width="11" style="70" bestFit="1" customWidth="1"/>
    <col min="155" max="155" width="9.5" style="70" bestFit="1" customWidth="1"/>
    <col min="156" max="157" width="9.5" style="70" customWidth="1"/>
    <col min="158" max="158" width="11.5" style="70"/>
    <col min="159" max="160" width="14" style="70" bestFit="1" customWidth="1"/>
    <col min="161" max="161" width="10.5" style="70" bestFit="1" customWidth="1"/>
    <col min="162" max="162" width="9.5" style="70" bestFit="1" customWidth="1"/>
    <col min="163" max="164" width="10.5" style="70" bestFit="1" customWidth="1"/>
    <col min="165" max="167" width="10.5" style="70" customWidth="1"/>
    <col min="168" max="168" width="9" style="70" bestFit="1" customWidth="1"/>
    <col min="169" max="169" width="10.5" style="70" bestFit="1" customWidth="1"/>
    <col min="170" max="170" width="9.33203125" style="70" bestFit="1" customWidth="1"/>
    <col min="171" max="171" width="11.6640625" style="70" bestFit="1" customWidth="1"/>
    <col min="172" max="172" width="8.1640625" style="70" bestFit="1" customWidth="1"/>
    <col min="173" max="173" width="9.5" style="70" bestFit="1" customWidth="1"/>
    <col min="174" max="174" width="9.6640625" style="70" bestFit="1" customWidth="1"/>
    <col min="175" max="175" width="11" style="70" bestFit="1" customWidth="1"/>
    <col min="176" max="176" width="9.5" style="70" bestFit="1" customWidth="1"/>
    <col min="177" max="178" width="9.5" style="70" customWidth="1"/>
    <col min="179" max="179" width="10.5" style="70" bestFit="1" customWidth="1"/>
    <col min="180" max="181" width="14" style="70" bestFit="1" customWidth="1"/>
    <col min="182" max="182" width="10.5" style="70" bestFit="1" customWidth="1"/>
    <col min="183" max="183" width="9.5" style="70" bestFit="1" customWidth="1"/>
    <col min="184" max="185" width="10.5" style="70" bestFit="1" customWidth="1"/>
    <col min="186" max="188" width="10.5" style="70" customWidth="1"/>
    <col min="189" max="189" width="9" style="70" bestFit="1" customWidth="1"/>
    <col min="190" max="190" width="10.5" style="70" bestFit="1" customWidth="1"/>
    <col min="191" max="191" width="9.33203125" style="70" bestFit="1" customWidth="1"/>
    <col min="192" max="192" width="11.5" style="70"/>
    <col min="193" max="193" width="8.5" style="70" bestFit="1" customWidth="1"/>
    <col min="194" max="194" width="9.5" style="70" bestFit="1" customWidth="1"/>
    <col min="195" max="195" width="9.6640625" style="70" bestFit="1" customWidth="1"/>
    <col min="196" max="196" width="11" style="70" bestFit="1" customWidth="1"/>
    <col min="197" max="197" width="9.5" style="70" bestFit="1" customWidth="1"/>
    <col min="198" max="199" width="9.5" style="70" customWidth="1"/>
    <col min="200" max="200" width="10.5" style="70" bestFit="1" customWidth="1"/>
    <col min="201" max="201" width="14" style="70" customWidth="1"/>
    <col min="202" max="202" width="14.33203125" style="70" customWidth="1"/>
    <col min="203" max="203" width="10.5" style="70" bestFit="1" customWidth="1"/>
    <col min="204" max="204" width="9.5" style="70" bestFit="1" customWidth="1"/>
    <col min="205" max="206" width="10.5" style="70" bestFit="1" customWidth="1"/>
    <col min="207" max="209" width="10.5" style="70" customWidth="1"/>
    <col min="210" max="210" width="9" style="70" bestFit="1" customWidth="1"/>
    <col min="211" max="211" width="10.5" style="70" bestFit="1" customWidth="1"/>
    <col min="212" max="212" width="9.33203125" style="70" bestFit="1" customWidth="1"/>
    <col min="213" max="213" width="11.6640625" style="70" bestFit="1" customWidth="1"/>
    <col min="214" max="214" width="8.5" style="70" bestFit="1" customWidth="1"/>
    <col min="215" max="215" width="9.5" style="70" bestFit="1" customWidth="1"/>
    <col min="216" max="216" width="9.6640625" style="70" bestFit="1" customWidth="1"/>
    <col min="217" max="217" width="11" style="70" bestFit="1" customWidth="1"/>
    <col min="218" max="218" width="9.5" style="70" bestFit="1" customWidth="1"/>
    <col min="219" max="16384" width="11.5" style="70"/>
  </cols>
  <sheetData>
    <row r="1" spans="1:218" s="5" customFormat="1" ht="27" thickBot="1" x14ac:dyDescent="0.3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Tilleul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Cormier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Alisier torminal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Noyer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Charme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Chêne vert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65" thickBot="1" x14ac:dyDescent="0.2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581.88778927327667</v>
      </c>
      <c r="T3" s="62">
        <f>IF('Données projet'!E9&gt;30,$R$33-$H$33,LOOKUP('Données projet'!$E$9,$A$3:$A$203,R3:R203)-LOOKUP('Données projet'!$E$9,$A$3:$A$203,$H$3:$H$203))</f>
        <v>269.67340993773422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442.85175349826028</v>
      </c>
      <c r="AO3" s="62">
        <f>IF('Données projet'!E10&gt;30,$AM$33-$H$33,LOOKUP('Données projet'!$E$10,$A$3:$A$203,AM3:AM203)-LOOKUP('Données projet'!$E$10,$A$3:$A$203,$H$3:$H$203))</f>
        <v>210.70697808232501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683.36974161977764</v>
      </c>
      <c r="BJ3" s="62">
        <f>IF('Données projet'!E11&gt;30,$BH$33-$H$33,LOOKUP('Données projet'!$E$11,$A$3:$A$203,BH3:BH203)-LOOKUP('Données projet'!$E$11,$A$3:$A$203,$H$3:$H$203))</f>
        <v>312.6921234697457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618.83149423524605</v>
      </c>
      <c r="CE3" s="62">
        <f>IF('Données projet'!E12&gt;30,$CC$33-$H$33,LOOKUP('Données projet'!$E$12,$A$3:$A$203,CC3:CC203)-LOOKUP('Données projet'!$E$12,$A$3:$A$203,$H$3:$H$203))</f>
        <v>285.33582535802435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204.1040196583786</v>
      </c>
      <c r="CZ3" s="62">
        <f>IF('Données projet'!E13&gt;30,$CX$33-$H$33,LOOKUP('Données projet'!$E$13,$A$3:$A$203,CX3:CX203)-LOOKUP('Données projet'!$E$13,$A$3:$A$203,$H$3:$H$203))</f>
        <v>202.88720677845521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398.94207486581155</v>
      </c>
      <c r="DU3" s="62">
        <f>IF('Données projet'!E14&gt;30,$DS$33-$H$33,LOOKUP('Données projet'!$E$14,$A$3:$A$203,DS3:DS203)-LOOKUP('Données projet'!$E$14,$A$3:$A$203,$H$3:$H$203))</f>
        <v>166.80625488406787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720.18933349167537</v>
      </c>
      <c r="EP3" s="62">
        <f>IF('Données projet'!E15&gt;30,$EN$33-$H$33,LOOKUP('Données projet'!$E$15,$A$3:$A$203,EN3:EN203)-LOOKUP('Données projet'!$E$15,$A$3:$A$203,$H$3:$H$203))</f>
        <v>328.2965259900862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266.45299152627967</v>
      </c>
      <c r="S4" s="62">
        <f ca="1">AVERAGE(OFFSET($R$3,0,0,'Données projet'!$E$9+1,1))-AVERAGE(OFFSET($H$3,0,0,'Données projet'!$E$9+1,1))</f>
        <v>581.88778927327667</v>
      </c>
      <c r="T4" s="62">
        <f>$T$3</f>
        <v>269.67340993773422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3.887142857142857</v>
      </c>
      <c r="AI4" s="14">
        <f>IF('Données projet'!$A$62&gt;35,AI3+AH4-AQ3,IF(A4&lt;'Données projet'!$A$62,$AF$205^A4,IF(A4='Données projet'!$A$62,'Données projet'!$B$62,AI3+AH4-AQ3)))</f>
        <v>3.887142857142857</v>
      </c>
      <c r="AJ4" s="14">
        <f>AI4*VLOOKUP('Données projet'!$B$10,Paramètres!$A$1:$I$89,3,0)*VLOOKUP('Données projet'!$B$10,Paramètres!$A$1:$I$89,5,0)</f>
        <v>2.6074954285714287</v>
      </c>
      <c r="AK4" s="14">
        <f>EXP(-1.0587+0.8836*LN(AJ4)+0.284)</f>
        <v>1.0747988638721822</v>
      </c>
      <c r="AL4" s="22">
        <f t="shared" ref="AL4:AL67" si="4">(AJ4+AK4)*0.475*44/12</f>
        <v>6.4133292260059553</v>
      </c>
      <c r="AM4" s="62">
        <f t="shared" ref="AM4:AM67" si="5">AL4+(AD4+AE4)*44/12</f>
        <v>264.3022181148948</v>
      </c>
      <c r="AN4" s="62">
        <f ca="1">AVERAGE(OFFSET($AM$3,0,0,'Données projet'!$E$10+1,1))-AVERAGE(OFFSET($H$3,0,0,'Données projet'!$E$10+1,1))</f>
        <v>442.85175349826028</v>
      </c>
      <c r="AO4" s="62">
        <f>$AO$3</f>
        <v>210.70697808232501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4.1841205714285712</v>
      </c>
      <c r="BF4" s="14">
        <f>EXP(-1.0587+0.8836*LN(BE4)+0.284)</f>
        <v>1.6323058154975432</v>
      </c>
      <c r="BG4" s="22">
        <f t="shared" ref="BG4:BG67" si="7">(BE4+BF4)*0.475*44/12</f>
        <v>10.130275957229648</v>
      </c>
      <c r="BH4" s="62">
        <f t="shared" ref="BH4:BH67" si="8">BG4+(AY4+AZ4)*44/12</f>
        <v>268.01916484611849</v>
      </c>
      <c r="BI4" s="62">
        <f ca="1">AVERAGE(OFFSET($BH$3,0,0,'Données projet'!$E$11+1,1))-AVERAGE(OFFSET($H$3,0,0,'Données projet'!$E$11+1,1))</f>
        <v>683.36974161977764</v>
      </c>
      <c r="BJ4" s="62">
        <f>$BJ$3</f>
        <v>312.6921234697457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3.887142857142857</v>
      </c>
      <c r="BY4" s="13">
        <f>IF('Données projet'!$A$114&gt;35,BY3+BX4-CG3,IF(A4&lt;'Données projet'!$A$114,$BV$205^A4,IF(A4='Données projet'!$A$114,'Données projet'!$B$114,BY3+BX4-CG3)))</f>
        <v>3.887142857142857</v>
      </c>
      <c r="BZ4" s="14">
        <f>BY4*VLOOKUP('Données projet'!$B$12,Paramètres!$A$1:$I$89,3,0)*VLOOKUP('Données projet'!$B$12,Paramètres!$A$1:$I$89,5,0)</f>
        <v>3.7596445714285713</v>
      </c>
      <c r="CA4" s="14">
        <f>EXP(-1.0587+0.8836*LN(BZ4)+0.284)</f>
        <v>1.4850865614549704</v>
      </c>
      <c r="CB4" s="22">
        <f t="shared" ref="CB4:CB67" si="10">(BZ4+CA4)*0.475*44/12</f>
        <v>9.1345733897721697</v>
      </c>
      <c r="CC4" s="62">
        <f t="shared" ref="CC4:CC67" si="11">CB4+(BT4+BU4)*44/12</f>
        <v>267.02346227866104</v>
      </c>
      <c r="CD4" s="62">
        <f ca="1">AVERAGE(OFFSET($CC$3,0,0,'Données projet'!$E$12+1,1))-AVERAGE(OFFSET($H$3,0,0,'Données projet'!$E$12+1,1))</f>
        <v>618.83149423524605</v>
      </c>
      <c r="CE4" s="62">
        <f>$CE$3</f>
        <v>285.33582535802435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1.7093333333333334</v>
      </c>
      <c r="CT4" s="13">
        <f>IF('Données projet'!$A$140&gt;35,CT3+CS4-DB3,IF(A4&lt;'Données projet'!$A$140,$CQ$205^A4,IF(A4='Données projet'!$A$140,'Données projet'!$B$140,CT3+CS4-DB3)))</f>
        <v>1.2414460987627769</v>
      </c>
      <c r="CU4" s="18">
        <f>CT4*VLOOKUP('Données projet'!$B$13,Paramètres!$A$1:$I$89,3,0)*VLOOKUP('Données projet'!$B$13,Paramètres!$A$1:$I$89,5,0)</f>
        <v>1.0070610753163647</v>
      </c>
      <c r="CV4" s="14">
        <f>EXP(-1.0587+0.8836*LN(CU4)+0.284)</f>
        <v>0.46371610424194587</v>
      </c>
      <c r="CW4" s="22">
        <f t="shared" ref="CW4:CW67" si="13">(CU4+CV4)*0.475*44/12</f>
        <v>2.5616035877307239</v>
      </c>
      <c r="CX4" s="62">
        <f t="shared" ref="CX4:CX67" si="14">CW4+(CO4+CP4)*44/12</f>
        <v>260.45049247661956</v>
      </c>
      <c r="CY4" s="62">
        <f ca="1">AVERAGE(OFFSET($CX$3,0,0,'Données projet'!$E$13+1,1))-AVERAGE(OFFSET($H$3,0,0,'Données projet'!$E$13+1,1))</f>
        <v>204.1040196583786</v>
      </c>
      <c r="CZ4" s="62">
        <f>$CZ$3</f>
        <v>202.88720677845521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2.0333333333333332</v>
      </c>
      <c r="DO4" s="13">
        <f>IF('Données projet'!$A$166&gt;35,DO3+DN4-DW3,IF(A4&lt;'Données projet'!$A$166,$DL$205^A4,IF(A4='Données projet'!$A$166,'Données projet'!$B$166,DO3+DN4-DW3)))</f>
        <v>1.1468615547413354</v>
      </c>
      <c r="DP4" s="18">
        <f>DO4*VLOOKUP('Données projet'!$B$14,Paramètres!$A$1:$I$89,3,0)*VLOOKUP('Données projet'!$B$14,Paramètres!$A$1:$I$89,5,0)</f>
        <v>1.0913534554918549</v>
      </c>
      <c r="DQ4" s="14">
        <f>EXP(-1.0587+0.8836*LN(DP4)+0.284)</f>
        <v>0.49784977699904648</v>
      </c>
      <c r="DR4" s="22">
        <f t="shared" ref="DR4:DR67" si="16">(DP4+DQ4)*0.475*44/12</f>
        <v>2.7678622965883197</v>
      </c>
      <c r="DS4" s="62">
        <f t="shared" ref="DS4:DS67" si="17">DR4+(DJ4+DK4)*44/12</f>
        <v>260.65675118547716</v>
      </c>
      <c r="DT4" s="62">
        <f ca="1">AVERAGE(OFFSET($DS$3,0,0,'Données projet'!$E$14+1,1))-AVERAGE(OFFSET($H$3,0,0,'Données projet'!$E$14+1,1))</f>
        <v>398.94207486581155</v>
      </c>
      <c r="DU4" s="62">
        <f>$DU$3</f>
        <v>166.80625488406787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3.887142857142857</v>
      </c>
      <c r="EJ4" s="13">
        <f>IF('Données projet'!$A$192&gt;35,EJ3+EI4-ER3,IF(A4&lt;'Données projet'!$A$192,$EG$205^A4,IF(A4='Données projet'!$A$192,'Données projet'!$B$192,EJ3+EI4-ER3)))</f>
        <v>3.887142857142857</v>
      </c>
      <c r="EK4" s="18">
        <f>EJ4*VLOOKUP('Données projet'!$B$15,Paramètres!$A$1:$I$89,3,0)*VLOOKUP('Données projet'!$B$15,Paramètres!$A$1:$I$89,5,0)</f>
        <v>4.426678285714285</v>
      </c>
      <c r="EL4" s="14">
        <f>EXP(-1.0587+0.8836*LN(EK4)+0.284)</f>
        <v>1.7156415300493391</v>
      </c>
      <c r="EM4" s="22">
        <f t="shared" ref="EM4:EM67" si="19">(EK4+EL4)*0.475*44/12</f>
        <v>10.697873679121644</v>
      </c>
      <c r="EN4" s="62">
        <f t="shared" ref="EN4:EN67" si="20">EM4+(EE4+EF4)*44/12</f>
        <v>268.5867625680105</v>
      </c>
      <c r="EO4" s="62">
        <f ca="1">AVERAGE(OFFSET($EN$3,0,0,'Données projet'!$E$15+1,1))-AVERAGE(OFFSET($H$3,0,0,'Données projet'!$E$15+1,1))</f>
        <v>720.18933349167537</v>
      </c>
      <c r="EP4" s="62">
        <f>$EP$3</f>
        <v>328.2965259900862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275.86128246803639</v>
      </c>
      <c r="S5" s="62">
        <f ca="1">AVERAGE(OFFSET($R$3,0,0,'Données projet'!$E$9+1,1))-AVERAGE(OFFSET($H$3,0,0,'Données projet'!$E$9+1,1))</f>
        <v>581.88778927327667</v>
      </c>
      <c r="T5" s="62">
        <f t="shared" ref="T5:T68" si="34">$T$3</f>
        <v>269.67340993773422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3.887142857142857</v>
      </c>
      <c r="AI5" s="14">
        <f>IF('Données projet'!$A$62&gt;35,AI4+AH5-AQ4,IF(A5&lt;'Données projet'!$A$62,$AF$205^A5,IF(A5='Données projet'!$A$62,'Données projet'!$B$62,AI4+AH5-AQ4)))</f>
        <v>7.774285714285714</v>
      </c>
      <c r="AJ5" s="14">
        <f>AI5*VLOOKUP('Données projet'!$B$10,Paramètres!$A$1:$I$89,3,0)*VLOOKUP('Données projet'!$B$10,Paramètres!$A$1:$I$89,5,0)</f>
        <v>5.2149908571428574</v>
      </c>
      <c r="AK5" s="14">
        <f t="shared" ref="AK5:AK68" si="35">EXP(-1.0587+0.8836*LN(AJ5)+0.284)</f>
        <v>1.982975291783567</v>
      </c>
      <c r="AL5" s="22">
        <f t="shared" si="4"/>
        <v>12.536457709380189</v>
      </c>
      <c r="AM5" s="62">
        <f t="shared" si="5"/>
        <v>271.64756882049136</v>
      </c>
      <c r="AN5" s="62">
        <f ca="1">AVERAGE(OFFSET($AM$3,0,0,'Données projet'!$E$10+1,1))-AVERAGE(OFFSET($H$3,0,0,'Données projet'!$E$10+1,1))</f>
        <v>442.85175349826028</v>
      </c>
      <c r="AO5" s="62">
        <f t="shared" ref="AO5:AO68" si="36">$AO$3</f>
        <v>210.70697808232501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8.3682411428571424</v>
      </c>
      <c r="BF5" s="14">
        <f t="shared" ref="BF5:BF68" si="37">EXP(-1.0587+0.8836*LN(BE5)+0.284)</f>
        <v>3.0115607762227636</v>
      </c>
      <c r="BG5" s="22">
        <f t="shared" si="7"/>
        <v>19.819821675730836</v>
      </c>
      <c r="BH5" s="62">
        <f t="shared" si="8"/>
        <v>278.93093278684199</v>
      </c>
      <c r="BI5" s="62">
        <f ca="1">AVERAGE(OFFSET($BH$3,0,0,'Données projet'!$E$11+1,1))-AVERAGE(OFFSET($H$3,0,0,'Données projet'!$E$11+1,1))</f>
        <v>683.36974161977764</v>
      </c>
      <c r="BJ5" s="62">
        <f t="shared" ref="BJ5:BJ68" si="38">$BJ$3</f>
        <v>312.6921234697457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3.887142857142857</v>
      </c>
      <c r="BY5" s="13">
        <f>IF('Données projet'!$A$114&gt;35,BY4+BX5-CG4,IF(A5&lt;'Données projet'!$A$114,$BV$205^A5,IF(A5='Données projet'!$A$114,'Données projet'!$B$114,BY4+BX5-CG4)))</f>
        <v>7.774285714285714</v>
      </c>
      <c r="BZ5" s="14">
        <f>BY5*VLOOKUP('Données projet'!$B$12,Paramètres!$A$1:$I$89,3,0)*VLOOKUP('Données projet'!$B$12,Paramètres!$A$1:$I$89,5,0)</f>
        <v>7.5192891428571427</v>
      </c>
      <c r="CA5" s="14">
        <f t="shared" ref="CA5:CA68" si="39">EXP(-1.0587+0.8836*LN(BZ5)+0.284)</f>
        <v>2.7399451716160708</v>
      </c>
      <c r="CB5" s="22">
        <f t="shared" si="10"/>
        <v>17.868166431040844</v>
      </c>
      <c r="CC5" s="62">
        <f t="shared" si="11"/>
        <v>276.97927754215198</v>
      </c>
      <c r="CD5" s="62">
        <f ca="1">AVERAGE(OFFSET($CC$3,0,0,'Données projet'!$E$12+1,1))-AVERAGE(OFFSET($H$3,0,0,'Données projet'!$E$12+1,1))</f>
        <v>618.83149423524605</v>
      </c>
      <c r="CE5" s="62">
        <f t="shared" ref="CE5:CE68" si="40">$CE$3</f>
        <v>285.33582535802435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1.7093333333333334</v>
      </c>
      <c r="CT5" s="13">
        <f>IF('Données projet'!$A$140&gt;35,CT4+CS5-DB4,IF(A5&lt;'Données projet'!$A$140,$CQ$205^A5,IF(A5='Données projet'!$A$140,'Données projet'!$B$140,CT4+CS5-DB4)))</f>
        <v>1.5411884161333185</v>
      </c>
      <c r="CU5" s="18">
        <f>CT5*VLOOKUP('Données projet'!$B$13,Paramètres!$A$1:$I$89,3,0)*VLOOKUP('Données projet'!$B$13,Paramètres!$A$1:$I$89,5,0)</f>
        <v>1.250212043167348</v>
      </c>
      <c r="CV5" s="14">
        <f t="shared" ref="CV5:CV68" si="41">EXP(-1.0587+0.8836*LN(CU5)+0.284)</f>
        <v>0.56136695323985641</v>
      </c>
      <c r="CW5" s="22">
        <f t="shared" si="13"/>
        <v>3.1551667520758806</v>
      </c>
      <c r="CX5" s="62">
        <f t="shared" si="14"/>
        <v>262.26627786318704</v>
      </c>
      <c r="CY5" s="62">
        <f ca="1">AVERAGE(OFFSET($CX$3,0,0,'Données projet'!$E$13+1,1))-AVERAGE(OFFSET($H$3,0,0,'Données projet'!$E$13+1,1))</f>
        <v>204.1040196583786</v>
      </c>
      <c r="CZ5" s="62">
        <f t="shared" ref="CZ5:CZ68" si="42">$CZ$3</f>
        <v>202.88720677845521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2.0333333333333332</v>
      </c>
      <c r="DO5" s="13">
        <f>IF('Données projet'!$A$166&gt;35,DO4+DN5-DW4,IF(A5&lt;'Données projet'!$A$166,$DL$205^A5,IF(A5='Données projet'!$A$166,'Données projet'!$B$166,DO4+DN5-DW4)))</f>
        <v>1.3152914257437132</v>
      </c>
      <c r="DP5" s="18">
        <f>DO5*VLOOKUP('Données projet'!$B$14,Paramètres!$A$1:$I$89,3,0)*VLOOKUP('Données projet'!$B$14,Paramètres!$A$1:$I$89,5,0)</f>
        <v>1.2516313207377174</v>
      </c>
      <c r="DQ5" s="14">
        <f t="shared" ref="DQ5:DQ68" si="43">EXP(-1.0587+0.8836*LN(DP5)+0.284)</f>
        <v>0.56193001693818279</v>
      </c>
      <c r="DR5" s="22">
        <f t="shared" si="16"/>
        <v>3.1586193297855263</v>
      </c>
      <c r="DS5" s="62">
        <f t="shared" si="17"/>
        <v>262.26973044089669</v>
      </c>
      <c r="DT5" s="62">
        <f ca="1">AVERAGE(OFFSET($DS$3,0,0,'Données projet'!$E$14+1,1))-AVERAGE(OFFSET($H$3,0,0,'Données projet'!$E$14+1,1))</f>
        <v>398.94207486581155</v>
      </c>
      <c r="DU5" s="62">
        <f t="shared" ref="DU5:DU68" si="44">$DU$3</f>
        <v>166.80625488406787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3.887142857142857</v>
      </c>
      <c r="EJ5" s="13">
        <f>IF('Données projet'!$A$192&gt;35,EJ4+EI5-ER4,IF(A5&lt;'Données projet'!$A$192,$EG$205^A5,IF(A5='Données projet'!$A$192,'Données projet'!$B$192,EJ4+EI5-ER4)))</f>
        <v>7.774285714285714</v>
      </c>
      <c r="EK5" s="18">
        <f>EJ5*VLOOKUP('Données projet'!$B$15,Paramètres!$A$1:$I$89,3,0)*VLOOKUP('Données projet'!$B$15,Paramètres!$A$1:$I$89,5,0)</f>
        <v>8.85335657142857</v>
      </c>
      <c r="EL5" s="14">
        <f t="shared" ref="EL5:EL68" si="45">EXP(-1.0587+0.8836*LN(EK5)+0.284)</f>
        <v>3.1653129511031719</v>
      </c>
      <c r="EM5" s="22">
        <f t="shared" si="19"/>
        <v>20.932516085076113</v>
      </c>
      <c r="EN5" s="62">
        <f t="shared" si="20"/>
        <v>280.04362719618723</v>
      </c>
      <c r="EO5" s="62">
        <f ca="1">AVERAGE(OFFSET($EN$3,0,0,'Données projet'!$E$15+1,1))-AVERAGE(OFFSET($H$3,0,0,'Données projet'!$E$15+1,1))</f>
        <v>720.18933349167537</v>
      </c>
      <c r="EP5" s="62">
        <f t="shared" ref="EP5:EP68" si="46">$EP$3</f>
        <v>328.2965259900862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285.147487430441</v>
      </c>
      <c r="S6" s="62">
        <f ca="1">AVERAGE(OFFSET($R$3,0,0,'Données projet'!$E$9+1,1))-AVERAGE(OFFSET($H$3,0,0,'Données projet'!$E$9+1,1))</f>
        <v>581.88778927327667</v>
      </c>
      <c r="T6" s="62">
        <f t="shared" si="34"/>
        <v>269.67340993773422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3.887142857142857</v>
      </c>
      <c r="AI6" s="14">
        <f>IF('Données projet'!$A$62&gt;35,AI5+AH6-AQ5,IF(A6&lt;'Données projet'!$A$62,$AF$205^A6,IF(A6='Données projet'!$A$62,'Données projet'!$B$62,AI5+AH6-AQ5)))</f>
        <v>11.661428571428571</v>
      </c>
      <c r="AJ6" s="14">
        <f>AI6*VLOOKUP('Données projet'!$B$10,Paramètres!$A$1:$I$89,3,0)*VLOOKUP('Données projet'!$B$10,Paramètres!$A$1:$I$89,5,0)</f>
        <v>7.8224862857142856</v>
      </c>
      <c r="AK6" s="14">
        <f t="shared" si="35"/>
        <v>2.8373410368026852</v>
      </c>
      <c r="AL6" s="22">
        <f t="shared" si="4"/>
        <v>18.565865920050392</v>
      </c>
      <c r="AM6" s="62">
        <f t="shared" si="5"/>
        <v>278.8991992533837</v>
      </c>
      <c r="AN6" s="62">
        <f ca="1">AVERAGE(OFFSET($AM$3,0,0,'Données projet'!$E$10+1,1))-AVERAGE(OFFSET($H$3,0,0,'Données projet'!$E$10+1,1))</f>
        <v>442.85175349826028</v>
      </c>
      <c r="AO6" s="62">
        <f t="shared" si="36"/>
        <v>210.70697808232501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12.552361714285714</v>
      </c>
      <c r="BF6" s="14">
        <f t="shared" si="37"/>
        <v>4.3090930132148255</v>
      </c>
      <c r="BG6" s="22">
        <f t="shared" si="7"/>
        <v>29.367033650396774</v>
      </c>
      <c r="BH6" s="62">
        <f t="shared" si="8"/>
        <v>289.70036698373008</v>
      </c>
      <c r="BI6" s="62">
        <f ca="1">AVERAGE(OFFSET($BH$3,0,0,'Données projet'!$E$11+1,1))-AVERAGE(OFFSET($H$3,0,0,'Données projet'!$E$11+1,1))</f>
        <v>683.36974161977764</v>
      </c>
      <c r="BJ6" s="62">
        <f t="shared" si="38"/>
        <v>312.6921234697457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3.887142857142857</v>
      </c>
      <c r="BY6" s="13">
        <f>IF('Données projet'!$A$114&gt;35,BY5+BX6-CG5,IF(A6&lt;'Données projet'!$A$114,$BV$205^A6,IF(A6='Données projet'!$A$114,'Données projet'!$B$114,BY5+BX6-CG5)))</f>
        <v>11.661428571428571</v>
      </c>
      <c r="BZ6" s="14">
        <f>BY6*VLOOKUP('Données projet'!$B$12,Paramètres!$A$1:$I$89,3,0)*VLOOKUP('Données projet'!$B$12,Paramètres!$A$1:$I$89,5,0)</f>
        <v>11.278933714285714</v>
      </c>
      <c r="CA6" s="14">
        <f t="shared" si="39"/>
        <v>3.9204517102294627</v>
      </c>
      <c r="CB6" s="22">
        <f t="shared" si="10"/>
        <v>26.472262947697264</v>
      </c>
      <c r="CC6" s="62">
        <f t="shared" si="11"/>
        <v>286.8055962810306</v>
      </c>
      <c r="CD6" s="62">
        <f ca="1">AVERAGE(OFFSET($CC$3,0,0,'Données projet'!$E$12+1,1))-AVERAGE(OFFSET($H$3,0,0,'Données projet'!$E$12+1,1))</f>
        <v>618.83149423524605</v>
      </c>
      <c r="CE6" s="62">
        <f t="shared" si="40"/>
        <v>285.33582535802435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1.7093333333333334</v>
      </c>
      <c r="CT6" s="13">
        <f>IF('Données projet'!$A$140&gt;35,CT5+CS6-DB5,IF(A6&lt;'Données projet'!$A$140,$CQ$205^A6,IF(A6='Données projet'!$A$140,'Données projet'!$B$140,CT5+CS6-DB5)))</f>
        <v>1.9133023466670913</v>
      </c>
      <c r="CU6" s="18">
        <f>CT6*VLOOKUP('Données projet'!$B$13,Paramètres!$A$1:$I$89,3,0)*VLOOKUP('Données projet'!$B$13,Paramètres!$A$1:$I$89,5,0)</f>
        <v>1.5520708636163447</v>
      </c>
      <c r="CV6" s="14">
        <f t="shared" si="41"/>
        <v>0.67958143637249468</v>
      </c>
      <c r="CW6" s="22">
        <f t="shared" si="13"/>
        <v>3.8867944224805626</v>
      </c>
      <c r="CX6" s="62">
        <f t="shared" si="14"/>
        <v>264.22012775581391</v>
      </c>
      <c r="CY6" s="62">
        <f ca="1">AVERAGE(OFFSET($CX$3,0,0,'Données projet'!$E$13+1,1))-AVERAGE(OFFSET($H$3,0,0,'Données projet'!$E$13+1,1))</f>
        <v>204.1040196583786</v>
      </c>
      <c r="CZ6" s="62">
        <f t="shared" si="42"/>
        <v>202.88720677845521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2.0333333333333332</v>
      </c>
      <c r="DO6" s="13">
        <f>IF('Données projet'!$A$166&gt;35,DO5+DN6-DW5,IF(A6&lt;'Données projet'!$A$166,$DL$205^A6,IF(A6='Données projet'!$A$166,'Données projet'!$B$166,DO5+DN6-DW5)))</f>
        <v>1.5084571694663826</v>
      </c>
      <c r="DP6" s="18">
        <f>DO6*VLOOKUP('Données projet'!$B$14,Paramètres!$A$1:$I$89,3,0)*VLOOKUP('Données projet'!$B$14,Paramètres!$A$1:$I$89,5,0)</f>
        <v>1.4354478424642099</v>
      </c>
      <c r="DQ6" s="14">
        <f t="shared" si="43"/>
        <v>0.63425828136255513</v>
      </c>
      <c r="DR6" s="22">
        <f t="shared" si="16"/>
        <v>3.6047381656649491</v>
      </c>
      <c r="DS6" s="62">
        <f t="shared" si="17"/>
        <v>263.93807149899828</v>
      </c>
      <c r="DT6" s="62">
        <f ca="1">AVERAGE(OFFSET($DS$3,0,0,'Données projet'!$E$14+1,1))-AVERAGE(OFFSET($H$3,0,0,'Données projet'!$E$14+1,1))</f>
        <v>398.94207486581155</v>
      </c>
      <c r="DU6" s="62">
        <f t="shared" si="44"/>
        <v>166.80625488406787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3.887142857142857</v>
      </c>
      <c r="EJ6" s="13">
        <f>IF('Données projet'!$A$192&gt;35,EJ5+EI6-ER5,IF(A6&lt;'Données projet'!$A$192,$EG$205^A6,IF(A6='Données projet'!$A$192,'Données projet'!$B$192,EJ5+EI6-ER5)))</f>
        <v>11.661428571428571</v>
      </c>
      <c r="EK6" s="18">
        <f>EJ6*VLOOKUP('Données projet'!$B$15,Paramètres!$A$1:$I$89,3,0)*VLOOKUP('Données projet'!$B$15,Paramètres!$A$1:$I$89,5,0)</f>
        <v>13.280034857142857</v>
      </c>
      <c r="EL6" s="14">
        <f t="shared" si="45"/>
        <v>4.5290893778157519</v>
      </c>
      <c r="EM6" s="22">
        <f t="shared" si="19"/>
        <v>31.01755804255291</v>
      </c>
      <c r="EN6" s="62">
        <f t="shared" si="20"/>
        <v>291.35089137588625</v>
      </c>
      <c r="EO6" s="62">
        <f ca="1">AVERAGE(OFFSET($EN$3,0,0,'Données projet'!$E$15+1,1))-AVERAGE(OFFSET($H$3,0,0,'Données projet'!$E$15+1,1))</f>
        <v>720.18933349167537</v>
      </c>
      <c r="EP6" s="62">
        <f t="shared" si="46"/>
        <v>328.2965259900862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294.35843575454567</v>
      </c>
      <c r="S7" s="62">
        <f ca="1">AVERAGE(OFFSET($R$3,0,0,'Données projet'!$E$9+1,1))-AVERAGE(OFFSET($H$3,0,0,'Données projet'!$E$9+1,1))</f>
        <v>581.88778927327667</v>
      </c>
      <c r="T7" s="62">
        <f t="shared" si="34"/>
        <v>269.67340993773422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3.887142857142857</v>
      </c>
      <c r="AI7" s="14">
        <f>IF('Données projet'!$A$62&gt;35,AI6+AH7-AQ6,IF(A7&lt;'Données projet'!$A$62,$AF$205^A7,IF(A7='Données projet'!$A$62,'Données projet'!$B$62,AI6+AH7-AQ6)))</f>
        <v>15.548571428571428</v>
      </c>
      <c r="AJ7" s="14">
        <f>AI7*VLOOKUP('Données projet'!$B$10,Paramètres!$A$1:$I$89,3,0)*VLOOKUP('Données projet'!$B$10,Paramètres!$A$1:$I$89,5,0)</f>
        <v>10.429981714285715</v>
      </c>
      <c r="AK7" s="14">
        <f t="shared" si="35"/>
        <v>3.6585366248505338</v>
      </c>
      <c r="AL7" s="22">
        <f t="shared" si="4"/>
        <v>24.53750277399563</v>
      </c>
      <c r="AM7" s="62">
        <f t="shared" si="5"/>
        <v>286.09305832955118</v>
      </c>
      <c r="AN7" s="62">
        <f ca="1">AVERAGE(OFFSET($AM$3,0,0,'Données projet'!$E$10+1,1))-AVERAGE(OFFSET($H$3,0,0,'Données projet'!$E$10+1,1))</f>
        <v>442.85175349826028</v>
      </c>
      <c r="AO7" s="62">
        <f t="shared" si="36"/>
        <v>210.70697808232501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16.736482285714285</v>
      </c>
      <c r="BF7" s="14">
        <f t="shared" si="37"/>
        <v>5.55624946181974</v>
      </c>
      <c r="BG7" s="22">
        <f t="shared" si="7"/>
        <v>38.826507793621758</v>
      </c>
      <c r="BH7" s="62">
        <f t="shared" si="8"/>
        <v>300.38206334917732</v>
      </c>
      <c r="BI7" s="62">
        <f ca="1">AVERAGE(OFFSET($BH$3,0,0,'Données projet'!$E$11+1,1))-AVERAGE(OFFSET($H$3,0,0,'Données projet'!$E$11+1,1))</f>
        <v>683.36974161977764</v>
      </c>
      <c r="BJ7" s="62">
        <f t="shared" si="38"/>
        <v>312.6921234697457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3.887142857142857</v>
      </c>
      <c r="BY7" s="13">
        <f>IF('Données projet'!$A$114&gt;35,BY6+BX7-CG6,IF(A7&lt;'Données projet'!$A$114,$BV$205^A7,IF(A7='Données projet'!$A$114,'Données projet'!$B$114,BY6+BX7-CG6)))</f>
        <v>15.548571428571428</v>
      </c>
      <c r="BZ7" s="14">
        <f>BY7*VLOOKUP('Données projet'!$B$12,Paramètres!$A$1:$I$89,3,0)*VLOOKUP('Données projet'!$B$12,Paramètres!$A$1:$I$89,5,0)</f>
        <v>15.038578285714285</v>
      </c>
      <c r="CA7" s="14">
        <f t="shared" si="39"/>
        <v>5.0551259019589807</v>
      </c>
      <c r="CB7" s="22">
        <f t="shared" si="10"/>
        <v>34.996534793530941</v>
      </c>
      <c r="CC7" s="62">
        <f t="shared" si="11"/>
        <v>296.55209034908648</v>
      </c>
      <c r="CD7" s="62">
        <f ca="1">AVERAGE(OFFSET($CC$3,0,0,'Données projet'!$E$12+1,1))-AVERAGE(OFFSET($H$3,0,0,'Données projet'!$E$12+1,1))</f>
        <v>618.83149423524605</v>
      </c>
      <c r="CE7" s="62">
        <f t="shared" si="40"/>
        <v>285.33582535802435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1.7093333333333334</v>
      </c>
      <c r="CT7" s="13">
        <f>IF('Données projet'!$A$140&gt;35,CT6+CS7-DB6,IF(A7&lt;'Données projet'!$A$140,$CQ$205^A7,IF(A7='Données projet'!$A$140,'Données projet'!$B$140,CT6+CS7-DB6)))</f>
        <v>2.3752617340235269</v>
      </c>
      <c r="CU7" s="18">
        <f>CT7*VLOOKUP('Données projet'!$B$13,Paramètres!$A$1:$I$89,3,0)*VLOOKUP('Données projet'!$B$13,Paramètres!$A$1:$I$89,5,0)</f>
        <v>1.9268123186398851</v>
      </c>
      <c r="CV7" s="14">
        <f t="shared" si="41"/>
        <v>0.8226899107557113</v>
      </c>
      <c r="CW7" s="22">
        <f t="shared" si="13"/>
        <v>4.7887163828639965</v>
      </c>
      <c r="CX7" s="62">
        <f t="shared" si="14"/>
        <v>266.34427193841952</v>
      </c>
      <c r="CY7" s="62">
        <f ca="1">AVERAGE(OFFSET($CX$3,0,0,'Données projet'!$E$13+1,1))-AVERAGE(OFFSET($H$3,0,0,'Données projet'!$E$13+1,1))</f>
        <v>204.1040196583786</v>
      </c>
      <c r="CZ7" s="62">
        <f t="shared" si="42"/>
        <v>202.88720677845521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2.0333333333333332</v>
      </c>
      <c r="DO7" s="13">
        <f>IF('Données projet'!$A$166&gt;35,DO6+DN7-DW6,IF(A7&lt;'Données projet'!$A$166,$DL$205^A7,IF(A7='Données projet'!$A$166,'Données projet'!$B$166,DO6+DN7-DW6)))</f>
        <v>1.7299915346349297</v>
      </c>
      <c r="DP7" s="18">
        <f>DO7*VLOOKUP('Données projet'!$B$14,Paramètres!$A$1:$I$89,3,0)*VLOOKUP('Données projet'!$B$14,Paramètres!$A$1:$I$89,5,0)</f>
        <v>1.6462599443585992</v>
      </c>
      <c r="DQ7" s="14">
        <f t="shared" si="43"/>
        <v>0.71589620655775865</v>
      </c>
      <c r="DR7" s="22">
        <f t="shared" si="16"/>
        <v>4.1140886295126569</v>
      </c>
      <c r="DS7" s="62">
        <f t="shared" si="17"/>
        <v>265.66964418506819</v>
      </c>
      <c r="DT7" s="62">
        <f ca="1">AVERAGE(OFFSET($DS$3,0,0,'Données projet'!$E$14+1,1))-AVERAGE(OFFSET($H$3,0,0,'Données projet'!$E$14+1,1))</f>
        <v>398.94207486581155</v>
      </c>
      <c r="DU7" s="62">
        <f t="shared" si="44"/>
        <v>166.80625488406787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3.887142857142857</v>
      </c>
      <c r="EJ7" s="13">
        <f>IF('Données projet'!$A$192&gt;35,EJ6+EI7-ER6,IF(A7&lt;'Données projet'!$A$192,$EG$205^A7,IF(A7='Données projet'!$A$192,'Données projet'!$B$192,EJ6+EI7-ER6)))</f>
        <v>15.548571428571428</v>
      </c>
      <c r="EK7" s="18">
        <f>EJ7*VLOOKUP('Données projet'!$B$15,Paramètres!$A$1:$I$89,3,0)*VLOOKUP('Données projet'!$B$15,Paramètres!$A$1:$I$89,5,0)</f>
        <v>17.70671314285714</v>
      </c>
      <c r="EL7" s="14">
        <f t="shared" si="45"/>
        <v>5.8399181314603261</v>
      </c>
      <c r="EM7" s="22">
        <f t="shared" si="19"/>
        <v>41.010382802769584</v>
      </c>
      <c r="EN7" s="62">
        <f t="shared" si="20"/>
        <v>302.56593835832513</v>
      </c>
      <c r="EO7" s="62">
        <f ca="1">AVERAGE(OFFSET($EN$3,0,0,'Données projet'!$E$15+1,1))-AVERAGE(OFFSET($H$3,0,0,'Données projet'!$E$15+1,1))</f>
        <v>720.18933349167537</v>
      </c>
      <c r="EP7" s="62">
        <f t="shared" si="46"/>
        <v>328.2965259900862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303.51535203288245</v>
      </c>
      <c r="S8" s="62">
        <f ca="1">AVERAGE(OFFSET($R$3,0,0,'Données projet'!$E$9+1,1))-AVERAGE(OFFSET($H$3,0,0,'Données projet'!$E$9+1,1))</f>
        <v>581.88778927327667</v>
      </c>
      <c r="T8" s="62">
        <f t="shared" si="34"/>
        <v>269.67340993773422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3.887142857142857</v>
      </c>
      <c r="AI8" s="14">
        <f>IF('Données projet'!$A$62&gt;35,AI7+AH8-AQ7,IF(A8&lt;'Données projet'!$A$62,$AF$205^A8,IF(A8='Données projet'!$A$62,'Données projet'!$B$62,AI7+AH8-AQ7)))</f>
        <v>19.435714285714283</v>
      </c>
      <c r="AJ8" s="14">
        <f>AI8*VLOOKUP('Données projet'!$B$10,Paramètres!$A$1:$I$89,3,0)*VLOOKUP('Données projet'!$B$10,Paramètres!$A$1:$I$89,5,0)</f>
        <v>13.037477142857142</v>
      </c>
      <c r="AK8" s="14">
        <f t="shared" si="35"/>
        <v>4.4559170189156907</v>
      </c>
      <c r="AL8" s="22">
        <f t="shared" si="4"/>
        <v>30.46766149842102</v>
      </c>
      <c r="AM8" s="62">
        <f t="shared" si="5"/>
        <v>293.24543927619879</v>
      </c>
      <c r="AN8" s="62">
        <f ca="1">AVERAGE(OFFSET($AM$3,0,0,'Données projet'!$E$10+1,1))-AVERAGE(OFFSET($H$3,0,0,'Données projet'!$E$10+1,1))</f>
        <v>442.85175349826028</v>
      </c>
      <c r="AO8" s="62">
        <f t="shared" si="36"/>
        <v>210.70697808232501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20.920602857142853</v>
      </c>
      <c r="BF8" s="14">
        <f t="shared" si="37"/>
        <v>6.767237580756813</v>
      </c>
      <c r="BG8" s="22">
        <f t="shared" si="7"/>
        <v>48.22298876267525</v>
      </c>
      <c r="BH8" s="62">
        <f t="shared" si="8"/>
        <v>311.00076654045301</v>
      </c>
      <c r="BI8" s="62">
        <f ca="1">AVERAGE(OFFSET($BH$3,0,0,'Données projet'!$E$11+1,1))-AVERAGE(OFFSET($H$3,0,0,'Données projet'!$E$11+1,1))</f>
        <v>683.36974161977764</v>
      </c>
      <c r="BJ8" s="62">
        <f t="shared" si="38"/>
        <v>312.6921234697457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3.887142857142857</v>
      </c>
      <c r="BY8" s="13">
        <f>IF('Données projet'!$A$114&gt;35,BY7+BX8-CG7,IF(A8&lt;'Données projet'!$A$114,$BV$205^A8,IF(A8='Données projet'!$A$114,'Données projet'!$B$114,BY7+BX8-CG7)))</f>
        <v>19.435714285714283</v>
      </c>
      <c r="BZ8" s="14">
        <f>BY8*VLOOKUP('Données projet'!$B$12,Paramètres!$A$1:$I$89,3,0)*VLOOKUP('Données projet'!$B$12,Paramètres!$A$1:$I$89,5,0)</f>
        <v>18.798222857142854</v>
      </c>
      <c r="CA8" s="14">
        <f t="shared" si="39"/>
        <v>6.1568938209606667</v>
      </c>
      <c r="CB8" s="22">
        <f t="shared" si="10"/>
        <v>43.4634948810303</v>
      </c>
      <c r="CC8" s="62">
        <f t="shared" si="11"/>
        <v>306.24127265880804</v>
      </c>
      <c r="CD8" s="62">
        <f ca="1">AVERAGE(OFFSET($CC$3,0,0,'Données projet'!$E$12+1,1))-AVERAGE(OFFSET($H$3,0,0,'Données projet'!$E$12+1,1))</f>
        <v>618.83149423524605</v>
      </c>
      <c r="CE8" s="62">
        <f t="shared" si="40"/>
        <v>285.33582535802435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1.7093333333333334</v>
      </c>
      <c r="CT8" s="13">
        <f>IF('Données projet'!$A$140&gt;35,CT7+CS8-DB7,IF(A8&lt;'Données projet'!$A$140,$CQ$205^A8,IF(A8='Données projet'!$A$140,'Données projet'!$B$140,CT7+CS8-DB7)))</f>
        <v>2.9487594132440162</v>
      </c>
      <c r="CU8" s="18">
        <f>CT8*VLOOKUP('Données projet'!$B$13,Paramètres!$A$1:$I$89,3,0)*VLOOKUP('Données projet'!$B$13,Paramètres!$A$1:$I$89,5,0)</f>
        <v>2.3920336360235459</v>
      </c>
      <c r="CV8" s="14">
        <f t="shared" si="41"/>
        <v>0.99593463422426376</v>
      </c>
      <c r="CW8" s="22">
        <f t="shared" si="13"/>
        <v>5.9007114040149347</v>
      </c>
      <c r="CX8" s="62">
        <f t="shared" si="14"/>
        <v>268.67848918179271</v>
      </c>
      <c r="CY8" s="62">
        <f ca="1">AVERAGE(OFFSET($CX$3,0,0,'Données projet'!$E$13+1,1))-AVERAGE(OFFSET($H$3,0,0,'Données projet'!$E$13+1,1))</f>
        <v>204.1040196583786</v>
      </c>
      <c r="CZ8" s="62">
        <f t="shared" si="42"/>
        <v>202.88720677845521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2.0333333333333332</v>
      </c>
      <c r="DO8" s="13">
        <f>IF('Données projet'!$A$166&gt;35,DO7+DN8-DW7,IF(A8&lt;'Données projet'!$A$166,$DL$205^A8,IF(A8='Données projet'!$A$166,'Données projet'!$B$166,DO7+DN8-DW7)))</f>
        <v>1.9840607811007644</v>
      </c>
      <c r="DP8" s="18">
        <f>DO8*VLOOKUP('Données projet'!$B$14,Paramètres!$A$1:$I$89,3,0)*VLOOKUP('Données projet'!$B$14,Paramètres!$A$1:$I$89,5,0)</f>
        <v>1.8880322392954876</v>
      </c>
      <c r="DQ8" s="14">
        <f t="shared" si="43"/>
        <v>0.80804207627023361</v>
      </c>
      <c r="DR8" s="22">
        <f t="shared" si="16"/>
        <v>4.695662766276965</v>
      </c>
      <c r="DS8" s="62">
        <f t="shared" si="17"/>
        <v>267.47344054405471</v>
      </c>
      <c r="DT8" s="62">
        <f ca="1">AVERAGE(OFFSET($DS$3,0,0,'Données projet'!$E$14+1,1))-AVERAGE(OFFSET($H$3,0,0,'Données projet'!$E$14+1,1))</f>
        <v>398.94207486581155</v>
      </c>
      <c r="DU8" s="62">
        <f t="shared" si="44"/>
        <v>166.80625488406787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3.887142857142857</v>
      </c>
      <c r="EJ8" s="13">
        <f>IF('Données projet'!$A$192&gt;35,EJ7+EI8-ER7,IF(A8&lt;'Données projet'!$A$192,$EG$205^A8,IF(A8='Données projet'!$A$192,'Données projet'!$B$192,EJ7+EI8-ER7)))</f>
        <v>19.435714285714283</v>
      </c>
      <c r="EK8" s="18">
        <f>EJ8*VLOOKUP('Données projet'!$B$15,Paramètres!$A$1:$I$89,3,0)*VLOOKUP('Données projet'!$B$15,Paramètres!$A$1:$I$89,5,0)</f>
        <v>22.133391428571425</v>
      </c>
      <c r="EL8" s="14">
        <f t="shared" si="45"/>
        <v>7.1127320181225464</v>
      </c>
      <c r="EM8" s="22">
        <f t="shared" si="19"/>
        <v>50.936998336325331</v>
      </c>
      <c r="EN8" s="62">
        <f t="shared" si="20"/>
        <v>313.71477611410307</v>
      </c>
      <c r="EO8" s="62">
        <f ca="1">AVERAGE(OFFSET($EN$3,0,0,'Données projet'!$E$15+1,1))-AVERAGE(OFFSET($H$3,0,0,'Données projet'!$E$15+1,1))</f>
        <v>720.18933349167537</v>
      </c>
      <c r="EP8" s="62">
        <f t="shared" si="46"/>
        <v>328.2965259900862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312.63034365918315</v>
      </c>
      <c r="S9" s="62">
        <f ca="1">AVERAGE(OFFSET($R$3,0,0,'Données projet'!$E$9+1,1))-AVERAGE(OFFSET($H$3,0,0,'Données projet'!$E$9+1,1))</f>
        <v>581.88778927327667</v>
      </c>
      <c r="T9" s="62">
        <f t="shared" si="34"/>
        <v>269.67340993773422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3.887142857142857</v>
      </c>
      <c r="AI9" s="14">
        <f>IF('Données projet'!$A$62&gt;35,AI8+AH9-AQ8,IF(A9&lt;'Données projet'!$A$62,$AF$205^A9,IF(A9='Données projet'!$A$62,'Données projet'!$B$62,AI8+AH9-AQ8)))</f>
        <v>23.322857142857139</v>
      </c>
      <c r="AJ9" s="14">
        <f>AI9*VLOOKUP('Données projet'!$B$10,Paramètres!$A$1:$I$89,3,0)*VLOOKUP('Données projet'!$B$10,Paramètres!$A$1:$I$89,5,0)</f>
        <v>15.644972571428568</v>
      </c>
      <c r="AK9" s="14">
        <f t="shared" si="35"/>
        <v>5.234818680467451</v>
      </c>
      <c r="AL9" s="22">
        <f t="shared" si="4"/>
        <v>36.365636430385564</v>
      </c>
      <c r="AM9" s="62">
        <f t="shared" si="5"/>
        <v>300.36563643038556</v>
      </c>
      <c r="AN9" s="62">
        <f ca="1">AVERAGE(OFFSET($AM$3,0,0,'Données projet'!$E$10+1,1))-AVERAGE(OFFSET($H$3,0,0,'Données projet'!$E$10+1,1))</f>
        <v>442.85175349826028</v>
      </c>
      <c r="AO9" s="62">
        <f t="shared" si="36"/>
        <v>210.70697808232501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25.104723428571422</v>
      </c>
      <c r="BF9" s="14">
        <f t="shared" si="37"/>
        <v>7.9501618976574999</v>
      </c>
      <c r="BG9" s="22">
        <f t="shared" si="7"/>
        <v>57.570591943182031</v>
      </c>
      <c r="BH9" s="62">
        <f t="shared" si="8"/>
        <v>321.57059194318202</v>
      </c>
      <c r="BI9" s="62">
        <f ca="1">AVERAGE(OFFSET($BH$3,0,0,'Données projet'!$E$11+1,1))-AVERAGE(OFFSET($H$3,0,0,'Données projet'!$E$11+1,1))</f>
        <v>683.36974161977764</v>
      </c>
      <c r="BJ9" s="62">
        <f t="shared" si="38"/>
        <v>312.6921234697457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3.887142857142857</v>
      </c>
      <c r="BY9" s="13">
        <f>IF('Données projet'!$A$114&gt;35,BY8+BX9-CG8,IF(A9&lt;'Données projet'!$A$114,$BV$205^A9,IF(A9='Données projet'!$A$114,'Données projet'!$B$114,BY8+BX9-CG8)))</f>
        <v>23.322857142857139</v>
      </c>
      <c r="BZ9" s="14">
        <f>BY9*VLOOKUP('Données projet'!$B$12,Paramètres!$A$1:$I$89,3,0)*VLOOKUP('Données projet'!$B$12,Paramètres!$A$1:$I$89,5,0)</f>
        <v>22.557867428571427</v>
      </c>
      <c r="CA9" s="14">
        <f t="shared" si="39"/>
        <v>7.2331290396118018</v>
      </c>
      <c r="CB9" s="22">
        <f t="shared" si="10"/>
        <v>51.885985515419122</v>
      </c>
      <c r="CC9" s="62">
        <f t="shared" si="11"/>
        <v>315.88598551541912</v>
      </c>
      <c r="CD9" s="62">
        <f ca="1">AVERAGE(OFFSET($CC$3,0,0,'Données projet'!$E$12+1,1))-AVERAGE(OFFSET($H$3,0,0,'Données projet'!$E$12+1,1))</f>
        <v>618.83149423524605</v>
      </c>
      <c r="CE9" s="62">
        <f t="shared" si="40"/>
        <v>285.33582535802435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1.7093333333333334</v>
      </c>
      <c r="CT9" s="13">
        <f>IF('Données projet'!$A$140&gt;35,CT8+CS9-DB8,IF(A9&lt;'Données projet'!$A$140,$CQ$205^A9,IF(A9='Données projet'!$A$140,'Données projet'!$B$140,CT8+CS9-DB8)))</f>
        <v>3.6607258697617988</v>
      </c>
      <c r="CU9" s="18">
        <f>CT9*VLOOKUP('Données projet'!$B$13,Paramètres!$A$1:$I$89,3,0)*VLOOKUP('Données projet'!$B$13,Paramètres!$A$1:$I$89,5,0)</f>
        <v>2.9695808255507714</v>
      </c>
      <c r="CV9" s="14">
        <f t="shared" si="41"/>
        <v>1.2056617963581027</v>
      </c>
      <c r="CW9" s="22">
        <f t="shared" si="13"/>
        <v>7.2718808998246205</v>
      </c>
      <c r="CX9" s="62">
        <f t="shared" si="14"/>
        <v>271.27188089982462</v>
      </c>
      <c r="CY9" s="62">
        <f ca="1">AVERAGE(OFFSET($CX$3,0,0,'Données projet'!$E$13+1,1))-AVERAGE(OFFSET($H$3,0,0,'Données projet'!$E$13+1,1))</f>
        <v>204.1040196583786</v>
      </c>
      <c r="CZ9" s="62">
        <f t="shared" si="42"/>
        <v>202.88720677845521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2.0333333333333332</v>
      </c>
      <c r="DO9" s="13">
        <f>IF('Données projet'!$A$166&gt;35,DO8+DN9-DW8,IF(A9&lt;'Données projet'!$A$166,$DL$205^A9,IF(A9='Données projet'!$A$166,'Données projet'!$B$166,DO8+DN9-DW8)))</f>
        <v>2.2754430321145311</v>
      </c>
      <c r="DP9" s="18">
        <f>DO9*VLOOKUP('Données projet'!$B$14,Paramètres!$A$1:$I$89,3,0)*VLOOKUP('Données projet'!$B$14,Paramètres!$A$1:$I$89,5,0)</f>
        <v>2.1653115893601877</v>
      </c>
      <c r="DQ9" s="14">
        <f t="shared" si="43"/>
        <v>0.91204841014956706</v>
      </c>
      <c r="DR9" s="22">
        <f t="shared" si="16"/>
        <v>5.3597353324794907</v>
      </c>
      <c r="DS9" s="62">
        <f t="shared" si="17"/>
        <v>269.35973533247949</v>
      </c>
      <c r="DT9" s="62">
        <f ca="1">AVERAGE(OFFSET($DS$3,0,0,'Données projet'!$E$14+1,1))-AVERAGE(OFFSET($H$3,0,0,'Données projet'!$E$14+1,1))</f>
        <v>398.94207486581155</v>
      </c>
      <c r="DU9" s="62">
        <f t="shared" si="44"/>
        <v>166.80625488406787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3.887142857142857</v>
      </c>
      <c r="EJ9" s="13">
        <f>IF('Données projet'!$A$192&gt;35,EJ8+EI9-ER8,IF(A9&lt;'Données projet'!$A$192,$EG$205^A9,IF(A9='Données projet'!$A$192,'Données projet'!$B$192,EJ8+EI9-ER8)))</f>
        <v>23.322857142857139</v>
      </c>
      <c r="EK9" s="18">
        <f>EJ9*VLOOKUP('Données projet'!$B$15,Paramètres!$A$1:$I$89,3,0)*VLOOKUP('Données projet'!$B$15,Paramètres!$A$1:$I$89,5,0)</f>
        <v>26.56006971428571</v>
      </c>
      <c r="EL9" s="14">
        <f t="shared" si="45"/>
        <v>8.3560493338557293</v>
      </c>
      <c r="EM9" s="22">
        <f t="shared" si="19"/>
        <v>60.812240675513003</v>
      </c>
      <c r="EN9" s="62">
        <f t="shared" si="20"/>
        <v>324.81224067551301</v>
      </c>
      <c r="EO9" s="62">
        <f ca="1">AVERAGE(OFFSET($EN$3,0,0,'Données projet'!$E$15+1,1))-AVERAGE(OFFSET($H$3,0,0,'Données projet'!$E$15+1,1))</f>
        <v>720.18933349167537</v>
      </c>
      <c r="EP9" s="62">
        <f t="shared" si="46"/>
        <v>328.2965259900862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321.71121580204749</v>
      </c>
      <c r="S10" s="62">
        <f ca="1">AVERAGE(OFFSET($R$3,0,0,'Données projet'!$E$9+1,1))-AVERAGE(OFFSET($H$3,0,0,'Données projet'!$E$9+1,1))</f>
        <v>581.88778927327667</v>
      </c>
      <c r="T10" s="62">
        <f t="shared" si="34"/>
        <v>269.67340993773422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3.887142857142857</v>
      </c>
      <c r="AI10" s="14">
        <f>IF('Données projet'!$A$62&gt;35,AI9+AH10-AQ9,IF(A10&lt;'Données projet'!$A$62,$AF$205^A10,IF(A10='Données projet'!$A$62,'Données projet'!$B$62,AI9+AH10-AQ9)))</f>
        <v>27.209999999999994</v>
      </c>
      <c r="AJ10" s="14">
        <f>AI10*VLOOKUP('Données projet'!$B$10,Paramètres!$A$1:$I$89,3,0)*VLOOKUP('Données projet'!$B$10,Paramètres!$A$1:$I$89,5,0)</f>
        <v>18.252467999999997</v>
      </c>
      <c r="AK10" s="14">
        <f t="shared" si="35"/>
        <v>5.9986818198777838</v>
      </c>
      <c r="AL10" s="22">
        <f t="shared" si="4"/>
        <v>42.237419269620467</v>
      </c>
      <c r="AM10" s="62">
        <f t="shared" si="5"/>
        <v>307.45964149184272</v>
      </c>
      <c r="AN10" s="62">
        <f ca="1">AVERAGE(OFFSET($AM$3,0,0,'Données projet'!$E$10+1,1))-AVERAGE(OFFSET($H$3,0,0,'Données projet'!$E$10+1,1))</f>
        <v>442.85175349826028</v>
      </c>
      <c r="AO10" s="62">
        <f t="shared" si="36"/>
        <v>210.70697808232501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29.288843999999994</v>
      </c>
      <c r="BF10" s="14">
        <f t="shared" si="37"/>
        <v>9.1102470881196833</v>
      </c>
      <c r="BG10" s="22">
        <f t="shared" si="7"/>
        <v>66.878416978475101</v>
      </c>
      <c r="BH10" s="62">
        <f t="shared" si="8"/>
        <v>332.10063920069734</v>
      </c>
      <c r="BI10" s="62">
        <f ca="1">AVERAGE(OFFSET($BH$3,0,0,'Données projet'!$E$11+1,1))-AVERAGE(OFFSET($H$3,0,0,'Données projet'!$E$11+1,1))</f>
        <v>683.36974161977764</v>
      </c>
      <c r="BJ10" s="62">
        <f t="shared" si="38"/>
        <v>312.6921234697457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3.887142857142857</v>
      </c>
      <c r="BY10" s="13">
        <f>IF('Données projet'!$A$114&gt;35,BY9+BX10-CG9,IF(A10&lt;'Données projet'!$A$114,$BV$205^A10,IF(A10='Données projet'!$A$114,'Données projet'!$B$114,BY9+BX10-CG9)))</f>
        <v>27.209999999999994</v>
      </c>
      <c r="BZ10" s="14">
        <f>BY10*VLOOKUP('Données projet'!$B$12,Paramètres!$A$1:$I$89,3,0)*VLOOKUP('Données projet'!$B$12,Paramètres!$A$1:$I$89,5,0)</f>
        <v>26.317511999999997</v>
      </c>
      <c r="CA10" s="14">
        <f t="shared" si="39"/>
        <v>8.288585014920681</v>
      </c>
      <c r="CB10" s="22">
        <f t="shared" si="10"/>
        <v>60.272285634320177</v>
      </c>
      <c r="CC10" s="62">
        <f t="shared" si="11"/>
        <v>325.49450785654238</v>
      </c>
      <c r="CD10" s="62">
        <f ca="1">AVERAGE(OFFSET($CC$3,0,0,'Données projet'!$E$12+1,1))-AVERAGE(OFFSET($H$3,0,0,'Données projet'!$E$12+1,1))</f>
        <v>618.83149423524605</v>
      </c>
      <c r="CE10" s="62">
        <f t="shared" si="40"/>
        <v>285.33582535802435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1.7093333333333334</v>
      </c>
      <c r="CT10" s="13">
        <f>IF('Données projet'!$A$140&gt;35,CT9+CS10-DB9,IF(A10&lt;'Données projet'!$A$140,$CQ$205^A10,IF(A10='Données projet'!$A$140,'Données projet'!$B$140,CT9+CS10-DB9)))</f>
        <v>4.544593849655759</v>
      </c>
      <c r="CU10" s="18">
        <f>CT10*VLOOKUP('Données projet'!$B$13,Paramètres!$A$1:$I$89,3,0)*VLOOKUP('Données projet'!$B$13,Paramètres!$A$1:$I$89,5,0)</f>
        <v>3.6865745308407516</v>
      </c>
      <c r="CV10" s="14">
        <f t="shared" si="41"/>
        <v>1.4595539880282162</v>
      </c>
      <c r="CW10" s="22">
        <f t="shared" si="13"/>
        <v>8.9628405036967873</v>
      </c>
      <c r="CX10" s="62">
        <f t="shared" si="14"/>
        <v>274.18506272591901</v>
      </c>
      <c r="CY10" s="62">
        <f ca="1">AVERAGE(OFFSET($CX$3,0,0,'Données projet'!$E$13+1,1))-AVERAGE(OFFSET($H$3,0,0,'Données projet'!$E$13+1,1))</f>
        <v>204.1040196583786</v>
      </c>
      <c r="CZ10" s="62">
        <f t="shared" si="42"/>
        <v>202.88720677845521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2.0333333333333332</v>
      </c>
      <c r="DO10" s="13">
        <f>IF('Données projet'!$A$166&gt;35,DO9+DN10-DW9,IF(A10&lt;'Données projet'!$A$166,$DL$205^A10,IF(A10='Données projet'!$A$166,'Données projet'!$B$166,DO9+DN10-DW9)))</f>
        <v>2.6096181335362094</v>
      </c>
      <c r="DP10" s="18">
        <f>DO10*VLOOKUP('Données projet'!$B$14,Paramètres!$A$1:$I$89,3,0)*VLOOKUP('Données projet'!$B$14,Paramètres!$A$1:$I$89,5,0)</f>
        <v>2.4833126158730572</v>
      </c>
      <c r="DQ10" s="14">
        <f t="shared" si="43"/>
        <v>1.029441816069691</v>
      </c>
      <c r="DR10" s="22">
        <f t="shared" si="16"/>
        <v>6.1180473023002868</v>
      </c>
      <c r="DS10" s="62">
        <f t="shared" si="17"/>
        <v>271.34026952452251</v>
      </c>
      <c r="DT10" s="62">
        <f ca="1">AVERAGE(OFFSET($DS$3,0,0,'Données projet'!$E$14+1,1))-AVERAGE(OFFSET($H$3,0,0,'Données projet'!$E$14+1,1))</f>
        <v>398.94207486581155</v>
      </c>
      <c r="DU10" s="62">
        <f t="shared" si="44"/>
        <v>166.80625488406787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3.887142857142857</v>
      </c>
      <c r="EJ10" s="13">
        <f>IF('Données projet'!$A$192&gt;35,EJ9+EI10-ER9,IF(A10&lt;'Données projet'!$A$192,$EG$205^A10,IF(A10='Données projet'!$A$192,'Données projet'!$B$192,EJ9+EI10-ER9)))</f>
        <v>27.209999999999994</v>
      </c>
      <c r="EK10" s="18">
        <f>EJ10*VLOOKUP('Données projet'!$B$15,Paramètres!$A$1:$I$89,3,0)*VLOOKUP('Données projet'!$B$15,Paramètres!$A$1:$I$89,5,0)</f>
        <v>30.986747999999995</v>
      </c>
      <c r="EL10" s="14">
        <f t="shared" si="45"/>
        <v>9.5753614947607311</v>
      </c>
      <c r="EM10" s="22">
        <f t="shared" si="19"/>
        <v>70.645674036708257</v>
      </c>
      <c r="EN10" s="62">
        <f t="shared" si="20"/>
        <v>335.8678962589305</v>
      </c>
      <c r="EO10" s="62">
        <f ca="1">AVERAGE(OFFSET($EN$3,0,0,'Données projet'!$E$15+1,1))-AVERAGE(OFFSET($H$3,0,0,'Données projet'!$E$15+1,1))</f>
        <v>720.18933349167537</v>
      </c>
      <c r="EP10" s="62">
        <f t="shared" si="46"/>
        <v>328.2965259900862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330.76340506955302</v>
      </c>
      <c r="S11" s="62">
        <f ca="1">AVERAGE(OFFSET($R$3,0,0,'Données projet'!$E$9+1,1))-AVERAGE(OFFSET($H$3,0,0,'Données projet'!$E$9+1,1))</f>
        <v>581.88778927327667</v>
      </c>
      <c r="T11" s="62">
        <f t="shared" si="34"/>
        <v>269.67340993773422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3.887142857142857</v>
      </c>
      <c r="AI11" s="14">
        <f>IF('Données projet'!$A$62&gt;35,AI10+AH11-AQ10,IF(A11&lt;'Données projet'!$A$62,$AF$205^A11,IF(A11='Données projet'!$A$62,'Données projet'!$B$62,AI10+AH11-AQ10)))</f>
        <v>31.097142857142849</v>
      </c>
      <c r="AJ11" s="14">
        <f>AI11*VLOOKUP('Données projet'!$B$10,Paramètres!$A$1:$I$89,3,0)*VLOOKUP('Données projet'!$B$10,Paramètres!$A$1:$I$89,5,0)</f>
        <v>20.859963428571422</v>
      </c>
      <c r="AK11" s="14">
        <f t="shared" si="35"/>
        <v>6.7499026794901864</v>
      </c>
      <c r="AL11" s="22">
        <f t="shared" si="4"/>
        <v>48.087183471540634</v>
      </c>
      <c r="AM11" s="62">
        <f t="shared" si="5"/>
        <v>314.5316279159851</v>
      </c>
      <c r="AN11" s="62">
        <f ca="1">AVERAGE(OFFSET($AM$3,0,0,'Données projet'!$E$10+1,1))-AVERAGE(OFFSET($H$3,0,0,'Données projet'!$E$10+1,1))</f>
        <v>442.85175349826028</v>
      </c>
      <c r="AO11" s="62">
        <f t="shared" si="36"/>
        <v>210.70697808232501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33.472964571428555</v>
      </c>
      <c r="BF11" s="14">
        <f t="shared" si="37"/>
        <v>10.251132344967342</v>
      </c>
      <c r="BG11" s="22">
        <f t="shared" si="7"/>
        <v>76.152802129389514</v>
      </c>
      <c r="BH11" s="62">
        <f t="shared" si="8"/>
        <v>342.59724657383396</v>
      </c>
      <c r="BI11" s="62">
        <f ca="1">AVERAGE(OFFSET($BH$3,0,0,'Données projet'!$E$11+1,1))-AVERAGE(OFFSET($H$3,0,0,'Données projet'!$E$11+1,1))</f>
        <v>683.36974161977764</v>
      </c>
      <c r="BJ11" s="62">
        <f t="shared" si="38"/>
        <v>312.6921234697457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3.887142857142857</v>
      </c>
      <c r="BY11" s="13">
        <f>IF('Données projet'!$A$114&gt;35,BY10+BX11-CG10,IF(A11&lt;'Données projet'!$A$114,$BV$205^A11,IF(A11='Données projet'!$A$114,'Données projet'!$B$114,BY10+BX11-CG10)))</f>
        <v>31.097142857142849</v>
      </c>
      <c r="BZ11" s="14">
        <f>BY11*VLOOKUP('Données projet'!$B$12,Paramètres!$A$1:$I$89,3,0)*VLOOKUP('Données projet'!$B$12,Paramètres!$A$1:$I$89,5,0)</f>
        <v>30.077156571428564</v>
      </c>
      <c r="CA11" s="14">
        <f t="shared" si="39"/>
        <v>9.3265727173599551</v>
      </c>
      <c r="CB11" s="22">
        <f t="shared" si="10"/>
        <v>68.62816184463999</v>
      </c>
      <c r="CC11" s="62">
        <f t="shared" si="11"/>
        <v>335.07260628908443</v>
      </c>
      <c r="CD11" s="62">
        <f ca="1">AVERAGE(OFFSET($CC$3,0,0,'Données projet'!$E$12+1,1))-AVERAGE(OFFSET($H$3,0,0,'Données projet'!$E$12+1,1))</f>
        <v>618.83149423524605</v>
      </c>
      <c r="CE11" s="62">
        <f t="shared" si="40"/>
        <v>285.33582535802435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1.7093333333333334</v>
      </c>
      <c r="CT11" s="13">
        <f>IF('Données projet'!$A$140&gt;35,CT10+CS11-DB10,IF(A11&lt;'Données projet'!$A$140,$CQ$205^A11,IF(A11='Données projet'!$A$140,'Données projet'!$B$140,CT10+CS11-DB10)))</f>
        <v>5.6418683051164518</v>
      </c>
      <c r="CU11" s="18">
        <f>CT11*VLOOKUP('Données projet'!$B$13,Paramètres!$A$1:$I$89,3,0)*VLOOKUP('Données projet'!$B$13,Paramètres!$A$1:$I$89,5,0)</f>
        <v>4.5766835691104664</v>
      </c>
      <c r="CV11" s="14">
        <f t="shared" si="41"/>
        <v>1.7669116251373158</v>
      </c>
      <c r="CW11" s="22">
        <f t="shared" si="13"/>
        <v>11.04842829664822</v>
      </c>
      <c r="CX11" s="62">
        <f t="shared" si="14"/>
        <v>277.4928727410927</v>
      </c>
      <c r="CY11" s="62">
        <f ca="1">AVERAGE(OFFSET($CX$3,0,0,'Données projet'!$E$13+1,1))-AVERAGE(OFFSET($H$3,0,0,'Données projet'!$E$13+1,1))</f>
        <v>204.1040196583786</v>
      </c>
      <c r="CZ11" s="62">
        <f t="shared" si="42"/>
        <v>202.88720677845521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2.0333333333333332</v>
      </c>
      <c r="DO11" s="13">
        <f>IF('Données projet'!$A$166&gt;35,DO10+DN11-DW10,IF(A11&lt;'Données projet'!$A$166,$DL$205^A11,IF(A11='Données projet'!$A$166,'Données projet'!$B$166,DO10+DN11-DW10)))</f>
        <v>2.9928707099085194</v>
      </c>
      <c r="DP11" s="18">
        <f>DO11*VLOOKUP('Données projet'!$B$14,Paramètres!$A$1:$I$89,3,0)*VLOOKUP('Données projet'!$B$14,Paramètres!$A$1:$I$89,5,0)</f>
        <v>2.8480157675489473</v>
      </c>
      <c r="DQ11" s="14">
        <f t="shared" si="43"/>
        <v>1.1619453977218981</v>
      </c>
      <c r="DR11" s="22">
        <f t="shared" si="16"/>
        <v>6.9840156961800552</v>
      </c>
      <c r="DS11" s="62">
        <f t="shared" si="17"/>
        <v>273.42846014062451</v>
      </c>
      <c r="DT11" s="62">
        <f ca="1">AVERAGE(OFFSET($DS$3,0,0,'Données projet'!$E$14+1,1))-AVERAGE(OFFSET($H$3,0,0,'Données projet'!$E$14+1,1))</f>
        <v>398.94207486581155</v>
      </c>
      <c r="DU11" s="62">
        <f t="shared" si="44"/>
        <v>166.80625488406787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3.887142857142857</v>
      </c>
      <c r="EJ11" s="13">
        <f>IF('Données projet'!$A$192&gt;35,EJ10+EI11-ER10,IF(A11&lt;'Données projet'!$A$192,$EG$205^A11,IF(A11='Données projet'!$A$192,'Données projet'!$B$192,EJ10+EI11-ER10)))</f>
        <v>31.097142857142849</v>
      </c>
      <c r="EK11" s="18">
        <f>EJ11*VLOOKUP('Données projet'!$B$15,Paramètres!$A$1:$I$89,3,0)*VLOOKUP('Données projet'!$B$15,Paramètres!$A$1:$I$89,5,0)</f>
        <v>35.41342628571428</v>
      </c>
      <c r="EL11" s="14">
        <f t="shared" si="45"/>
        <v>10.774493488952787</v>
      </c>
      <c r="EM11" s="22">
        <f t="shared" si="19"/>
        <v>80.443960274211804</v>
      </c>
      <c r="EN11" s="62">
        <f t="shared" si="20"/>
        <v>346.88840471865626</v>
      </c>
      <c r="EO11" s="62">
        <f ca="1">AVERAGE(OFFSET($EN$3,0,0,'Données projet'!$E$15+1,1))-AVERAGE(OFFSET($H$3,0,0,'Données projet'!$E$15+1,1))</f>
        <v>720.18933349167537</v>
      </c>
      <c r="EP11" s="62">
        <f t="shared" si="46"/>
        <v>328.2965259900862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339.79090743779591</v>
      </c>
      <c r="S12" s="62">
        <f ca="1">AVERAGE(OFFSET($R$3,0,0,'Données projet'!$E$9+1,1))-AVERAGE(OFFSET($H$3,0,0,'Données projet'!$E$9+1,1))</f>
        <v>581.88778927327667</v>
      </c>
      <c r="T12" s="62">
        <f t="shared" si="34"/>
        <v>269.67340993773422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3.887142857142857</v>
      </c>
      <c r="AI12" s="14">
        <f>IF('Données projet'!$A$62&gt;35,AI11+AH12-AQ11,IF(A12&lt;'Données projet'!$A$62,$AF$205^A12,IF(A12='Données projet'!$A$62,'Données projet'!$B$62,AI11+AH12-AQ11)))</f>
        <v>34.984285714285704</v>
      </c>
      <c r="AJ12" s="14">
        <f>AI12*VLOOKUP('Données projet'!$B$10,Paramètres!$A$1:$I$89,3,0)*VLOOKUP('Données projet'!$B$10,Paramètres!$A$1:$I$89,5,0)</f>
        <v>23.467458857142852</v>
      </c>
      <c r="AK12" s="14">
        <f t="shared" si="35"/>
        <v>7.4902425279097828</v>
      </c>
      <c r="AL12" s="22">
        <f t="shared" si="4"/>
        <v>53.917996578966665</v>
      </c>
      <c r="AM12" s="62">
        <f t="shared" si="5"/>
        <v>321.58466324563335</v>
      </c>
      <c r="AN12" s="62">
        <f ca="1">AVERAGE(OFFSET($AM$3,0,0,'Données projet'!$E$10+1,1))-AVERAGE(OFFSET($H$3,0,0,'Données projet'!$E$10+1,1))</f>
        <v>442.85175349826028</v>
      </c>
      <c r="AO12" s="62">
        <f t="shared" si="36"/>
        <v>210.70697808232501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37.657085142857127</v>
      </c>
      <c r="BF12" s="14">
        <f t="shared" si="37"/>
        <v>11.375492521220362</v>
      </c>
      <c r="BG12" s="22">
        <f t="shared" si="7"/>
        <v>85.39840609826831</v>
      </c>
      <c r="BH12" s="62">
        <f t="shared" si="8"/>
        <v>353.065072764935</v>
      </c>
      <c r="BI12" s="62">
        <f ca="1">AVERAGE(OFFSET($BH$3,0,0,'Données projet'!$E$11+1,1))-AVERAGE(OFFSET($H$3,0,0,'Données projet'!$E$11+1,1))</f>
        <v>683.36974161977764</v>
      </c>
      <c r="BJ12" s="62">
        <f t="shared" si="38"/>
        <v>312.6921234697457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3.887142857142857</v>
      </c>
      <c r="BY12" s="13">
        <f>IF('Données projet'!$A$114&gt;35,BY11+BX12-CG11,IF(A12&lt;'Données projet'!$A$114,$BV$205^A12,IF(A12='Données projet'!$A$114,'Données projet'!$B$114,BY11+BX12-CG11)))</f>
        <v>34.984285714285704</v>
      </c>
      <c r="BZ12" s="14">
        <f>BY12*VLOOKUP('Données projet'!$B$12,Paramètres!$A$1:$I$89,3,0)*VLOOKUP('Données projet'!$B$12,Paramètres!$A$1:$I$89,5,0)</f>
        <v>33.836801142857134</v>
      </c>
      <c r="CA12" s="14">
        <f t="shared" si="39"/>
        <v>10.349525752345953</v>
      </c>
      <c r="CB12" s="22">
        <f t="shared" si="10"/>
        <v>76.957852675812049</v>
      </c>
      <c r="CC12" s="62">
        <f t="shared" si="11"/>
        <v>344.62451934247872</v>
      </c>
      <c r="CD12" s="62">
        <f ca="1">AVERAGE(OFFSET($CC$3,0,0,'Données projet'!$E$12+1,1))-AVERAGE(OFFSET($H$3,0,0,'Données projet'!$E$12+1,1))</f>
        <v>618.83149423524605</v>
      </c>
      <c r="CE12" s="62">
        <f t="shared" si="40"/>
        <v>285.33582535802435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1.7093333333333334</v>
      </c>
      <c r="CT12" s="13">
        <f>IF('Données projet'!$A$140&gt;35,CT11+CS12-DB11,IF(A12&lt;'Données projet'!$A$140,$CQ$205^A12,IF(A12='Données projet'!$A$140,'Données projet'!$B$140,CT11+CS12-DB11)))</f>
        <v>7.0040753971201797</v>
      </c>
      <c r="CU12" s="18">
        <f>CT12*VLOOKUP('Données projet'!$B$13,Paramètres!$A$1:$I$89,3,0)*VLOOKUP('Données projet'!$B$13,Paramètres!$A$1:$I$89,5,0)</f>
        <v>5.6817059621438899</v>
      </c>
      <c r="CV12" s="14">
        <f t="shared" si="41"/>
        <v>2.1389936354893062</v>
      </c>
      <c r="CW12" s="22">
        <f t="shared" si="13"/>
        <v>13.62105179921115</v>
      </c>
      <c r="CX12" s="62">
        <f t="shared" si="14"/>
        <v>281.28771846587784</v>
      </c>
      <c r="CY12" s="62">
        <f ca="1">AVERAGE(OFFSET($CX$3,0,0,'Données projet'!$E$13+1,1))-AVERAGE(OFFSET($H$3,0,0,'Données projet'!$E$13+1,1))</f>
        <v>204.1040196583786</v>
      </c>
      <c r="CZ12" s="62">
        <f t="shared" si="42"/>
        <v>202.88720677845521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2.0333333333333332</v>
      </c>
      <c r="DO12" s="13">
        <f>IF('Données projet'!$A$166&gt;35,DO11+DN12-DW11,IF(A12&lt;'Données projet'!$A$166,$DL$205^A12,IF(A12='Données projet'!$A$166,'Données projet'!$B$166,DO11+DN12-DW11)))</f>
        <v>3.4324083555054887</v>
      </c>
      <c r="DP12" s="18">
        <f>DO12*VLOOKUP('Données projet'!$B$14,Paramètres!$A$1:$I$89,3,0)*VLOOKUP('Données projet'!$B$14,Paramètres!$A$1:$I$89,5,0)</f>
        <v>3.2662797910990231</v>
      </c>
      <c r="DQ12" s="14">
        <f t="shared" si="43"/>
        <v>1.3115040463789549</v>
      </c>
      <c r="DR12" s="22">
        <f t="shared" si="16"/>
        <v>7.9729735169408116</v>
      </c>
      <c r="DS12" s="62">
        <f t="shared" si="17"/>
        <v>275.63964018360753</v>
      </c>
      <c r="DT12" s="62">
        <f ca="1">AVERAGE(OFFSET($DS$3,0,0,'Données projet'!$E$14+1,1))-AVERAGE(OFFSET($H$3,0,0,'Données projet'!$E$14+1,1))</f>
        <v>398.94207486581155</v>
      </c>
      <c r="DU12" s="62">
        <f t="shared" si="44"/>
        <v>166.80625488406787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3.887142857142857</v>
      </c>
      <c r="EJ12" s="13">
        <f>IF('Données projet'!$A$192&gt;35,EJ11+EI12-ER11,IF(A12&lt;'Données projet'!$A$192,$EG$205^A12,IF(A12='Données projet'!$A$192,'Données projet'!$B$192,EJ11+EI12-ER11)))</f>
        <v>34.984285714285704</v>
      </c>
      <c r="EK12" s="18">
        <f>EJ12*VLOOKUP('Données projet'!$B$15,Paramètres!$A$1:$I$89,3,0)*VLOOKUP('Données projet'!$B$15,Paramètres!$A$1:$I$89,5,0)</f>
        <v>39.840104571428562</v>
      </c>
      <c r="EL12" s="14">
        <f t="shared" si="45"/>
        <v>11.956256731354335</v>
      </c>
      <c r="EM12" s="22">
        <f t="shared" si="19"/>
        <v>90.211995935680207</v>
      </c>
      <c r="EN12" s="62">
        <f t="shared" si="20"/>
        <v>357.87866260234688</v>
      </c>
      <c r="EO12" s="62">
        <f ca="1">AVERAGE(OFFSET($EN$3,0,0,'Données projet'!$E$15+1,1))-AVERAGE(OFFSET($H$3,0,0,'Données projet'!$E$15+1,1))</f>
        <v>720.18933349167537</v>
      </c>
      <c r="EP12" s="62">
        <f t="shared" si="46"/>
        <v>328.2965259900862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348.79677879386014</v>
      </c>
      <c r="S13" s="62">
        <f ca="1">AVERAGE(OFFSET($R$3,0,0,'Données projet'!$E$9+1,1))-AVERAGE(OFFSET($H$3,0,0,'Données projet'!$E$9+1,1))</f>
        <v>581.88778927327667</v>
      </c>
      <c r="T13" s="62">
        <f t="shared" si="34"/>
        <v>269.67340993773422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3.887142857142857</v>
      </c>
      <c r="AI13" s="14">
        <f>IF('Données projet'!$A$62&gt;35,AI12+AH13-AQ12,IF(A13&lt;'Données projet'!$A$62,$AF$205^A13,IF(A13='Données projet'!$A$62,'Données projet'!$B$62,AI12+AH13-AQ12)))</f>
        <v>38.871428571428559</v>
      </c>
      <c r="AJ13" s="14">
        <f>AI13*VLOOKUP('Données projet'!$B$10,Paramètres!$A$1:$I$89,3,0)*VLOOKUP('Données projet'!$B$10,Paramètres!$A$1:$I$89,5,0)</f>
        <v>26.074954285714277</v>
      </c>
      <c r="AK13" s="14">
        <f t="shared" si="35"/>
        <v>8.221048279595589</v>
      </c>
      <c r="AL13" s="22">
        <f t="shared" si="4"/>
        <v>59.732204467914677</v>
      </c>
      <c r="AM13" s="62">
        <f t="shared" si="5"/>
        <v>328.62109335680356</v>
      </c>
      <c r="AN13" s="62">
        <f ca="1">AVERAGE(OFFSET($AM$3,0,0,'Données projet'!$E$10+1,1))-AVERAGE(OFFSET($H$3,0,0,'Données projet'!$E$10+1,1))</f>
        <v>442.85175349826028</v>
      </c>
      <c r="AO13" s="62">
        <f t="shared" si="36"/>
        <v>210.70697808232501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41.841205714285699</v>
      </c>
      <c r="BF13" s="14">
        <f t="shared" si="37"/>
        <v>12.48537318687174</v>
      </c>
      <c r="BG13" s="22">
        <f t="shared" si="7"/>
        <v>94.618791586182525</v>
      </c>
      <c r="BH13" s="62">
        <f t="shared" si="8"/>
        <v>363.50768047507137</v>
      </c>
      <c r="BI13" s="62">
        <f ca="1">AVERAGE(OFFSET($BH$3,0,0,'Données projet'!$E$11+1,1))-AVERAGE(OFFSET($H$3,0,0,'Données projet'!$E$11+1,1))</f>
        <v>683.36974161977764</v>
      </c>
      <c r="BJ13" s="62">
        <f t="shared" si="38"/>
        <v>312.6921234697457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3.887142857142857</v>
      </c>
      <c r="BY13" s="13">
        <f>IF('Données projet'!$A$114&gt;35,BY12+BX13-CG12,IF(A13&lt;'Données projet'!$A$114,$BV$205^A13,IF(A13='Données projet'!$A$114,'Données projet'!$B$114,BY12+BX13-CG12)))</f>
        <v>38.871428571428559</v>
      </c>
      <c r="BZ13" s="14">
        <f>BY13*VLOOKUP('Données projet'!$B$12,Paramètres!$A$1:$I$89,3,0)*VLOOKUP('Données projet'!$B$12,Paramètres!$A$1:$I$89,5,0)</f>
        <v>37.596445714285707</v>
      </c>
      <c r="CA13" s="14">
        <f t="shared" si="39"/>
        <v>11.359305197918257</v>
      </c>
      <c r="CB13" s="22">
        <f t="shared" si="10"/>
        <v>85.264599505421899</v>
      </c>
      <c r="CC13" s="62">
        <f t="shared" si="11"/>
        <v>354.15348839431078</v>
      </c>
      <c r="CD13" s="62">
        <f ca="1">AVERAGE(OFFSET($CC$3,0,0,'Données projet'!$E$12+1,1))-AVERAGE(OFFSET($H$3,0,0,'Données projet'!$E$12+1,1))</f>
        <v>618.83149423524605</v>
      </c>
      <c r="CE13" s="62">
        <f t="shared" si="40"/>
        <v>285.33582535802435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1.7093333333333334</v>
      </c>
      <c r="CT13" s="13">
        <f>IF('Données projet'!$A$140&gt;35,CT12+CS13-DB12,IF(A13&lt;'Données projet'!$A$140,$CQ$205^A13,IF(A13='Données projet'!$A$140,'Données projet'!$B$140,CT12+CS13-DB12)))</f>
        <v>8.6951820771951951</v>
      </c>
      <c r="CU13" s="18">
        <f>CT13*VLOOKUP('Données projet'!$B$13,Paramètres!$A$1:$I$89,3,0)*VLOOKUP('Données projet'!$B$13,Paramètres!$A$1:$I$89,5,0)</f>
        <v>7.0535317010207432</v>
      </c>
      <c r="CV13" s="14">
        <f t="shared" si="41"/>
        <v>2.5894298886104119</v>
      </c>
      <c r="CW13" s="22">
        <f t="shared" si="13"/>
        <v>16.794824768607597</v>
      </c>
      <c r="CX13" s="62">
        <f t="shared" si="14"/>
        <v>285.68371365749647</v>
      </c>
      <c r="CY13" s="62">
        <f ca="1">AVERAGE(OFFSET($CX$3,0,0,'Données projet'!$E$13+1,1))-AVERAGE(OFFSET($H$3,0,0,'Données projet'!$E$13+1,1))</f>
        <v>204.1040196583786</v>
      </c>
      <c r="CZ13" s="62">
        <f t="shared" si="42"/>
        <v>202.88720677845521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2.0333333333333332</v>
      </c>
      <c r="DO13" s="13">
        <f>IF('Données projet'!$A$166&gt;35,DO12+DN13-DW12,IF(A13&lt;'Données projet'!$A$166,$DL$205^A13,IF(A13='Données projet'!$A$166,'Données projet'!$B$166,DO12+DN13-DW12)))</f>
        <v>3.9364971831021753</v>
      </c>
      <c r="DP13" s="18">
        <f>DO13*VLOOKUP('Données projet'!$B$14,Paramètres!$A$1:$I$89,3,0)*VLOOKUP('Données projet'!$B$14,Paramètres!$A$1:$I$89,5,0)</f>
        <v>3.74597071944003</v>
      </c>
      <c r="DQ13" s="14">
        <f t="shared" si="43"/>
        <v>1.4803129880635322</v>
      </c>
      <c r="DR13" s="22">
        <f t="shared" si="16"/>
        <v>9.1024441239020373</v>
      </c>
      <c r="DS13" s="62">
        <f t="shared" si="17"/>
        <v>277.9913330127909</v>
      </c>
      <c r="DT13" s="62">
        <f ca="1">AVERAGE(OFFSET($DS$3,0,0,'Données projet'!$E$14+1,1))-AVERAGE(OFFSET($H$3,0,0,'Données projet'!$E$14+1,1))</f>
        <v>398.94207486581155</v>
      </c>
      <c r="DU13" s="62">
        <f t="shared" si="44"/>
        <v>166.80625488406787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3.887142857142857</v>
      </c>
      <c r="EJ13" s="13">
        <f>IF('Données projet'!$A$192&gt;35,EJ12+EI13-ER12,IF(A13&lt;'Données projet'!$A$192,$EG$205^A13,IF(A13='Données projet'!$A$192,'Données projet'!$B$192,EJ12+EI13-ER12)))</f>
        <v>38.871428571428559</v>
      </c>
      <c r="EK13" s="18">
        <f>EJ13*VLOOKUP('Données projet'!$B$15,Paramètres!$A$1:$I$89,3,0)*VLOOKUP('Données projet'!$B$15,Paramètres!$A$1:$I$89,5,0)</f>
        <v>44.266782857142843</v>
      </c>
      <c r="EL13" s="14">
        <f t="shared" si="45"/>
        <v>13.12280122645552</v>
      </c>
      <c r="EM13" s="22">
        <f t="shared" si="19"/>
        <v>99.953525612267143</v>
      </c>
      <c r="EN13" s="62">
        <f t="shared" si="20"/>
        <v>368.84241450115599</v>
      </c>
      <c r="EO13" s="62">
        <f ca="1">AVERAGE(OFFSET($EN$3,0,0,'Données projet'!$E$15+1,1))-AVERAGE(OFFSET($H$3,0,0,'Données projet'!$E$15+1,1))</f>
        <v>720.18933349167537</v>
      </c>
      <c r="EP13" s="62">
        <f t="shared" si="46"/>
        <v>328.2965259900862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357.78342848020947</v>
      </c>
      <c r="S14" s="62">
        <f ca="1">AVERAGE(OFFSET($R$3,0,0,'Données projet'!$E$9+1,1))-AVERAGE(OFFSET($H$3,0,0,'Données projet'!$E$9+1,1))</f>
        <v>581.88778927327667</v>
      </c>
      <c r="T14" s="62">
        <f t="shared" si="34"/>
        <v>269.67340993773422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3.887142857142857</v>
      </c>
      <c r="AI14" s="14">
        <f>IF('Données projet'!$A$62&gt;35,AI13+AH14-AQ13,IF(A14&lt;'Données projet'!$A$62,$AF$205^A14,IF(A14='Données projet'!$A$62,'Données projet'!$B$62,AI13+AH14-AQ13)))</f>
        <v>42.758571428571415</v>
      </c>
      <c r="AJ14" s="14">
        <f>AI14*VLOOKUP('Données projet'!$B$10,Paramètres!$A$1:$I$89,3,0)*VLOOKUP('Données projet'!$B$10,Paramètres!$A$1:$I$89,5,0)</f>
        <v>28.682449714285706</v>
      </c>
      <c r="AK14" s="14">
        <f t="shared" si="35"/>
        <v>8.9433818776468605</v>
      </c>
      <c r="AL14" s="22">
        <f t="shared" si="4"/>
        <v>65.531656689282556</v>
      </c>
      <c r="AM14" s="62">
        <f t="shared" si="5"/>
        <v>335.6427678003937</v>
      </c>
      <c r="AN14" s="62">
        <f ca="1">AVERAGE(OFFSET($AM$3,0,0,'Données projet'!$E$10+1,1))-AVERAGE(OFFSET($H$3,0,0,'Données projet'!$E$10+1,1))</f>
        <v>442.85175349826028</v>
      </c>
      <c r="AO14" s="62">
        <f t="shared" si="36"/>
        <v>210.70697808232501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46.025326285714272</v>
      </c>
      <c r="BF14" s="14">
        <f t="shared" si="37"/>
        <v>13.582387123582203</v>
      </c>
      <c r="BG14" s="22">
        <f t="shared" si="7"/>
        <v>103.81676752119135</v>
      </c>
      <c r="BH14" s="62">
        <f t="shared" si="8"/>
        <v>373.92787863230251</v>
      </c>
      <c r="BI14" s="62">
        <f ca="1">AVERAGE(OFFSET($BH$3,0,0,'Données projet'!$E$11+1,1))-AVERAGE(OFFSET($H$3,0,0,'Données projet'!$E$11+1,1))</f>
        <v>683.36974161977764</v>
      </c>
      <c r="BJ14" s="62">
        <f t="shared" si="38"/>
        <v>312.6921234697457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3.887142857142857</v>
      </c>
      <c r="BY14" s="13">
        <f>IF('Données projet'!$A$114&gt;35,BY13+BX14-CG13,IF(A14&lt;'Données projet'!$A$114,$BV$205^A14,IF(A14='Données projet'!$A$114,'Données projet'!$B$114,BY13+BX14-CG13)))</f>
        <v>42.758571428571415</v>
      </c>
      <c r="BZ14" s="14">
        <f>BY14*VLOOKUP('Données projet'!$B$12,Paramètres!$A$1:$I$89,3,0)*VLOOKUP('Données projet'!$B$12,Paramètres!$A$1:$I$89,5,0)</f>
        <v>41.356090285714274</v>
      </c>
      <c r="CA14" s="14">
        <f t="shared" si="39"/>
        <v>12.357378377386118</v>
      </c>
      <c r="CB14" s="22">
        <f t="shared" si="10"/>
        <v>93.550957921566507</v>
      </c>
      <c r="CC14" s="62">
        <f t="shared" si="11"/>
        <v>363.66206903267766</v>
      </c>
      <c r="CD14" s="62">
        <f ca="1">AVERAGE(OFFSET($CC$3,0,0,'Données projet'!$E$12+1,1))-AVERAGE(OFFSET($H$3,0,0,'Données projet'!$E$12+1,1))</f>
        <v>618.83149423524605</v>
      </c>
      <c r="CE14" s="62">
        <f t="shared" si="40"/>
        <v>285.33582535802435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1.7093333333333334</v>
      </c>
      <c r="CT14" s="13">
        <f>IF('Données projet'!$A$140&gt;35,CT13+CS14-DB13,IF(A14&lt;'Données projet'!$A$140,$CQ$205^A14,IF(A14='Données projet'!$A$140,'Données projet'!$B$140,CT13+CS14-DB13)))</f>
        <v>10.794599867765992</v>
      </c>
      <c r="CU14" s="18">
        <f>CT14*VLOOKUP('Données projet'!$B$13,Paramètres!$A$1:$I$89,3,0)*VLOOKUP('Données projet'!$B$13,Paramètres!$A$1:$I$89,5,0)</f>
        <v>8.7565794127317744</v>
      </c>
      <c r="CV14" s="14">
        <f t="shared" si="41"/>
        <v>3.1347204763865917</v>
      </c>
      <c r="CW14" s="22">
        <f t="shared" si="13"/>
        <v>20.710680640214488</v>
      </c>
      <c r="CX14" s="62">
        <f t="shared" si="14"/>
        <v>290.82179175132563</v>
      </c>
      <c r="CY14" s="62">
        <f ca="1">AVERAGE(OFFSET($CX$3,0,0,'Données projet'!$E$13+1,1))-AVERAGE(OFFSET($H$3,0,0,'Données projet'!$E$13+1,1))</f>
        <v>204.1040196583786</v>
      </c>
      <c r="CZ14" s="62">
        <f t="shared" si="42"/>
        <v>202.88720677845521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2.0333333333333332</v>
      </c>
      <c r="DO14" s="13">
        <f>IF('Données projet'!$A$166&gt;35,DO13+DN14-DW13,IF(A14&lt;'Données projet'!$A$166,$DL$205^A14,IF(A14='Données projet'!$A$166,'Données projet'!$B$166,DO13+DN14-DW13)))</f>
        <v>4.5146172796474486</v>
      </c>
      <c r="DP14" s="18">
        <f>DO14*VLOOKUP('Données projet'!$B$14,Paramètres!$A$1:$I$89,3,0)*VLOOKUP('Données projet'!$B$14,Paramètres!$A$1:$I$89,5,0)</f>
        <v>4.296109803312512</v>
      </c>
      <c r="DQ14" s="14">
        <f t="shared" si="43"/>
        <v>1.6708500051370843</v>
      </c>
      <c r="DR14" s="22">
        <f t="shared" si="16"/>
        <v>10.39245499971638</v>
      </c>
      <c r="DS14" s="62">
        <f t="shared" si="17"/>
        <v>280.50356611082753</v>
      </c>
      <c r="DT14" s="62">
        <f ca="1">AVERAGE(OFFSET($DS$3,0,0,'Données projet'!$E$14+1,1))-AVERAGE(OFFSET($H$3,0,0,'Données projet'!$E$14+1,1))</f>
        <v>398.94207486581155</v>
      </c>
      <c r="DU14" s="62">
        <f t="shared" si="44"/>
        <v>166.80625488406787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3.887142857142857</v>
      </c>
      <c r="EJ14" s="13">
        <f>IF('Données projet'!$A$192&gt;35,EJ13+EI14-ER13,IF(A14&lt;'Données projet'!$A$192,$EG$205^A14,IF(A14='Données projet'!$A$192,'Données projet'!$B$192,EJ13+EI14-ER13)))</f>
        <v>42.758571428571415</v>
      </c>
      <c r="EK14" s="18">
        <f>EJ14*VLOOKUP('Données projet'!$B$15,Paramètres!$A$1:$I$89,3,0)*VLOOKUP('Données projet'!$B$15,Paramètres!$A$1:$I$89,5,0)</f>
        <v>48.693461142857132</v>
      </c>
      <c r="EL14" s="14">
        <f t="shared" si="45"/>
        <v>14.275822094845736</v>
      </c>
      <c r="EM14" s="22">
        <f t="shared" si="19"/>
        <v>109.67150163899915</v>
      </c>
      <c r="EN14" s="62">
        <f t="shared" si="20"/>
        <v>379.78261275011027</v>
      </c>
      <c r="EO14" s="62">
        <f ca="1">AVERAGE(OFFSET($EN$3,0,0,'Données projet'!$E$15+1,1))-AVERAGE(OFFSET($H$3,0,0,'Données projet'!$E$15+1,1))</f>
        <v>720.18933349167537</v>
      </c>
      <c r="EP14" s="62">
        <f t="shared" si="46"/>
        <v>328.2965259900862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366.7528026512307</v>
      </c>
      <c r="S15" s="62">
        <f ca="1">AVERAGE(OFFSET($R$3,0,0,'Données projet'!$E$9+1,1))-AVERAGE(OFFSET($H$3,0,0,'Données projet'!$E$9+1,1))</f>
        <v>581.88778927327667</v>
      </c>
      <c r="T15" s="62">
        <f t="shared" si="34"/>
        <v>269.67340993773422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3.887142857142857</v>
      </c>
      <c r="AI15" s="14">
        <f>IF('Données projet'!$A$62&gt;35,AI14+AH15-AQ14,IF(A15&lt;'Données projet'!$A$62,$AF$205^A15,IF(A15='Données projet'!$A$62,'Données projet'!$B$62,AI14+AH15-AQ14)))</f>
        <v>46.64571428571427</v>
      </c>
      <c r="AJ15" s="14">
        <f>AI15*VLOOKUP('Données projet'!$B$10,Paramètres!$A$1:$I$89,3,0)*VLOOKUP('Données projet'!$B$10,Paramètres!$A$1:$I$89,5,0)</f>
        <v>31.289945142857132</v>
      </c>
      <c r="AK15" s="14">
        <f t="shared" si="35"/>
        <v>9.6581011101333694</v>
      </c>
      <c r="AL15" s="22">
        <f t="shared" si="4"/>
        <v>71.317847223958452</v>
      </c>
      <c r="AM15" s="62">
        <f t="shared" si="5"/>
        <v>342.65118055729175</v>
      </c>
      <c r="AN15" s="62">
        <f ca="1">AVERAGE(OFFSET($AM$3,0,0,'Données projet'!$E$10+1,1))-AVERAGE(OFFSET($H$3,0,0,'Données projet'!$E$10+1,1))</f>
        <v>442.85175349826028</v>
      </c>
      <c r="AO15" s="62">
        <f t="shared" si="36"/>
        <v>210.70697808232501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50.209446857142837</v>
      </c>
      <c r="BF15" s="14">
        <f t="shared" si="37"/>
        <v>14.667837061101311</v>
      </c>
      <c r="BG15" s="22">
        <f t="shared" si="7"/>
        <v>112.99460282427522</v>
      </c>
      <c r="BH15" s="62">
        <f t="shared" si="8"/>
        <v>384.32793615760852</v>
      </c>
      <c r="BI15" s="62">
        <f ca="1">AVERAGE(OFFSET($BH$3,0,0,'Données projet'!$E$11+1,1))-AVERAGE(OFFSET($H$3,0,0,'Données projet'!$E$11+1,1))</f>
        <v>683.36974161977764</v>
      </c>
      <c r="BJ15" s="62">
        <f t="shared" si="38"/>
        <v>312.6921234697457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3.887142857142857</v>
      </c>
      <c r="BY15" s="13">
        <f>IF('Données projet'!$A$114&gt;35,BY14+BX15-CG14,IF(A15&lt;'Données projet'!$A$114,$BV$205^A15,IF(A15='Données projet'!$A$114,'Données projet'!$B$114,BY14+BX15-CG14)))</f>
        <v>46.64571428571427</v>
      </c>
      <c r="BZ15" s="14">
        <f>BY15*VLOOKUP('Données projet'!$B$12,Paramètres!$A$1:$I$89,3,0)*VLOOKUP('Données projet'!$B$12,Paramètres!$A$1:$I$89,5,0)</f>
        <v>45.115734857142847</v>
      </c>
      <c r="CA15" s="14">
        <f t="shared" si="39"/>
        <v>13.344930526032003</v>
      </c>
      <c r="CB15" s="22">
        <f t="shared" si="10"/>
        <v>101.81899220902953</v>
      </c>
      <c r="CC15" s="62">
        <f t="shared" si="11"/>
        <v>373.15232554236286</v>
      </c>
      <c r="CD15" s="62">
        <f ca="1">AVERAGE(OFFSET($CC$3,0,0,'Données projet'!$E$12+1,1))-AVERAGE(OFFSET($H$3,0,0,'Données projet'!$E$12+1,1))</f>
        <v>618.83149423524605</v>
      </c>
      <c r="CE15" s="62">
        <f t="shared" si="40"/>
        <v>285.33582535802435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1.7093333333333334</v>
      </c>
      <c r="CT15" s="13">
        <f>IF('Données projet'!$A$140&gt;35,CT14+CS15-DB14,IF(A15&lt;'Données projet'!$A$140,$CQ$205^A15,IF(A15='Données projet'!$A$140,'Données projet'!$B$140,CT14+CS15-DB14)))</f>
        <v>13.400913893543279</v>
      </c>
      <c r="CU15" s="18">
        <f>CT15*VLOOKUP('Données projet'!$B$13,Paramètres!$A$1:$I$89,3,0)*VLOOKUP('Données projet'!$B$13,Paramètres!$A$1:$I$89,5,0)</f>
        <v>10.870821350442309</v>
      </c>
      <c r="CV15" s="14">
        <f t="shared" si="41"/>
        <v>3.794840133845311</v>
      </c>
      <c r="CW15" s="22">
        <f t="shared" si="13"/>
        <v>25.542693751800936</v>
      </c>
      <c r="CX15" s="62">
        <f t="shared" si="14"/>
        <v>296.87602708513424</v>
      </c>
      <c r="CY15" s="62">
        <f ca="1">AVERAGE(OFFSET($CX$3,0,0,'Données projet'!$E$13+1,1))-AVERAGE(OFFSET($H$3,0,0,'Données projet'!$E$13+1,1))</f>
        <v>204.1040196583786</v>
      </c>
      <c r="CZ15" s="62">
        <f t="shared" si="42"/>
        <v>202.88720677845521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2.0333333333333332</v>
      </c>
      <c r="DO15" s="13">
        <f>IF('Données projet'!$A$166&gt;35,DO14+DN15-DW14,IF(A15&lt;'Données projet'!$A$166,$DL$205^A15,IF(A15='Données projet'!$A$166,'Données projet'!$B$166,DO14+DN15-DW14)))</f>
        <v>5.1776409923985707</v>
      </c>
      <c r="DP15" s="18">
        <f>DO15*VLOOKUP('Données projet'!$B$14,Paramètres!$A$1:$I$89,3,0)*VLOOKUP('Données projet'!$B$14,Paramètres!$A$1:$I$89,5,0)</f>
        <v>4.9270431683664802</v>
      </c>
      <c r="DQ15" s="14">
        <f t="shared" si="43"/>
        <v>1.8859118052585631</v>
      </c>
      <c r="DR15" s="22">
        <f t="shared" si="16"/>
        <v>11.865896579063616</v>
      </c>
      <c r="DS15" s="62">
        <f t="shared" si="17"/>
        <v>283.19922991239696</v>
      </c>
      <c r="DT15" s="62">
        <f ca="1">AVERAGE(OFFSET($DS$3,0,0,'Données projet'!$E$14+1,1))-AVERAGE(OFFSET($H$3,0,0,'Données projet'!$E$14+1,1))</f>
        <v>398.94207486581155</v>
      </c>
      <c r="DU15" s="62">
        <f t="shared" si="44"/>
        <v>166.80625488406787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3.887142857142857</v>
      </c>
      <c r="EJ15" s="13">
        <f>IF('Données projet'!$A$192&gt;35,EJ14+EI15-ER14,IF(A15&lt;'Données projet'!$A$192,$EG$205^A15,IF(A15='Données projet'!$A$192,'Données projet'!$B$192,EJ14+EI15-ER14)))</f>
        <v>46.64571428571427</v>
      </c>
      <c r="EK15" s="18">
        <f>EJ15*VLOOKUP('Données projet'!$B$15,Paramètres!$A$1:$I$89,3,0)*VLOOKUP('Données projet'!$B$15,Paramètres!$A$1:$I$89,5,0)</f>
        <v>53.120139428571406</v>
      </c>
      <c r="EL15" s="14">
        <f t="shared" si="45"/>
        <v>15.416688575818</v>
      </c>
      <c r="EM15" s="22">
        <f t="shared" si="19"/>
        <v>119.36830877431153</v>
      </c>
      <c r="EN15" s="62">
        <f t="shared" si="20"/>
        <v>390.70164210764483</v>
      </c>
      <c r="EO15" s="62">
        <f ca="1">AVERAGE(OFFSET($EN$3,0,0,'Données projet'!$E$15+1,1))-AVERAGE(OFFSET($H$3,0,0,'Données projet'!$E$15+1,1))</f>
        <v>720.18933349167537</v>
      </c>
      <c r="EP15" s="62">
        <f t="shared" si="46"/>
        <v>328.2965259900862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375.70650460592395</v>
      </c>
      <c r="S16" s="62">
        <f ca="1">AVERAGE(OFFSET($R$3,0,0,'Données projet'!$E$9+1,1))-AVERAGE(OFFSET($H$3,0,0,'Données projet'!$E$9+1,1))</f>
        <v>581.88778927327667</v>
      </c>
      <c r="T16" s="62">
        <f t="shared" si="34"/>
        <v>269.67340993773422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3.887142857142857</v>
      </c>
      <c r="AI16" s="14">
        <f>IF('Données projet'!$A$62&gt;35,AI15+AH16-AQ15,IF(A16&lt;'Données projet'!$A$62,$AF$205^A16,IF(A16='Données projet'!$A$62,'Données projet'!$B$62,AI15+AH16-AQ15)))</f>
        <v>50.532857142857125</v>
      </c>
      <c r="AJ16" s="14">
        <f>AI16*VLOOKUP('Données projet'!$B$10,Paramètres!$A$1:$I$89,3,0)*VLOOKUP('Données projet'!$B$10,Paramètres!$A$1:$I$89,5,0)</f>
        <v>33.897440571428561</v>
      </c>
      <c r="AK16" s="14">
        <f t="shared" si="35"/>
        <v>10.365912647997442</v>
      </c>
      <c r="AL16" s="22">
        <f t="shared" si="4"/>
        <v>77.09200685716695</v>
      </c>
      <c r="AM16" s="62">
        <f t="shared" si="5"/>
        <v>349.64756241272249</v>
      </c>
      <c r="AN16" s="62">
        <f ca="1">AVERAGE(OFFSET($AM$3,0,0,'Données projet'!$E$10+1,1))-AVERAGE(OFFSET($H$3,0,0,'Données projet'!$E$10+1,1))</f>
        <v>442.85175349826028</v>
      </c>
      <c r="AO16" s="62">
        <f t="shared" si="36"/>
        <v>210.70697808232501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54.393567428571409</v>
      </c>
      <c r="BF16" s="14">
        <f t="shared" si="37"/>
        <v>15.742796226362564</v>
      </c>
      <c r="BG16" s="22">
        <f t="shared" si="7"/>
        <v>122.15416669900999</v>
      </c>
      <c r="BH16" s="62">
        <f t="shared" si="8"/>
        <v>394.70972225456552</v>
      </c>
      <c r="BI16" s="62">
        <f ca="1">AVERAGE(OFFSET($BH$3,0,0,'Données projet'!$E$11+1,1))-AVERAGE(OFFSET($H$3,0,0,'Données projet'!$E$11+1,1))</f>
        <v>683.36974161977764</v>
      </c>
      <c r="BJ16" s="62">
        <f t="shared" si="38"/>
        <v>312.6921234697457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3.887142857142857</v>
      </c>
      <c r="BY16" s="13">
        <f>IF('Données projet'!$A$114&gt;35,BY15+BX16-CG15,IF(A16&lt;'Données projet'!$A$114,$BV$205^A16,IF(A16='Données projet'!$A$114,'Données projet'!$B$114,BY15+BX16-CG15)))</f>
        <v>50.532857142857125</v>
      </c>
      <c r="BZ16" s="14">
        <f>BY16*VLOOKUP('Données projet'!$B$12,Paramètres!$A$1:$I$89,3,0)*VLOOKUP('Données projet'!$B$12,Paramètres!$A$1:$I$89,5,0)</f>
        <v>48.875379428571414</v>
      </c>
      <c r="CA16" s="14">
        <f t="shared" si="39"/>
        <v>14.322938075405181</v>
      </c>
      <c r="CB16" s="22">
        <f t="shared" si="10"/>
        <v>110.07040298609256</v>
      </c>
      <c r="CC16" s="62">
        <f t="shared" si="11"/>
        <v>382.62595854164812</v>
      </c>
      <c r="CD16" s="62">
        <f ca="1">AVERAGE(OFFSET($CC$3,0,0,'Données projet'!$E$12+1,1))-AVERAGE(OFFSET($H$3,0,0,'Données projet'!$E$12+1,1))</f>
        <v>618.83149423524605</v>
      </c>
      <c r="CE16" s="62">
        <f t="shared" si="40"/>
        <v>285.33582535802435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1.7093333333333334</v>
      </c>
      <c r="CT16" s="13">
        <f>IF('Données projet'!$A$140&gt;35,CT15+CS16-DB15,IF(A16&lt;'Données projet'!$A$140,$CQ$205^A16,IF(A16='Données projet'!$A$140,'Données projet'!$B$140,CT15+CS16-DB15)))</f>
        <v>16.636512272995201</v>
      </c>
      <c r="CU16" s="18">
        <f>CT16*VLOOKUP('Données projet'!$B$13,Paramètres!$A$1:$I$89,3,0)*VLOOKUP('Données projet'!$B$13,Paramètres!$A$1:$I$89,5,0)</f>
        <v>13.495538755853708</v>
      </c>
      <c r="CV16" s="14">
        <f t="shared" si="41"/>
        <v>4.5939699408359962</v>
      </c>
      <c r="CW16" s="22">
        <f t="shared" si="13"/>
        <v>31.505894313401239</v>
      </c>
      <c r="CX16" s="62">
        <f t="shared" si="14"/>
        <v>304.0614498689568</v>
      </c>
      <c r="CY16" s="62">
        <f ca="1">AVERAGE(OFFSET($CX$3,0,0,'Données projet'!$E$13+1,1))-AVERAGE(OFFSET($H$3,0,0,'Données projet'!$E$13+1,1))</f>
        <v>204.1040196583786</v>
      </c>
      <c r="CZ16" s="62">
        <f t="shared" si="42"/>
        <v>202.88720677845521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2.0333333333333332</v>
      </c>
      <c r="DO16" s="13">
        <f>IF('Données projet'!$A$166&gt;35,DO15+DN16-DW15,IF(A16&lt;'Données projet'!$A$166,$DL$205^A16,IF(A16='Données projet'!$A$166,'Données projet'!$B$166,DO15+DN16-DW15)))</f>
        <v>5.9380373984346964</v>
      </c>
      <c r="DP16" s="18">
        <f>DO16*VLOOKUP('Données projet'!$B$14,Paramètres!$A$1:$I$89,3,0)*VLOOKUP('Données projet'!$B$14,Paramètres!$A$1:$I$89,5,0)</f>
        <v>5.6506363883504571</v>
      </c>
      <c r="DQ16" s="14">
        <f t="shared" si="43"/>
        <v>2.1286550715375605</v>
      </c>
      <c r="DR16" s="22">
        <f t="shared" si="16"/>
        <v>13.548932625971631</v>
      </c>
      <c r="DS16" s="62">
        <f t="shared" si="17"/>
        <v>286.10448818152719</v>
      </c>
      <c r="DT16" s="62">
        <f ca="1">AVERAGE(OFFSET($DS$3,0,0,'Données projet'!$E$14+1,1))-AVERAGE(OFFSET($H$3,0,0,'Données projet'!$E$14+1,1))</f>
        <v>398.94207486581155</v>
      </c>
      <c r="DU16" s="62">
        <f t="shared" si="44"/>
        <v>166.80625488406787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3.887142857142857</v>
      </c>
      <c r="EJ16" s="13">
        <f>IF('Données projet'!$A$192&gt;35,EJ15+EI16-ER15,IF(A16&lt;'Données projet'!$A$192,$EG$205^A16,IF(A16='Données projet'!$A$192,'Données projet'!$B$192,EJ15+EI16-ER15)))</f>
        <v>50.532857142857125</v>
      </c>
      <c r="EK16" s="18">
        <f>EJ16*VLOOKUP('Données projet'!$B$15,Paramètres!$A$1:$I$89,3,0)*VLOOKUP('Données projet'!$B$15,Paramètres!$A$1:$I$89,5,0)</f>
        <v>57.546817714285694</v>
      </c>
      <c r="EL16" s="14">
        <f t="shared" si="45"/>
        <v>16.546528688816206</v>
      </c>
      <c r="EM16" s="22">
        <f t="shared" si="19"/>
        <v>129.04591165206915</v>
      </c>
      <c r="EN16" s="62">
        <f t="shared" si="20"/>
        <v>401.60146720762469</v>
      </c>
      <c r="EO16" s="62">
        <f ca="1">AVERAGE(OFFSET($EN$3,0,0,'Données projet'!$E$15+1,1))-AVERAGE(OFFSET($H$3,0,0,'Données projet'!$E$15+1,1))</f>
        <v>720.18933349167537</v>
      </c>
      <c r="EP16" s="62">
        <f t="shared" si="46"/>
        <v>328.2965259900862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384.64587696995079</v>
      </c>
      <c r="S17" s="62">
        <f ca="1">AVERAGE(OFFSET($R$3,0,0,'Données projet'!$E$9+1,1))-AVERAGE(OFFSET($H$3,0,0,'Données projet'!$E$9+1,1))</f>
        <v>581.88778927327667</v>
      </c>
      <c r="T17" s="62">
        <f t="shared" si="34"/>
        <v>269.67340993773422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3.887142857142857</v>
      </c>
      <c r="AI17" s="14">
        <f>IF('Données projet'!$A$62&gt;35,AI16+AH17-AQ16,IF(A17&lt;'Données projet'!$A$62,$AF$205^A17,IF(A17='Données projet'!$A$62,'Données projet'!$B$62,AI16+AH17-AQ16)))</f>
        <v>54.41999999999998</v>
      </c>
      <c r="AJ17" s="14">
        <f>AI17*VLOOKUP('Données projet'!$B$10,Paramètres!$A$1:$I$89,3,0)*VLOOKUP('Données projet'!$B$10,Paramètres!$A$1:$I$89,5,0)</f>
        <v>36.504935999999987</v>
      </c>
      <c r="AK17" s="14">
        <f t="shared" si="35"/>
        <v>11.06740826765847</v>
      </c>
      <c r="AL17" s="22">
        <f t="shared" si="4"/>
        <v>82.855166266171821</v>
      </c>
      <c r="AM17" s="62">
        <f t="shared" si="5"/>
        <v>356.63294404394958</v>
      </c>
      <c r="AN17" s="62">
        <f ca="1">AVERAGE(OFFSET($AM$3,0,0,'Données projet'!$E$10+1,1))-AVERAGE(OFFSET($H$3,0,0,'Données projet'!$E$10+1,1))</f>
        <v>442.85175349826028</v>
      </c>
      <c r="AO17" s="62">
        <f t="shared" si="36"/>
        <v>210.70697808232501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58.577687999999974</v>
      </c>
      <c r="BF17" s="14">
        <f t="shared" si="37"/>
        <v>16.808163355048819</v>
      </c>
      <c r="BG17" s="22">
        <f t="shared" si="7"/>
        <v>131.29702444337667</v>
      </c>
      <c r="BH17" s="62">
        <f t="shared" si="8"/>
        <v>405.07480222115441</v>
      </c>
      <c r="BI17" s="62">
        <f ca="1">AVERAGE(OFFSET($BH$3,0,0,'Données projet'!$E$11+1,1))-AVERAGE(OFFSET($H$3,0,0,'Données projet'!$E$11+1,1))</f>
        <v>683.36974161977764</v>
      </c>
      <c r="BJ17" s="62">
        <f t="shared" si="38"/>
        <v>312.6921234697457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3.887142857142857</v>
      </c>
      <c r="BY17" s="13">
        <f>IF('Données projet'!$A$114&gt;35,BY16+BX17-CG16,IF(A17&lt;'Données projet'!$A$114,$BV$205^A17,IF(A17='Données projet'!$A$114,'Données projet'!$B$114,BY16+BX17-CG16)))</f>
        <v>54.41999999999998</v>
      </c>
      <c r="BZ17" s="14">
        <f>BY17*VLOOKUP('Données projet'!$B$12,Paramètres!$A$1:$I$89,3,0)*VLOOKUP('Données projet'!$B$12,Paramètres!$A$1:$I$89,5,0)</f>
        <v>52.63502399999998</v>
      </c>
      <c r="CA17" s="14">
        <f t="shared" si="39"/>
        <v>15.292218703340431</v>
      </c>
      <c r="CB17" s="22">
        <f t="shared" si="10"/>
        <v>118.30661437498453</v>
      </c>
      <c r="CC17" s="62">
        <f t="shared" si="11"/>
        <v>392.08439215276229</v>
      </c>
      <c r="CD17" s="62">
        <f ca="1">AVERAGE(OFFSET($CC$3,0,0,'Données projet'!$E$12+1,1))-AVERAGE(OFFSET($H$3,0,0,'Données projet'!$E$12+1,1))</f>
        <v>618.83149423524605</v>
      </c>
      <c r="CE17" s="62">
        <f t="shared" si="40"/>
        <v>285.33582535802435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1.7093333333333334</v>
      </c>
      <c r="CT17" s="13">
        <f>IF('Données projet'!$A$140&gt;35,CT16+CS17-DB16,IF(A17&lt;'Données projet'!$A$140,$CQ$205^A17,IF(A17='Données projet'!$A$140,'Données projet'!$B$140,CT16+CS17-DB16)))</f>
        <v>20.653333258328949</v>
      </c>
      <c r="CU17" s="18">
        <f>CT17*VLOOKUP('Données projet'!$B$13,Paramètres!$A$1:$I$89,3,0)*VLOOKUP('Données projet'!$B$13,Paramètres!$A$1:$I$89,5,0)</f>
        <v>16.753983939156445</v>
      </c>
      <c r="CV17" s="14">
        <f t="shared" si="41"/>
        <v>5.5613831078358062</v>
      </c>
      <c r="CW17" s="22">
        <f t="shared" si="13"/>
        <v>38.865930940178167</v>
      </c>
      <c r="CX17" s="62">
        <f t="shared" si="14"/>
        <v>312.64370871795592</v>
      </c>
      <c r="CY17" s="62">
        <f ca="1">AVERAGE(OFFSET($CX$3,0,0,'Données projet'!$E$13+1,1))-AVERAGE(OFFSET($H$3,0,0,'Données projet'!$E$13+1,1))</f>
        <v>204.1040196583786</v>
      </c>
      <c r="CZ17" s="62">
        <f t="shared" si="42"/>
        <v>202.88720677845521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2.0333333333333332</v>
      </c>
      <c r="DO17" s="13">
        <f>IF('Données projet'!$A$166&gt;35,DO16+DN17-DW16,IF(A17&lt;'Données projet'!$A$166,$DL$205^A17,IF(A17='Données projet'!$A$166,'Données projet'!$B$166,DO16+DN17-DW16)))</f>
        <v>6.8101068028810108</v>
      </c>
      <c r="DP17" s="18">
        <f>DO17*VLOOKUP('Données projet'!$B$14,Paramètres!$A$1:$I$89,3,0)*VLOOKUP('Données projet'!$B$14,Paramètres!$A$1:$I$89,5,0)</f>
        <v>6.4804976336215692</v>
      </c>
      <c r="DQ17" s="14">
        <f t="shared" si="43"/>
        <v>2.4026427964171631</v>
      </c>
      <c r="DR17" s="22">
        <f t="shared" si="16"/>
        <v>15.471469582317459</v>
      </c>
      <c r="DS17" s="62">
        <f t="shared" si="17"/>
        <v>289.24924736009524</v>
      </c>
      <c r="DT17" s="62">
        <f ca="1">AVERAGE(OFFSET($DS$3,0,0,'Données projet'!$E$14+1,1))-AVERAGE(OFFSET($H$3,0,0,'Données projet'!$E$14+1,1))</f>
        <v>398.94207486581155</v>
      </c>
      <c r="DU17" s="62">
        <f t="shared" si="44"/>
        <v>166.80625488406787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3.887142857142857</v>
      </c>
      <c r="EJ17" s="13">
        <f>IF('Données projet'!$A$192&gt;35,EJ16+EI17-ER16,IF(A17&lt;'Données projet'!$A$192,$EG$205^A17,IF(A17='Données projet'!$A$192,'Données projet'!$B$192,EJ16+EI17-ER16)))</f>
        <v>54.41999999999998</v>
      </c>
      <c r="EK17" s="18">
        <f>EJ17*VLOOKUP('Données projet'!$B$15,Paramètres!$A$1:$I$89,3,0)*VLOOKUP('Données projet'!$B$15,Paramètres!$A$1:$I$89,5,0)</f>
        <v>61.973495999999976</v>
      </c>
      <c r="EL17" s="14">
        <f t="shared" si="45"/>
        <v>17.666287053560144</v>
      </c>
      <c r="EM17" s="22">
        <f t="shared" si="19"/>
        <v>138.70595548495052</v>
      </c>
      <c r="EN17" s="62">
        <f t="shared" si="20"/>
        <v>412.48373326272826</v>
      </c>
      <c r="EO17" s="62">
        <f ca="1">AVERAGE(OFFSET($EN$3,0,0,'Données projet'!$E$15+1,1))-AVERAGE(OFFSET($H$3,0,0,'Données projet'!$E$15+1,1))</f>
        <v>720.18933349167537</v>
      </c>
      <c r="EP17" s="62">
        <f t="shared" si="46"/>
        <v>328.2965259900862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393.5720596968066</v>
      </c>
      <c r="S18" s="62">
        <f ca="1">AVERAGE(OFFSET($R$3,0,0,'Données projet'!$E$9+1,1))-AVERAGE(OFFSET($H$3,0,0,'Données projet'!$E$9+1,1))</f>
        <v>581.88778927327667</v>
      </c>
      <c r="T18" s="62">
        <f t="shared" si="34"/>
        <v>269.67340993773422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3.887142857142857</v>
      </c>
      <c r="AI18" s="14">
        <f>IF('Données projet'!$A$62&gt;35,AI17+AH18-AQ17,IF(A18&lt;'Données projet'!$A$62,$AF$205^A18,IF(A18='Données projet'!$A$62,'Données projet'!$B$62,AI17+AH18-AQ17)))</f>
        <v>58.307142857142836</v>
      </c>
      <c r="AJ18" s="14">
        <f>AI18*VLOOKUP('Données projet'!$B$10,Paramètres!$A$1:$I$89,3,0)*VLOOKUP('Données projet'!$B$10,Paramètres!$A$1:$I$89,5,0)</f>
        <v>39.112431428571419</v>
      </c>
      <c r="AK18" s="14">
        <f t="shared" si="35"/>
        <v>11.763090415641251</v>
      </c>
      <c r="AL18" s="22">
        <f t="shared" si="4"/>
        <v>88.60820054533707</v>
      </c>
      <c r="AM18" s="62">
        <f t="shared" si="5"/>
        <v>363.60820054533707</v>
      </c>
      <c r="AN18" s="62">
        <f ca="1">AVERAGE(OFFSET($AM$3,0,0,'Données projet'!$E$10+1,1))-AVERAGE(OFFSET($H$3,0,0,'Données projet'!$E$10+1,1))</f>
        <v>442.85175349826028</v>
      </c>
      <c r="AO18" s="62">
        <f t="shared" si="36"/>
        <v>210.70697808232501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62.761808571428546</v>
      </c>
      <c r="BF18" s="14">
        <f t="shared" si="37"/>
        <v>17.864701516802167</v>
      </c>
      <c r="BG18" s="22">
        <f t="shared" si="7"/>
        <v>140.42450507033516</v>
      </c>
      <c r="BH18" s="62">
        <f t="shared" si="8"/>
        <v>415.42450507033516</v>
      </c>
      <c r="BI18" s="62">
        <f ca="1">AVERAGE(OFFSET($BH$3,0,0,'Données projet'!$E$11+1,1))-AVERAGE(OFFSET($H$3,0,0,'Données projet'!$E$11+1,1))</f>
        <v>683.36974161977764</v>
      </c>
      <c r="BJ18" s="62">
        <f t="shared" si="38"/>
        <v>312.6921234697457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3.887142857142857</v>
      </c>
      <c r="BY18" s="13">
        <f>IF('Données projet'!$A$114&gt;35,BY17+BX18-CG17,IF(A18&lt;'Données projet'!$A$114,$BV$205^A18,IF(A18='Données projet'!$A$114,'Données projet'!$B$114,BY17+BX18-CG17)))</f>
        <v>58.307142857142836</v>
      </c>
      <c r="BZ18" s="14">
        <f>BY18*VLOOKUP('Données projet'!$B$12,Paramètres!$A$1:$I$89,3,0)*VLOOKUP('Données projet'!$B$12,Paramètres!$A$1:$I$89,5,0)</f>
        <v>56.394668571428546</v>
      </c>
      <c r="CA18" s="14">
        <f t="shared" si="39"/>
        <v>16.253466657484363</v>
      </c>
      <c r="CB18" s="22">
        <f t="shared" si="10"/>
        <v>126.52883552368996</v>
      </c>
      <c r="CC18" s="62">
        <f t="shared" si="11"/>
        <v>401.52883552368996</v>
      </c>
      <c r="CD18" s="62">
        <f ca="1">AVERAGE(OFFSET($CC$3,0,0,'Données projet'!$E$12+1,1))-AVERAGE(OFFSET($H$3,0,0,'Données projet'!$E$12+1,1))</f>
        <v>618.83149423524605</v>
      </c>
      <c r="CE18" s="62">
        <f t="shared" si="40"/>
        <v>285.33582535802435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25.64</v>
      </c>
      <c r="CR18" s="13">
        <f>VLOOKUP(A18,'Données projet'!$A$139:$I$159,9,0)</f>
        <v>1.7093333333333334</v>
      </c>
      <c r="CS18" s="13">
        <f t="array" ref="CS18">INDEX(CR:CR,MIN(IF(ISNUMBER(CR18:CR214),ROW(CR18:CR214),"")))</f>
        <v>1.7093333333333334</v>
      </c>
      <c r="CT18" s="13">
        <f>IF('Données projet'!$A$140&gt;35,CT17+CS18-DB17,IF(A18&lt;'Données projet'!$A$140,$CQ$205^A18,IF(A18='Données projet'!$A$140,'Données projet'!$B$140,CT17+CS18-DB17)))</f>
        <v>25.64</v>
      </c>
      <c r="CU18" s="18">
        <f>CT18*VLOOKUP('Données projet'!$B$13,Paramètres!$A$1:$I$89,3,0)*VLOOKUP('Données projet'!$B$13,Paramètres!$A$1:$I$89,5,0)</f>
        <v>20.799168000000002</v>
      </c>
      <c r="CV18" s="14">
        <f t="shared" si="41"/>
        <v>6.7325172934181463</v>
      </c>
      <c r="CW18" s="22">
        <f t="shared" si="13"/>
        <v>47.951018552703268</v>
      </c>
      <c r="CX18" s="62">
        <f t="shared" si="14"/>
        <v>322.95101855270326</v>
      </c>
      <c r="CY18" s="62">
        <f ca="1">AVERAGE(OFFSET($CX$3,0,0,'Données projet'!$E$13+1,1))-AVERAGE(OFFSET($H$3,0,0,'Données projet'!$E$13+1,1))</f>
        <v>204.1040196583786</v>
      </c>
      <c r="CZ18" s="62">
        <f t="shared" si="42"/>
        <v>202.88720677845521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1.92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2.0333333333333332</v>
      </c>
      <c r="DO18" s="13">
        <f>IF('Données projet'!$A$166&gt;35,DO17+DN18-DW17,IF(A18&lt;'Données projet'!$A$166,$DL$205^A18,IF(A18='Données projet'!$A$166,'Données projet'!$B$166,DO17+DN18-DW17)))</f>
        <v>7.8102496759066602</v>
      </c>
      <c r="DP18" s="18">
        <f>DO18*VLOOKUP('Données projet'!$B$14,Paramètres!$A$1:$I$89,3,0)*VLOOKUP('Données projet'!$B$14,Paramètres!$A$1:$I$89,5,0)</f>
        <v>7.4322335915927775</v>
      </c>
      <c r="DQ18" s="14">
        <f t="shared" si="43"/>
        <v>2.7118965793765648</v>
      </c>
      <c r="DR18" s="22">
        <f t="shared" si="16"/>
        <v>17.667693381104936</v>
      </c>
      <c r="DS18" s="62">
        <f t="shared" si="17"/>
        <v>292.66769338110493</v>
      </c>
      <c r="DT18" s="62">
        <f ca="1">AVERAGE(OFFSET($DS$3,0,0,'Données projet'!$E$14+1,1))-AVERAGE(OFFSET($H$3,0,0,'Données projet'!$E$14+1,1))</f>
        <v>398.94207486581155</v>
      </c>
      <c r="DU18" s="62">
        <f t="shared" si="44"/>
        <v>166.80625488406787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3.887142857142857</v>
      </c>
      <c r="EJ18" s="13">
        <f>IF('Données projet'!$A$192&gt;35,EJ17+EI18-ER17,IF(A18&lt;'Données projet'!$A$192,$EG$205^A18,IF(A18='Données projet'!$A$192,'Données projet'!$B$192,EJ17+EI18-ER17)))</f>
        <v>58.307142857142836</v>
      </c>
      <c r="EK18" s="18">
        <f>EJ18*VLOOKUP('Données projet'!$B$15,Paramètres!$A$1:$I$89,3,0)*VLOOKUP('Données projet'!$B$15,Paramètres!$A$1:$I$89,5,0)</f>
        <v>66.400174285714272</v>
      </c>
      <c r="EL18" s="14">
        <f t="shared" si="45"/>
        <v>18.776765697437021</v>
      </c>
      <c r="EM18" s="22">
        <f t="shared" si="19"/>
        <v>148.34983713732183</v>
      </c>
      <c r="EN18" s="62">
        <f t="shared" si="20"/>
        <v>423.34983713732186</v>
      </c>
      <c r="EO18" s="62">
        <f ca="1">AVERAGE(OFFSET($EN$3,0,0,'Données projet'!$E$15+1,1))-AVERAGE(OFFSET($H$3,0,0,'Données projet'!$E$15+1,1))</f>
        <v>720.18933349167537</v>
      </c>
      <c r="EP18" s="62">
        <f t="shared" si="46"/>
        <v>328.2965259900862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402.4860321471964</v>
      </c>
      <c r="S19" s="62">
        <f ca="1">AVERAGE(OFFSET($R$3,0,0,'Données projet'!$E$9+1,1))-AVERAGE(OFFSET($H$3,0,0,'Données projet'!$E$9+1,1))</f>
        <v>581.88778927327667</v>
      </c>
      <c r="T19" s="62">
        <f t="shared" si="34"/>
        <v>269.67340993773422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3.887142857142857</v>
      </c>
      <c r="AI19" s="14">
        <f>IF('Données projet'!$A$62&gt;35,AI18+AH19-AQ18,IF(A19&lt;'Données projet'!$A$62,$AF$205^A19,IF(A19='Données projet'!$A$62,'Données projet'!$B$62,AI18+AH19-AQ18)))</f>
        <v>62.194285714285691</v>
      </c>
      <c r="AJ19" s="14">
        <f>AI19*VLOOKUP('Données projet'!$B$10,Paramètres!$A$1:$I$89,3,0)*VLOOKUP('Données projet'!$B$10,Paramètres!$A$1:$I$89,5,0)</f>
        <v>41.719926857142838</v>
      </c>
      <c r="AK19" s="14">
        <f t="shared" si="35"/>
        <v>12.453390755504644</v>
      </c>
      <c r="AL19" s="22">
        <f t="shared" si="4"/>
        <v>94.351861508694356</v>
      </c>
      <c r="AM19" s="62">
        <f t="shared" si="5"/>
        <v>370.57408373091658</v>
      </c>
      <c r="AN19" s="62">
        <f ca="1">AVERAGE(OFFSET($AM$3,0,0,'Données projet'!$E$10+1,1))-AVERAGE(OFFSET($H$3,0,0,'Données projet'!$E$10+1,1))</f>
        <v>442.85175349826028</v>
      </c>
      <c r="AO19" s="62">
        <f t="shared" si="36"/>
        <v>210.70697808232501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66.945929142857111</v>
      </c>
      <c r="BF19" s="14">
        <f t="shared" si="37"/>
        <v>18.913066282596109</v>
      </c>
      <c r="BG19" s="22">
        <f t="shared" si="7"/>
        <v>149.53775036599768</v>
      </c>
      <c r="BH19" s="62">
        <f t="shared" si="8"/>
        <v>425.75997258821991</v>
      </c>
      <c r="BI19" s="62">
        <f ca="1">AVERAGE(OFFSET($BH$3,0,0,'Données projet'!$E$11+1,1))-AVERAGE(OFFSET($H$3,0,0,'Données projet'!$E$11+1,1))</f>
        <v>683.36974161977764</v>
      </c>
      <c r="BJ19" s="62">
        <f t="shared" si="38"/>
        <v>312.6921234697457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3.887142857142857</v>
      </c>
      <c r="BY19" s="13">
        <f>IF('Données projet'!$A$114&gt;35,BY18+BX19-CG18,IF(A19&lt;'Données projet'!$A$114,$BV$205^A19,IF(A19='Données projet'!$A$114,'Données projet'!$B$114,BY18+BX19-CG18)))</f>
        <v>62.194285714285691</v>
      </c>
      <c r="BZ19" s="14">
        <f>BY19*VLOOKUP('Données projet'!$B$12,Paramètres!$A$1:$I$89,3,0)*VLOOKUP('Données projet'!$B$12,Paramètres!$A$1:$I$89,5,0)</f>
        <v>60.15431314285712</v>
      </c>
      <c r="CA19" s="14">
        <f t="shared" si="39"/>
        <v>17.207278382224739</v>
      </c>
      <c r="CB19" s="22">
        <f t="shared" si="10"/>
        <v>134.73810523951758</v>
      </c>
      <c r="CC19" s="62">
        <f t="shared" si="11"/>
        <v>410.96032746173978</v>
      </c>
      <c r="CD19" s="62">
        <f ca="1">AVERAGE(OFFSET($CC$3,0,0,'Données projet'!$E$12+1,1))-AVERAGE(OFFSET($H$3,0,0,'Données projet'!$E$12+1,1))</f>
        <v>618.83149423524605</v>
      </c>
      <c r="CE19" s="62">
        <f t="shared" si="40"/>
        <v>285.33582535802435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6.1540000000000008</v>
      </c>
      <c r="CT19" s="13">
        <f>IF('Données projet'!$A$140&gt;35,CT18+CS19-DB18,IF(A19&lt;'Données projet'!$A$140,$CQ$205^A19,IF(A19='Données projet'!$A$140,'Données projet'!$B$140,CT18+CS19-DB18)))</f>
        <v>29.874000000000002</v>
      </c>
      <c r="CU19" s="18">
        <f>CT19*VLOOKUP('Données projet'!$B$13,Paramètres!$A$1:$I$89,3,0)*VLOOKUP('Données projet'!$B$13,Paramètres!$A$1:$I$89,5,0)</f>
        <v>24.233788800000003</v>
      </c>
      <c r="CV19" s="14">
        <f t="shared" si="41"/>
        <v>7.70595985227955</v>
      </c>
      <c r="CW19" s="22">
        <f t="shared" si="13"/>
        <v>55.628395569386889</v>
      </c>
      <c r="CX19" s="62">
        <f t="shared" si="14"/>
        <v>331.85061779160912</v>
      </c>
      <c r="CY19" s="62">
        <f ca="1">AVERAGE(OFFSET($CX$3,0,0,'Données projet'!$E$13+1,1))-AVERAGE(OFFSET($H$3,0,0,'Données projet'!$E$13+1,1))</f>
        <v>204.1040196583786</v>
      </c>
      <c r="CZ19" s="62">
        <f t="shared" si="42"/>
        <v>202.88720677845521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2.0333333333333332</v>
      </c>
      <c r="DO19" s="13">
        <f>IF('Données projet'!$A$166&gt;35,DO18+DN19-DW18,IF(A19&lt;'Données projet'!$A$166,$DL$205^A19,IF(A19='Données projet'!$A$166,'Données projet'!$B$166,DO18+DN19-DW18)))</f>
        <v>8.957275086228325</v>
      </c>
      <c r="DP19" s="18">
        <f>DO19*VLOOKUP('Données projet'!$B$14,Paramètres!$A$1:$I$89,3,0)*VLOOKUP('Données projet'!$B$14,Paramètres!$A$1:$I$89,5,0)</f>
        <v>8.5237429720548743</v>
      </c>
      <c r="DQ19" s="14">
        <f t="shared" si="43"/>
        <v>3.0609556560805538</v>
      </c>
      <c r="DR19" s="22">
        <f t="shared" si="16"/>
        <v>20.176683444002535</v>
      </c>
      <c r="DS19" s="62">
        <f t="shared" si="17"/>
        <v>296.39890566622478</v>
      </c>
      <c r="DT19" s="62">
        <f ca="1">AVERAGE(OFFSET($DS$3,0,0,'Données projet'!$E$14+1,1))-AVERAGE(OFFSET($H$3,0,0,'Données projet'!$E$14+1,1))</f>
        <v>398.94207486581155</v>
      </c>
      <c r="DU19" s="62">
        <f t="shared" si="44"/>
        <v>166.80625488406787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3.887142857142857</v>
      </c>
      <c r="EJ19" s="13">
        <f>IF('Données projet'!$A$192&gt;35,EJ18+EI19-ER18,IF(A19&lt;'Données projet'!$A$192,$EG$205^A19,IF(A19='Données projet'!$A$192,'Données projet'!$B$192,EJ18+EI19-ER18)))</f>
        <v>62.194285714285691</v>
      </c>
      <c r="EK19" s="18">
        <f>EJ19*VLOOKUP('Données projet'!$B$15,Paramètres!$A$1:$I$89,3,0)*VLOOKUP('Données projet'!$B$15,Paramètres!$A$1:$I$89,5,0)</f>
        <v>70.826852571428546</v>
      </c>
      <c r="EL19" s="14">
        <f t="shared" si="45"/>
        <v>19.878653660930119</v>
      </c>
      <c r="EM19" s="22">
        <f t="shared" si="19"/>
        <v>157.97875668802465</v>
      </c>
      <c r="EN19" s="62">
        <f t="shared" si="20"/>
        <v>434.20097891024687</v>
      </c>
      <c r="EO19" s="62">
        <f ca="1">AVERAGE(OFFSET($EN$3,0,0,'Données projet'!$E$15+1,1))-AVERAGE(OFFSET($H$3,0,0,'Données projet'!$E$15+1,1))</f>
        <v>720.18933349167537</v>
      </c>
      <c r="EP19" s="62">
        <f t="shared" si="46"/>
        <v>328.2965259900862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411.38864434253145</v>
      </c>
      <c r="S20" s="62">
        <f ca="1">AVERAGE(OFFSET($R$3,0,0,'Données projet'!$E$9+1,1))-AVERAGE(OFFSET($H$3,0,0,'Données projet'!$E$9+1,1))</f>
        <v>581.88778927327667</v>
      </c>
      <c r="T20" s="62">
        <f t="shared" si="34"/>
        <v>269.67340993773422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3.887142857142857</v>
      </c>
      <c r="AI20" s="14">
        <f>IF('Données projet'!$A$62&gt;35,AI19+AH20-AQ19,IF(A20&lt;'Données projet'!$A$62,$AF$205^A20,IF(A20='Données projet'!$A$62,'Données projet'!$B$62,AI19+AH20-AQ19)))</f>
        <v>66.081428571428546</v>
      </c>
      <c r="AJ20" s="14">
        <f>AI20*VLOOKUP('Données projet'!$B$10,Paramètres!$A$1:$I$89,3,0)*VLOOKUP('Données projet'!$B$10,Paramètres!$A$1:$I$89,5,0)</f>
        <v>44.32742228571427</v>
      </c>
      <c r="AK20" s="14">
        <f t="shared" si="35"/>
        <v>13.138683943149809</v>
      </c>
      <c r="AL20" s="22">
        <f t="shared" si="4"/>
        <v>100.08680168193827</v>
      </c>
      <c r="AM20" s="62">
        <f t="shared" si="5"/>
        <v>377.53124612638271</v>
      </c>
      <c r="AN20" s="62">
        <f ca="1">AVERAGE(OFFSET($AM$3,0,0,'Données projet'!$E$10+1,1))-AVERAGE(OFFSET($H$3,0,0,'Données projet'!$E$10+1,1))</f>
        <v>442.85175349826028</v>
      </c>
      <c r="AO20" s="62">
        <f t="shared" si="36"/>
        <v>210.70697808232501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71.13004971428569</v>
      </c>
      <c r="BF20" s="14">
        <f t="shared" si="37"/>
        <v>19.953826645408597</v>
      </c>
      <c r="BG20" s="22">
        <f t="shared" si="7"/>
        <v>158.63775132646754</v>
      </c>
      <c r="BH20" s="62">
        <f t="shared" si="8"/>
        <v>436.08219577091199</v>
      </c>
      <c r="BI20" s="62">
        <f ca="1">AVERAGE(OFFSET($BH$3,0,0,'Données projet'!$E$11+1,1))-AVERAGE(OFFSET($H$3,0,0,'Données projet'!$E$11+1,1))</f>
        <v>683.36974161977764</v>
      </c>
      <c r="BJ20" s="62">
        <f t="shared" si="38"/>
        <v>312.6921234697457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3.887142857142857</v>
      </c>
      <c r="BY20" s="13">
        <f>IF('Données projet'!$A$114&gt;35,BY19+BX20-CG19,IF(A20&lt;'Données projet'!$A$114,$BV$205^A20,IF(A20='Données projet'!$A$114,'Données projet'!$B$114,BY19+BX20-CG19)))</f>
        <v>66.081428571428546</v>
      </c>
      <c r="BZ20" s="14">
        <f>BY20*VLOOKUP('Données projet'!$B$12,Paramètres!$A$1:$I$89,3,0)*VLOOKUP('Données projet'!$B$12,Paramètres!$A$1:$I$89,5,0)</f>
        <v>63.913957714285694</v>
      </c>
      <c r="CA20" s="14">
        <f t="shared" si="39"/>
        <v>18.154171552507719</v>
      </c>
      <c r="CB20" s="22">
        <f t="shared" si="10"/>
        <v>142.9353251396652</v>
      </c>
      <c r="CC20" s="62">
        <f t="shared" si="11"/>
        <v>420.37976958410968</v>
      </c>
      <c r="CD20" s="62">
        <f ca="1">AVERAGE(OFFSET($CC$3,0,0,'Données projet'!$E$12+1,1))-AVERAGE(OFFSET($H$3,0,0,'Données projet'!$E$12+1,1))</f>
        <v>618.83149423524605</v>
      </c>
      <c r="CE20" s="62">
        <f t="shared" si="40"/>
        <v>285.33582535802435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6.1540000000000008</v>
      </c>
      <c r="CT20" s="13">
        <f>IF('Données projet'!$A$140&gt;35,CT19+CS20-DB19,IF(A20&lt;'Données projet'!$A$140,$CQ$205^A20,IF(A20='Données projet'!$A$140,'Données projet'!$B$140,CT19+CS20-DB19)))</f>
        <v>36.028000000000006</v>
      </c>
      <c r="CU20" s="18">
        <f>CT20*VLOOKUP('Données projet'!$B$13,Paramètres!$A$1:$I$89,3,0)*VLOOKUP('Données projet'!$B$13,Paramètres!$A$1:$I$89,5,0)</f>
        <v>29.225913600000009</v>
      </c>
      <c r="CV20" s="14">
        <f t="shared" si="41"/>
        <v>9.092948985351887</v>
      </c>
      <c r="CW20" s="22">
        <f t="shared" si="13"/>
        <v>66.738685669487879</v>
      </c>
      <c r="CX20" s="62">
        <f t="shared" si="14"/>
        <v>344.18313011393235</v>
      </c>
      <c r="CY20" s="62">
        <f ca="1">AVERAGE(OFFSET($CX$3,0,0,'Données projet'!$E$13+1,1))-AVERAGE(OFFSET($H$3,0,0,'Données projet'!$E$13+1,1))</f>
        <v>204.1040196583786</v>
      </c>
      <c r="CZ20" s="62">
        <f t="shared" si="42"/>
        <v>202.88720677845521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2.0333333333333332</v>
      </c>
      <c r="DO20" s="13">
        <f>IF('Données projet'!$A$166&gt;35,DO19+DN20-DW19,IF(A20&lt;'Données projet'!$A$166,$DL$205^A20,IF(A20='Données projet'!$A$166,'Données projet'!$B$166,DO19+DN20-DW19)))</f>
        <v>10.272754431637646</v>
      </c>
      <c r="DP20" s="18">
        <f>DO20*VLOOKUP('Données projet'!$B$14,Paramètres!$A$1:$I$89,3,0)*VLOOKUP('Données projet'!$B$14,Paramètres!$A$1:$I$89,5,0)</f>
        <v>9.7755531171463836</v>
      </c>
      <c r="DQ20" s="14">
        <f t="shared" si="43"/>
        <v>3.4549435254073981</v>
      </c>
      <c r="DR20" s="22">
        <f t="shared" si="16"/>
        <v>23.04311498578117</v>
      </c>
      <c r="DS20" s="62">
        <f t="shared" si="17"/>
        <v>300.48755943022564</v>
      </c>
      <c r="DT20" s="62">
        <f ca="1">AVERAGE(OFFSET($DS$3,0,0,'Données projet'!$E$14+1,1))-AVERAGE(OFFSET($H$3,0,0,'Données projet'!$E$14+1,1))</f>
        <v>398.94207486581155</v>
      </c>
      <c r="DU20" s="62">
        <f t="shared" si="44"/>
        <v>166.80625488406787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3.887142857142857</v>
      </c>
      <c r="EJ20" s="13">
        <f>IF('Données projet'!$A$192&gt;35,EJ19+EI20-ER19,IF(A20&lt;'Données projet'!$A$192,$EG$205^A20,IF(A20='Données projet'!$A$192,'Données projet'!$B$192,EJ19+EI20-ER19)))</f>
        <v>66.081428571428546</v>
      </c>
      <c r="EK20" s="18">
        <f>EJ20*VLOOKUP('Données projet'!$B$15,Paramètres!$A$1:$I$89,3,0)*VLOOKUP('Données projet'!$B$15,Paramètres!$A$1:$I$89,5,0)</f>
        <v>75.253530857142835</v>
      </c>
      <c r="EL20" s="14">
        <f t="shared" si="45"/>
        <v>20.972548986375632</v>
      </c>
      <c r="EM20" s="22">
        <f t="shared" si="19"/>
        <v>167.59375572746134</v>
      </c>
      <c r="EN20" s="62">
        <f t="shared" si="20"/>
        <v>445.03820017190583</v>
      </c>
      <c r="EO20" s="62">
        <f ca="1">AVERAGE(OFFSET($EN$3,0,0,'Données projet'!$E$15+1,1))-AVERAGE(OFFSET($H$3,0,0,'Données projet'!$E$15+1,1))</f>
        <v>720.18933349167537</v>
      </c>
      <c r="EP20" s="62">
        <f t="shared" si="46"/>
        <v>328.2965259900862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420.28064065248873</v>
      </c>
      <c r="S21" s="62">
        <f ca="1">AVERAGE(OFFSET($R$3,0,0,'Données projet'!$E$9+1,1))-AVERAGE(OFFSET($H$3,0,0,'Données projet'!$E$9+1,1))</f>
        <v>581.88778927327667</v>
      </c>
      <c r="T21" s="62">
        <f t="shared" si="34"/>
        <v>269.67340993773422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3.887142857142857</v>
      </c>
      <c r="AI21" s="14">
        <f>IF('Données projet'!$A$62&gt;35,AI20+AH21-AQ20,IF(A21&lt;'Données projet'!$A$62,$AF$205^A21,IF(A21='Données projet'!$A$62,'Données projet'!$B$62,AI20+AH21-AQ20)))</f>
        <v>69.968571428571408</v>
      </c>
      <c r="AJ21" s="14">
        <f>AI21*VLOOKUP('Données projet'!$B$10,Paramètres!$A$1:$I$89,3,0)*VLOOKUP('Données projet'!$B$10,Paramètres!$A$1:$I$89,5,0)</f>
        <v>46.934917714285703</v>
      </c>
      <c r="AK21" s="14">
        <f t="shared" si="35"/>
        <v>13.819298067361865</v>
      </c>
      <c r="AL21" s="22">
        <f t="shared" si="4"/>
        <v>105.8135924863695</v>
      </c>
      <c r="AM21" s="62">
        <f t="shared" si="5"/>
        <v>384.48025915303617</v>
      </c>
      <c r="AN21" s="62">
        <f ca="1">AVERAGE(OFFSET($AM$3,0,0,'Données projet'!$E$10+1,1))-AVERAGE(OFFSET($H$3,0,0,'Données projet'!$E$10+1,1))</f>
        <v>442.85175349826028</v>
      </c>
      <c r="AO21" s="62">
        <f t="shared" si="36"/>
        <v>210.70697808232501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75.314170285714255</v>
      </c>
      <c r="BF21" s="14">
        <f t="shared" si="37"/>
        <v>20.987480876358003</v>
      </c>
      <c r="BG21" s="22">
        <f t="shared" si="7"/>
        <v>167.72537577394252</v>
      </c>
      <c r="BH21" s="62">
        <f t="shared" si="8"/>
        <v>446.3920424406092</v>
      </c>
      <c r="BI21" s="62">
        <f ca="1">AVERAGE(OFFSET($BH$3,0,0,'Données projet'!$E$11+1,1))-AVERAGE(OFFSET($H$3,0,0,'Données projet'!$E$11+1,1))</f>
        <v>683.36974161977764</v>
      </c>
      <c r="BJ21" s="62">
        <f t="shared" si="38"/>
        <v>312.6921234697457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3.887142857142857</v>
      </c>
      <c r="BY21" s="13">
        <f>IF('Données projet'!$A$114&gt;35,BY20+BX21-CG20,IF(A21&lt;'Données projet'!$A$114,$BV$205^A21,IF(A21='Données projet'!$A$114,'Données projet'!$B$114,BY20+BX21-CG20)))</f>
        <v>69.968571428571408</v>
      </c>
      <c r="BZ21" s="14">
        <f>BY21*VLOOKUP('Données projet'!$B$12,Paramètres!$A$1:$I$89,3,0)*VLOOKUP('Données projet'!$B$12,Paramètres!$A$1:$I$89,5,0)</f>
        <v>67.673602285714267</v>
      </c>
      <c r="CA21" s="14">
        <f t="shared" si="39"/>
        <v>19.094599499893381</v>
      </c>
      <c r="CB21" s="22">
        <f t="shared" si="10"/>
        <v>151.12128477659996</v>
      </c>
      <c r="CC21" s="62">
        <f t="shared" si="11"/>
        <v>429.78795144326665</v>
      </c>
      <c r="CD21" s="62">
        <f ca="1">AVERAGE(OFFSET($CC$3,0,0,'Données projet'!$E$12+1,1))-AVERAGE(OFFSET($H$3,0,0,'Données projet'!$E$12+1,1))</f>
        <v>618.83149423524605</v>
      </c>
      <c r="CE21" s="62">
        <f t="shared" si="40"/>
        <v>285.33582535802435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6.1540000000000008</v>
      </c>
      <c r="CT21" s="13">
        <f>IF('Données projet'!$A$140&gt;35,CT20+CS21-DB20,IF(A21&lt;'Données projet'!$A$140,$CQ$205^A21,IF(A21='Données projet'!$A$140,'Données projet'!$B$140,CT20+CS21-DB20)))</f>
        <v>42.182000000000009</v>
      </c>
      <c r="CU21" s="18">
        <f>CT21*VLOOKUP('Données projet'!$B$13,Paramètres!$A$1:$I$89,3,0)*VLOOKUP('Données projet'!$B$13,Paramètres!$A$1:$I$89,5,0)</f>
        <v>34.218038400000012</v>
      </c>
      <c r="CV21" s="14">
        <f t="shared" si="41"/>
        <v>10.452492858148506</v>
      </c>
      <c r="CW21" s="22">
        <f t="shared" si="13"/>
        <v>77.801175274608667</v>
      </c>
      <c r="CX21" s="62">
        <f t="shared" si="14"/>
        <v>356.46784194127537</v>
      </c>
      <c r="CY21" s="62">
        <f ca="1">AVERAGE(OFFSET($CX$3,0,0,'Données projet'!$E$13+1,1))-AVERAGE(OFFSET($H$3,0,0,'Données projet'!$E$13+1,1))</f>
        <v>204.1040196583786</v>
      </c>
      <c r="CZ21" s="62">
        <f t="shared" si="42"/>
        <v>202.88720677845521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2.0333333333333332</v>
      </c>
      <c r="DO21" s="13">
        <f>IF('Données projet'!$A$166&gt;35,DO20+DN21-DW20,IF(A21&lt;'Données projet'!$A$166,$DL$205^A21,IF(A21='Données projet'!$A$166,'Données projet'!$B$166,DO20+DN21-DW20)))</f>
        <v>11.781427118943895</v>
      </c>
      <c r="DP21" s="18">
        <f>DO21*VLOOKUP('Données projet'!$B$14,Paramètres!$A$1:$I$89,3,0)*VLOOKUP('Données projet'!$B$14,Paramètres!$A$1:$I$89,5,0)</f>
        <v>11.21120604638701</v>
      </c>
      <c r="DQ21" s="14">
        <f t="shared" si="43"/>
        <v>3.8996431523085002</v>
      </c>
      <c r="DR21" s="22">
        <f t="shared" si="16"/>
        <v>26.31806235439468</v>
      </c>
      <c r="DS21" s="62">
        <f t="shared" si="17"/>
        <v>304.98472902106136</v>
      </c>
      <c r="DT21" s="62">
        <f ca="1">AVERAGE(OFFSET($DS$3,0,0,'Données projet'!$E$14+1,1))-AVERAGE(OFFSET($H$3,0,0,'Données projet'!$E$14+1,1))</f>
        <v>398.94207486581155</v>
      </c>
      <c r="DU21" s="62">
        <f t="shared" si="44"/>
        <v>166.80625488406787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3.887142857142857</v>
      </c>
      <c r="EJ21" s="13">
        <f>IF('Données projet'!$A$192&gt;35,EJ20+EI21-ER20,IF(A21&lt;'Données projet'!$A$192,$EG$205^A21,IF(A21='Données projet'!$A$192,'Données projet'!$B$192,EJ20+EI21-ER20)))</f>
        <v>69.968571428571408</v>
      </c>
      <c r="EK21" s="18">
        <f>EJ21*VLOOKUP('Données projet'!$B$15,Paramètres!$A$1:$I$89,3,0)*VLOOKUP('Données projet'!$B$15,Paramètres!$A$1:$I$89,5,0)</f>
        <v>79.680209142857123</v>
      </c>
      <c r="EL21" s="14">
        <f t="shared" si="45"/>
        <v>22.058975383617572</v>
      </c>
      <c r="EM21" s="22">
        <f t="shared" si="19"/>
        <v>177.1957463836101</v>
      </c>
      <c r="EN21" s="62">
        <f t="shared" si="20"/>
        <v>455.86241305027681</v>
      </c>
      <c r="EO21" s="62">
        <f ca="1">AVERAGE(OFFSET($EN$3,0,0,'Données projet'!$E$15+1,1))-AVERAGE(OFFSET($H$3,0,0,'Données projet'!$E$15+1,1))</f>
        <v>720.18933349167537</v>
      </c>
      <c r="EP21" s="62">
        <f t="shared" si="46"/>
        <v>328.2965259900862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429.16267806775738</v>
      </c>
      <c r="S22" s="62">
        <f ca="1">AVERAGE(OFFSET($R$3,0,0,'Données projet'!$E$9+1,1))-AVERAGE(OFFSET($H$3,0,0,'Données projet'!$E$9+1,1))</f>
        <v>581.88778927327667</v>
      </c>
      <c r="T22" s="62">
        <f t="shared" si="34"/>
        <v>269.67340993773422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3.887142857142857</v>
      </c>
      <c r="AI22" s="14">
        <f>IF('Données projet'!$A$62&gt;35,AI21+AH22-AQ21,IF(A22&lt;'Données projet'!$A$62,$AF$205^A22,IF(A22='Données projet'!$A$62,'Données projet'!$B$62,AI21+AH22-AQ21)))</f>
        <v>73.855714285714271</v>
      </c>
      <c r="AJ22" s="14">
        <f>AI22*VLOOKUP('Données projet'!$B$10,Paramètres!$A$1:$I$89,3,0)*VLOOKUP('Données projet'!$B$10,Paramètres!$A$1:$I$89,5,0)</f>
        <v>49.542413142857136</v>
      </c>
      <c r="AK22" s="14">
        <f t="shared" si="35"/>
        <v>14.495522703715517</v>
      </c>
      <c r="AL22" s="22">
        <f t="shared" si="4"/>
        <v>111.53273826611404</v>
      </c>
      <c r="AM22" s="62">
        <f t="shared" si="5"/>
        <v>391.42162715500291</v>
      </c>
      <c r="AN22" s="62">
        <f ca="1">AVERAGE(OFFSET($AM$3,0,0,'Données projet'!$E$10+1,1))-AVERAGE(OFFSET($H$3,0,0,'Données projet'!$E$10+1,1))</f>
        <v>442.85175349826028</v>
      </c>
      <c r="AO22" s="62">
        <f t="shared" si="36"/>
        <v>210.70697808232501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79.498290857142834</v>
      </c>
      <c r="BF22" s="14">
        <f t="shared" si="37"/>
        <v>22.014468756235438</v>
      </c>
      <c r="BG22" s="22">
        <f t="shared" si="7"/>
        <v>176.80138965996716</v>
      </c>
      <c r="BH22" s="62">
        <f t="shared" si="8"/>
        <v>456.69027854885599</v>
      </c>
      <c r="BI22" s="62">
        <f ca="1">AVERAGE(OFFSET($BH$3,0,0,'Données projet'!$E$11+1,1))-AVERAGE(OFFSET($H$3,0,0,'Données projet'!$E$11+1,1))</f>
        <v>683.36974161977764</v>
      </c>
      <c r="BJ22" s="62">
        <f t="shared" si="38"/>
        <v>312.6921234697457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3.887142857142857</v>
      </c>
      <c r="BY22" s="13">
        <f>IF('Données projet'!$A$114&gt;35,BY21+BX22-CG21,IF(A22&lt;'Données projet'!$A$114,$BV$205^A22,IF(A22='Données projet'!$A$114,'Données projet'!$B$114,BY21+BX22-CG21)))</f>
        <v>73.855714285714271</v>
      </c>
      <c r="BZ22" s="14">
        <f>BY22*VLOOKUP('Données projet'!$B$12,Paramètres!$A$1:$I$89,3,0)*VLOOKUP('Données projet'!$B$12,Paramètres!$A$1:$I$89,5,0)</f>
        <v>71.433246857142848</v>
      </c>
      <c r="CA22" s="14">
        <f t="shared" si="39"/>
        <v>20.02896234091423</v>
      </c>
      <c r="CB22" s="22">
        <f t="shared" si="10"/>
        <v>159.2966810199494</v>
      </c>
      <c r="CC22" s="62">
        <f t="shared" si="11"/>
        <v>439.18556990883826</v>
      </c>
      <c r="CD22" s="62">
        <f ca="1">AVERAGE(OFFSET($CC$3,0,0,'Données projet'!$E$12+1,1))-AVERAGE(OFFSET($H$3,0,0,'Données projet'!$E$12+1,1))</f>
        <v>618.83149423524605</v>
      </c>
      <c r="CE22" s="62">
        <f t="shared" si="40"/>
        <v>285.33582535802435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6.1540000000000008</v>
      </c>
      <c r="CT22" s="13">
        <f>IF('Données projet'!$A$140&gt;35,CT21+CS22-DB21,IF(A22&lt;'Données projet'!$A$140,$CQ$205^A22,IF(A22='Données projet'!$A$140,'Données projet'!$B$140,CT21+CS22-DB21)))</f>
        <v>48.336000000000013</v>
      </c>
      <c r="CU22" s="18">
        <f>CT22*VLOOKUP('Données projet'!$B$13,Paramètres!$A$1:$I$89,3,0)*VLOOKUP('Données projet'!$B$13,Paramètres!$A$1:$I$89,5,0)</f>
        <v>39.210163200000018</v>
      </c>
      <c r="CV22" s="14">
        <f t="shared" si="41"/>
        <v>11.789058205876872</v>
      </c>
      <c r="CW22" s="22">
        <f t="shared" si="13"/>
        <v>88.823643948568915</v>
      </c>
      <c r="CX22" s="62">
        <f t="shared" si="14"/>
        <v>368.71253283745779</v>
      </c>
      <c r="CY22" s="62">
        <f ca="1">AVERAGE(OFFSET($CX$3,0,0,'Données projet'!$E$13+1,1))-AVERAGE(OFFSET($H$3,0,0,'Données projet'!$E$13+1,1))</f>
        <v>204.1040196583786</v>
      </c>
      <c r="CZ22" s="62">
        <f t="shared" si="42"/>
        <v>202.88720677845521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2.0333333333333332</v>
      </c>
      <c r="DO22" s="13">
        <f>IF('Données projet'!$A$166&gt;35,DO21+DN22-DW21,IF(A22&lt;'Données projet'!$A$166,$DL$205^A22,IF(A22='Données projet'!$A$166,'Données projet'!$B$166,DO21+DN22-DW21)))</f>
        <v>13.511665822703728</v>
      </c>
      <c r="DP22" s="18">
        <f>DO22*VLOOKUP('Données projet'!$B$14,Paramètres!$A$1:$I$89,3,0)*VLOOKUP('Données projet'!$B$14,Paramètres!$A$1:$I$89,5,0)</f>
        <v>12.857701196884868</v>
      </c>
      <c r="DQ22" s="14">
        <f t="shared" si="43"/>
        <v>4.4015818503294835</v>
      </c>
      <c r="DR22" s="22">
        <f t="shared" si="16"/>
        <v>30.059917973898333</v>
      </c>
      <c r="DS22" s="62">
        <f t="shared" si="17"/>
        <v>309.94880686278719</v>
      </c>
      <c r="DT22" s="62">
        <f ca="1">AVERAGE(OFFSET($DS$3,0,0,'Données projet'!$E$14+1,1))-AVERAGE(OFFSET($H$3,0,0,'Données projet'!$E$14+1,1))</f>
        <v>398.94207486581155</v>
      </c>
      <c r="DU22" s="62">
        <f t="shared" si="44"/>
        <v>166.80625488406787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3.887142857142857</v>
      </c>
      <c r="EJ22" s="13">
        <f>IF('Données projet'!$A$192&gt;35,EJ21+EI22-ER21,IF(A22&lt;'Données projet'!$A$192,$EG$205^A22,IF(A22='Données projet'!$A$192,'Données projet'!$B$192,EJ21+EI22-ER21)))</f>
        <v>73.855714285714271</v>
      </c>
      <c r="EK22" s="18">
        <f>EJ22*VLOOKUP('Données projet'!$B$15,Paramètres!$A$1:$I$89,3,0)*VLOOKUP('Données projet'!$B$15,Paramètres!$A$1:$I$89,5,0)</f>
        <v>84.106887428571412</v>
      </c>
      <c r="EL22" s="14">
        <f t="shared" si="45"/>
        <v>23.13839508600832</v>
      </c>
      <c r="EM22" s="22">
        <f t="shared" si="19"/>
        <v>186.78553371289306</v>
      </c>
      <c r="EN22" s="62">
        <f t="shared" si="20"/>
        <v>466.67442260178188</v>
      </c>
      <c r="EO22" s="62">
        <f ca="1">AVERAGE(OFFSET($EN$3,0,0,'Données projet'!$E$15+1,1))-AVERAGE(OFFSET($H$3,0,0,'Données projet'!$E$15+1,1))</f>
        <v>720.18933349167537</v>
      </c>
      <c r="EP22" s="62">
        <f t="shared" si="46"/>
        <v>328.2965259900862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438.03534051614758</v>
      </c>
      <c r="S23" s="62">
        <f ca="1">AVERAGE(OFFSET($R$3,0,0,'Données projet'!$E$9+1,1))-AVERAGE(OFFSET($H$3,0,0,'Données projet'!$E$9+1,1))</f>
        <v>581.88778927327667</v>
      </c>
      <c r="T23" s="62">
        <f t="shared" si="34"/>
        <v>269.67340993773422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3.887142857142857</v>
      </c>
      <c r="AI23" s="14">
        <f>IF('Données projet'!$A$62&gt;35,AI22+AH23-AQ22,IF(A23&lt;'Données projet'!$A$62,$AF$205^A23,IF(A23='Données projet'!$A$62,'Données projet'!$B$62,AI22+AH23-AQ22)))</f>
        <v>77.742857142857133</v>
      </c>
      <c r="AJ23" s="14">
        <f>AI23*VLOOKUP('Données projet'!$B$10,Paramètres!$A$1:$I$89,3,0)*VLOOKUP('Données projet'!$B$10,Paramètres!$A$1:$I$89,5,0)</f>
        <v>52.149908571428568</v>
      </c>
      <c r="AK23" s="14">
        <f t="shared" si="35"/>
        <v>15.167615224551032</v>
      </c>
      <c r="AL23" s="22">
        <f t="shared" si="4"/>
        <v>117.2446872779978</v>
      </c>
      <c r="AM23" s="62">
        <f t="shared" si="5"/>
        <v>398.35579838910894</v>
      </c>
      <c r="AN23" s="62">
        <f ca="1">AVERAGE(OFFSET($AM$3,0,0,'Données projet'!$E$10+1,1))-AVERAGE(OFFSET($H$3,0,0,'Données projet'!$E$10+1,1))</f>
        <v>442.85175349826028</v>
      </c>
      <c r="AO23" s="62">
        <f t="shared" si="36"/>
        <v>210.70697808232501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83.682411428571413</v>
      </c>
      <c r="BF23" s="14">
        <f t="shared" si="37"/>
        <v>23.035181158516771</v>
      </c>
      <c r="BG23" s="22">
        <f t="shared" si="7"/>
        <v>185.86647375584525</v>
      </c>
      <c r="BH23" s="62">
        <f t="shared" si="8"/>
        <v>466.97758486695636</v>
      </c>
      <c r="BI23" s="62">
        <f ca="1">AVERAGE(OFFSET($BH$3,0,0,'Données projet'!$E$11+1,1))-AVERAGE(OFFSET($H$3,0,0,'Données projet'!$E$11+1,1))</f>
        <v>683.36974161977764</v>
      </c>
      <c r="BJ23" s="62">
        <f t="shared" si="38"/>
        <v>312.6921234697457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3.887142857142857</v>
      </c>
      <c r="BY23" s="13">
        <f>IF('Données projet'!$A$114&gt;35,BY22+BX23-CG22,IF(A23&lt;'Données projet'!$A$114,$BV$205^A23,IF(A23='Données projet'!$A$114,'Données projet'!$B$114,BY22+BX23-CG22)))</f>
        <v>77.742857142857133</v>
      </c>
      <c r="BZ23" s="14">
        <f>BY23*VLOOKUP('Données projet'!$B$12,Paramètres!$A$1:$I$89,3,0)*VLOOKUP('Données projet'!$B$12,Paramètres!$A$1:$I$89,5,0)</f>
        <v>75.192891428571414</v>
      </c>
      <c r="CA23" s="14">
        <f t="shared" si="39"/>
        <v>20.957615695785943</v>
      </c>
      <c r="CB23" s="22">
        <f t="shared" si="10"/>
        <v>167.46213324158907</v>
      </c>
      <c r="CC23" s="62">
        <f t="shared" si="11"/>
        <v>448.57324435270021</v>
      </c>
      <c r="CD23" s="62">
        <f ca="1">AVERAGE(OFFSET($CC$3,0,0,'Données projet'!$E$12+1,1))-AVERAGE(OFFSET($H$3,0,0,'Données projet'!$E$12+1,1))</f>
        <v>618.83149423524605</v>
      </c>
      <c r="CE23" s="62">
        <f t="shared" si="40"/>
        <v>285.33582535802435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54.49</v>
      </c>
      <c r="CR23" s="13">
        <f>VLOOKUP(A23,'Données projet'!$A$139:$I$159,9,0)</f>
        <v>6.1540000000000008</v>
      </c>
      <c r="CS23" s="13">
        <f t="array" ref="CS23">INDEX(CR:CR,MIN(IF(ISNUMBER(CR23:CR219),ROW(CR23:CR219),"")))</f>
        <v>6.1540000000000008</v>
      </c>
      <c r="CT23" s="13">
        <f>IF('Données projet'!$A$140&gt;35,CT22+CS23-DB22,IF(A23&lt;'Données projet'!$A$140,$CQ$205^A23,IF(A23='Données projet'!$A$140,'Données projet'!$B$140,CT22+CS23-DB22)))</f>
        <v>54.490000000000016</v>
      </c>
      <c r="CU23" s="18">
        <f>CT23*VLOOKUP('Données projet'!$B$13,Paramètres!$A$1:$I$89,3,0)*VLOOKUP('Données projet'!$B$13,Paramètres!$A$1:$I$89,5,0)</f>
        <v>44.202288000000017</v>
      </c>
      <c r="CV23" s="14">
        <f t="shared" si="41"/>
        <v>13.105905914032482</v>
      </c>
      <c r="CW23" s="22">
        <f t="shared" si="13"/>
        <v>99.811771066939926</v>
      </c>
      <c r="CX23" s="62">
        <f t="shared" si="14"/>
        <v>380.92288217805105</v>
      </c>
      <c r="CY23" s="62">
        <f ca="1">AVERAGE(OFFSET($CX$3,0,0,'Données projet'!$E$13+1,1))-AVERAGE(OFFSET($H$3,0,0,'Données projet'!$E$13+1,1))</f>
        <v>204.1040196583786</v>
      </c>
      <c r="CZ23" s="62">
        <f t="shared" si="42"/>
        <v>202.88720677845521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16.03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2.0333333333333332</v>
      </c>
      <c r="DO23" s="13">
        <f>IF('Données projet'!$A$166&gt;35,DO22+DN23-DW22,IF(A23&lt;'Données projet'!$A$166,$DL$205^A23,IF(A23='Données projet'!$A$166,'Données projet'!$B$166,DO22+DN23-DW22)))</f>
        <v>15.496010072571362</v>
      </c>
      <c r="DP23" s="18">
        <f>DO23*VLOOKUP('Données projet'!$B$14,Paramètres!$A$1:$I$89,3,0)*VLOOKUP('Données projet'!$B$14,Paramètres!$A$1:$I$89,5,0)</f>
        <v>14.746003185058909</v>
      </c>
      <c r="DQ23" s="14">
        <f t="shared" si="43"/>
        <v>4.9681270897007623</v>
      </c>
      <c r="DR23" s="22">
        <f t="shared" si="16"/>
        <v>34.335443561873092</v>
      </c>
      <c r="DS23" s="62">
        <f t="shared" si="17"/>
        <v>315.44655467298423</v>
      </c>
      <c r="DT23" s="62">
        <f ca="1">AVERAGE(OFFSET($DS$3,0,0,'Données projet'!$E$14+1,1))-AVERAGE(OFFSET($H$3,0,0,'Données projet'!$E$14+1,1))</f>
        <v>398.94207486581155</v>
      </c>
      <c r="DU23" s="62">
        <f t="shared" si="44"/>
        <v>166.80625488406787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3.887142857142857</v>
      </c>
      <c r="EJ23" s="13">
        <f>IF('Données projet'!$A$192&gt;35,EJ22+EI23-ER22,IF(A23&lt;'Données projet'!$A$192,$EG$205^A23,IF(A23='Données projet'!$A$192,'Données projet'!$B$192,EJ22+EI23-ER22)))</f>
        <v>77.742857142857133</v>
      </c>
      <c r="EK23" s="18">
        <f>EJ23*VLOOKUP('Données projet'!$B$15,Paramètres!$A$1:$I$89,3,0)*VLOOKUP('Données projet'!$B$15,Paramètres!$A$1:$I$89,5,0)</f>
        <v>88.5335657142857</v>
      </c>
      <c r="EL23" s="14">
        <f t="shared" si="45"/>
        <v>24.21121892267184</v>
      </c>
      <c r="EM23" s="22">
        <f t="shared" si="19"/>
        <v>196.36383324270105</v>
      </c>
      <c r="EN23" s="62">
        <f t="shared" si="20"/>
        <v>477.47494435381219</v>
      </c>
      <c r="EO23" s="62">
        <f ca="1">AVERAGE(OFFSET($EN$3,0,0,'Données projet'!$E$15+1,1))-AVERAGE(OFFSET($H$3,0,0,'Données projet'!$E$15+1,1))</f>
        <v>720.18933349167537</v>
      </c>
      <c r="EP23" s="62">
        <f t="shared" si="46"/>
        <v>328.2965259900862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446.89915023410947</v>
      </c>
      <c r="S24" s="62">
        <f ca="1">AVERAGE(OFFSET($R$3,0,0,'Données projet'!$E$9+1,1))-AVERAGE(OFFSET($H$3,0,0,'Données projet'!$E$9+1,1))</f>
        <v>581.88778927327667</v>
      </c>
      <c r="T24" s="62">
        <f t="shared" si="34"/>
        <v>269.67340993773422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3.887142857142857</v>
      </c>
      <c r="AI24" s="14">
        <f>IF('Données projet'!$A$62&gt;35,AI23+AH24-AQ23,IF(A24&lt;'Données projet'!$A$62,$AF$205^A24,IF(A24='Données projet'!$A$62,'Données projet'!$B$62,AI23+AH24-AQ23)))</f>
        <v>81.63</v>
      </c>
      <c r="AJ24" s="14">
        <f>AI24*VLOOKUP('Données projet'!$B$10,Paramètres!$A$1:$I$89,3,0)*VLOOKUP('Données projet'!$B$10,Paramètres!$A$1:$I$89,5,0)</f>
        <v>54.757403999999994</v>
      </c>
      <c r="AK24" s="14">
        <f t="shared" si="35"/>
        <v>15.835805811091323</v>
      </c>
      <c r="AL24" s="22">
        <f t="shared" si="4"/>
        <v>122.94984042098405</v>
      </c>
      <c r="AM24" s="62">
        <f t="shared" si="5"/>
        <v>405.28317375431737</v>
      </c>
      <c r="AN24" s="62">
        <f ca="1">AVERAGE(OFFSET($AM$3,0,0,'Données projet'!$E$10+1,1))-AVERAGE(OFFSET($H$3,0,0,'Données projet'!$E$10+1,1))</f>
        <v>442.85175349826028</v>
      </c>
      <c r="AO24" s="62">
        <f t="shared" si="36"/>
        <v>210.70697808232501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87.866531999999992</v>
      </c>
      <c r="BF24" s="14">
        <f t="shared" si="37"/>
        <v>24.049967661305761</v>
      </c>
      <c r="BG24" s="22">
        <f t="shared" si="7"/>
        <v>194.9212369101075</v>
      </c>
      <c r="BH24" s="62">
        <f t="shared" si="8"/>
        <v>477.25457024344081</v>
      </c>
      <c r="BI24" s="62">
        <f ca="1">AVERAGE(OFFSET($BH$3,0,0,'Données projet'!$E$11+1,1))-AVERAGE(OFFSET($H$3,0,0,'Données projet'!$E$11+1,1))</f>
        <v>683.36974161977764</v>
      </c>
      <c r="BJ24" s="62">
        <f t="shared" si="38"/>
        <v>312.6921234697457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3.887142857142857</v>
      </c>
      <c r="BY24" s="13">
        <f>IF('Données projet'!$A$114&gt;35,BY23+BX24-CG23,IF(A24&lt;'Données projet'!$A$114,$BV$205^A24,IF(A24='Données projet'!$A$114,'Données projet'!$B$114,BY23+BX24-CG23)))</f>
        <v>81.63</v>
      </c>
      <c r="BZ24" s="14">
        <f>BY24*VLOOKUP('Données projet'!$B$12,Paramètres!$A$1:$I$89,3,0)*VLOOKUP('Données projet'!$B$12,Paramètres!$A$1:$I$89,5,0)</f>
        <v>78.952535999999995</v>
      </c>
      <c r="CA24" s="14">
        <f t="shared" si="39"/>
        <v>21.880877613822086</v>
      </c>
      <c r="CB24" s="22">
        <f t="shared" si="10"/>
        <v>175.61819537740678</v>
      </c>
      <c r="CC24" s="62">
        <f t="shared" si="11"/>
        <v>457.95152871074009</v>
      </c>
      <c r="CD24" s="62">
        <f ca="1">AVERAGE(OFFSET($CC$3,0,0,'Données projet'!$E$12+1,1))-AVERAGE(OFFSET($H$3,0,0,'Données projet'!$E$12+1,1))</f>
        <v>618.83149423524605</v>
      </c>
      <c r="CE24" s="62">
        <f t="shared" si="40"/>
        <v>285.33582535802435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6.7959999999999994</v>
      </c>
      <c r="CT24" s="13">
        <f>IF('Données projet'!$A$140&gt;35,CT23+CS24-DB23,IF(A24&lt;'Données projet'!$A$140,$CQ$205^A24,IF(A24='Données projet'!$A$140,'Données projet'!$B$140,CT23+CS24-DB23)))</f>
        <v>45.256000000000014</v>
      </c>
      <c r="CU24" s="18">
        <f>CT24*VLOOKUP('Données projet'!$B$13,Paramètres!$A$1:$I$89,3,0)*VLOOKUP('Données projet'!$B$13,Paramètres!$A$1:$I$89,5,0)</f>
        <v>36.711667200000015</v>
      </c>
      <c r="CV24" s="14">
        <f t="shared" si="41"/>
        <v>11.122770451023401</v>
      </c>
      <c r="CW24" s="22">
        <f t="shared" si="13"/>
        <v>83.311645575532438</v>
      </c>
      <c r="CX24" s="62">
        <f t="shared" si="14"/>
        <v>365.64497890886577</v>
      </c>
      <c r="CY24" s="62">
        <f ca="1">AVERAGE(OFFSET($CX$3,0,0,'Données projet'!$E$13+1,1))-AVERAGE(OFFSET($H$3,0,0,'Données projet'!$E$13+1,1))</f>
        <v>204.1040196583786</v>
      </c>
      <c r="CZ24" s="62">
        <f t="shared" si="42"/>
        <v>202.88720677845521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2.0333333333333332</v>
      </c>
      <c r="DO24" s="13">
        <f>IF('Données projet'!$A$166&gt;35,DO23+DN24-DW23,IF(A24&lt;'Données projet'!$A$166,$DL$205^A24,IF(A24='Données projet'!$A$166,'Données projet'!$B$166,DO23+DN24-DW23)))</f>
        <v>17.771778204116586</v>
      </c>
      <c r="DP24" s="18">
        <f>DO24*VLOOKUP('Données projet'!$B$14,Paramètres!$A$1:$I$89,3,0)*VLOOKUP('Données projet'!$B$14,Paramètres!$A$1:$I$89,5,0)</f>
        <v>16.911624139037343</v>
      </c>
      <c r="DQ24" s="14">
        <f t="shared" si="43"/>
        <v>5.607594637271359</v>
      </c>
      <c r="DR24" s="22">
        <f t="shared" si="16"/>
        <v>39.220972702070988</v>
      </c>
      <c r="DS24" s="62">
        <f t="shared" si="17"/>
        <v>321.5543060354043</v>
      </c>
      <c r="DT24" s="62">
        <f ca="1">AVERAGE(OFFSET($DS$3,0,0,'Données projet'!$E$14+1,1))-AVERAGE(OFFSET($H$3,0,0,'Données projet'!$E$14+1,1))</f>
        <v>398.94207486581155</v>
      </c>
      <c r="DU24" s="62">
        <f t="shared" si="44"/>
        <v>166.80625488406787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3.887142857142857</v>
      </c>
      <c r="EJ24" s="13">
        <f>IF('Données projet'!$A$192&gt;35,EJ23+EI24-ER23,IF(A24&lt;'Données projet'!$A$192,$EG$205^A24,IF(A24='Données projet'!$A$192,'Données projet'!$B$192,EJ23+EI24-ER23)))</f>
        <v>81.63</v>
      </c>
      <c r="EK24" s="18">
        <f>EJ24*VLOOKUP('Données projet'!$B$15,Paramètres!$A$1:$I$89,3,0)*VLOOKUP('Données projet'!$B$15,Paramètres!$A$1:$I$89,5,0)</f>
        <v>92.960243999999989</v>
      </c>
      <c r="EL24" s="14">
        <f t="shared" si="45"/>
        <v>25.277814319066749</v>
      </c>
      <c r="EM24" s="22">
        <f t="shared" si="19"/>
        <v>205.93128490570788</v>
      </c>
      <c r="EN24" s="62">
        <f t="shared" si="20"/>
        <v>488.26461823904117</v>
      </c>
      <c r="EO24" s="62">
        <f ca="1">AVERAGE(OFFSET($EN$3,0,0,'Données projet'!$E$15+1,1))-AVERAGE(OFFSET($H$3,0,0,'Données projet'!$E$15+1,1))</f>
        <v>720.18933349167537</v>
      </c>
      <c r="EP24" s="62">
        <f t="shared" si="46"/>
        <v>328.2965259900862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455.75457691087945</v>
      </c>
      <c r="S25" s="62">
        <f ca="1">AVERAGE(OFFSET($R$3,0,0,'Données projet'!$E$9+1,1))-AVERAGE(OFFSET($H$3,0,0,'Données projet'!$E$9+1,1))</f>
        <v>581.88778927327667</v>
      </c>
      <c r="T25" s="62">
        <f t="shared" si="34"/>
        <v>269.67340993773422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3.887142857142857</v>
      </c>
      <c r="AI25" s="14">
        <f>IF('Données projet'!$A$62&gt;35,AI24+AH25-AQ24,IF(A25&lt;'Données projet'!$A$62,$AF$205^A25,IF(A25='Données projet'!$A$62,'Données projet'!$B$62,AI24+AH25-AQ24)))</f>
        <v>85.517142857142858</v>
      </c>
      <c r="AJ25" s="14">
        <f>AI25*VLOOKUP('Données projet'!$B$10,Paramètres!$A$1:$I$89,3,0)*VLOOKUP('Données projet'!$B$10,Paramètres!$A$1:$I$89,5,0)</f>
        <v>57.364899428571427</v>
      </c>
      <c r="AK25" s="14">
        <f t="shared" si="35"/>
        <v>16.500301483820401</v>
      </c>
      <c r="AL25" s="22">
        <f t="shared" si="4"/>
        <v>128.64855825574909</v>
      </c>
      <c r="AM25" s="62">
        <f t="shared" si="5"/>
        <v>412.20411381130464</v>
      </c>
      <c r="AN25" s="62">
        <f ca="1">AVERAGE(OFFSET($AM$3,0,0,'Données projet'!$E$10+1,1))-AVERAGE(OFFSET($H$3,0,0,'Données projet'!$E$10+1,1))</f>
        <v>442.85175349826028</v>
      </c>
      <c r="AO25" s="62">
        <f t="shared" si="36"/>
        <v>210.70697808232501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92.050652571428571</v>
      </c>
      <c r="BF25" s="14">
        <f t="shared" si="37"/>
        <v>25.059142668302808</v>
      </c>
      <c r="BG25" s="22">
        <f t="shared" si="7"/>
        <v>203.96622670919882</v>
      </c>
      <c r="BH25" s="62">
        <f t="shared" si="8"/>
        <v>487.52178226475439</v>
      </c>
      <c r="BI25" s="62">
        <f ca="1">AVERAGE(OFFSET($BH$3,0,0,'Données projet'!$E$11+1,1))-AVERAGE(OFFSET($H$3,0,0,'Données projet'!$E$11+1,1))</f>
        <v>683.36974161977764</v>
      </c>
      <c r="BJ25" s="62">
        <f t="shared" si="38"/>
        <v>312.6921234697457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3.887142857142857</v>
      </c>
      <c r="BY25" s="13">
        <f>IF('Données projet'!$A$114&gt;35,BY24+BX25-CG24,IF(A25&lt;'Données projet'!$A$114,$BV$205^A25,IF(A25='Données projet'!$A$114,'Données projet'!$B$114,BY24+BX25-CG24)))</f>
        <v>85.517142857142858</v>
      </c>
      <c r="BZ25" s="14">
        <f>BY25*VLOOKUP('Données projet'!$B$12,Paramètres!$A$1:$I$89,3,0)*VLOOKUP('Données projet'!$B$12,Paramètres!$A$1:$I$89,5,0)</f>
        <v>82.712180571428576</v>
      </c>
      <c r="CA25" s="14">
        <f t="shared" si="39"/>
        <v>22.799034142346564</v>
      </c>
      <c r="CB25" s="22">
        <f t="shared" si="10"/>
        <v>183.76536562649167</v>
      </c>
      <c r="CC25" s="62">
        <f t="shared" si="11"/>
        <v>467.32092118204719</v>
      </c>
      <c r="CD25" s="62">
        <f ca="1">AVERAGE(OFFSET($CC$3,0,0,'Données projet'!$E$12+1,1))-AVERAGE(OFFSET($H$3,0,0,'Données projet'!$E$12+1,1))</f>
        <v>618.83149423524605</v>
      </c>
      <c r="CE25" s="62">
        <f t="shared" si="40"/>
        <v>285.33582535802435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6.7959999999999994</v>
      </c>
      <c r="CT25" s="13">
        <f>IF('Données projet'!$A$140&gt;35,CT24+CS25-DB24,IF(A25&lt;'Données projet'!$A$140,$CQ$205^A25,IF(A25='Données projet'!$A$140,'Données projet'!$B$140,CT24+CS25-DB24)))</f>
        <v>52.052000000000014</v>
      </c>
      <c r="CU25" s="18">
        <f>CT25*VLOOKUP('Données projet'!$B$13,Paramètres!$A$1:$I$89,3,0)*VLOOKUP('Données projet'!$B$13,Paramètres!$A$1:$I$89,5,0)</f>
        <v>42.224582400000017</v>
      </c>
      <c r="CV25" s="14">
        <f t="shared" si="41"/>
        <v>12.58640260985162</v>
      </c>
      <c r="CW25" s="22">
        <f t="shared" si="13"/>
        <v>95.462465558824931</v>
      </c>
      <c r="CX25" s="62">
        <f t="shared" si="14"/>
        <v>379.01802111438047</v>
      </c>
      <c r="CY25" s="62">
        <f ca="1">AVERAGE(OFFSET($CX$3,0,0,'Données projet'!$E$13+1,1))-AVERAGE(OFFSET($H$3,0,0,'Données projet'!$E$13+1,1))</f>
        <v>204.1040196583786</v>
      </c>
      <c r="CZ25" s="62">
        <f t="shared" si="42"/>
        <v>202.88720677845521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2.0333333333333332</v>
      </c>
      <c r="DO25" s="13">
        <f>IF('Données projet'!$A$166&gt;35,DO24+DN25-DW24,IF(A25&lt;'Données projet'!$A$166,$DL$205^A25,IF(A25='Données projet'!$A$166,'Données projet'!$B$166,DO24+DN25-DW24)))</f>
        <v>20.381769181691329</v>
      </c>
      <c r="DP25" s="18">
        <f>DO25*VLOOKUP('Données projet'!$B$14,Paramètres!$A$1:$I$89,3,0)*VLOOKUP('Données projet'!$B$14,Paramètres!$A$1:$I$89,5,0)</f>
        <v>19.395291553297469</v>
      </c>
      <c r="DQ25" s="14">
        <f t="shared" si="43"/>
        <v>6.3293706155670204</v>
      </c>
      <c r="DR25" s="22">
        <f t="shared" si="16"/>
        <v>44.803786610772313</v>
      </c>
      <c r="DS25" s="62">
        <f t="shared" si="17"/>
        <v>328.35934216632785</v>
      </c>
      <c r="DT25" s="62">
        <f ca="1">AVERAGE(OFFSET($DS$3,0,0,'Données projet'!$E$14+1,1))-AVERAGE(OFFSET($H$3,0,0,'Données projet'!$E$14+1,1))</f>
        <v>398.94207486581155</v>
      </c>
      <c r="DU25" s="62">
        <f t="shared" si="44"/>
        <v>166.80625488406787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3.887142857142857</v>
      </c>
      <c r="EJ25" s="13">
        <f>IF('Données projet'!$A$192&gt;35,EJ24+EI25-ER24,IF(A25&lt;'Données projet'!$A$192,$EG$205^A25,IF(A25='Données projet'!$A$192,'Données projet'!$B$192,EJ24+EI25-ER24)))</f>
        <v>85.517142857142858</v>
      </c>
      <c r="EK25" s="18">
        <f>EJ25*VLOOKUP('Données projet'!$B$15,Paramètres!$A$1:$I$89,3,0)*VLOOKUP('Données projet'!$B$15,Paramètres!$A$1:$I$89,5,0)</f>
        <v>97.386922285714292</v>
      </c>
      <c r="EL25" s="14">
        <f t="shared" si="45"/>
        <v>26.338511730454851</v>
      </c>
      <c r="EM25" s="22">
        <f t="shared" si="19"/>
        <v>215.48846424482792</v>
      </c>
      <c r="EN25" s="62">
        <f t="shared" si="20"/>
        <v>499.04401980038347</v>
      </c>
      <c r="EO25" s="62">
        <f ca="1">AVERAGE(OFFSET($EN$3,0,0,'Données projet'!$E$15+1,1))-AVERAGE(OFFSET($H$3,0,0,'Données projet'!$E$15+1,1))</f>
        <v>720.18933349167537</v>
      </c>
      <c r="EP25" s="62">
        <f t="shared" si="46"/>
        <v>328.2965259900862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464.60204512305518</v>
      </c>
      <c r="S26" s="62">
        <f ca="1">AVERAGE(OFFSET($R$3,0,0,'Données projet'!$E$9+1,1))-AVERAGE(OFFSET($H$3,0,0,'Données projet'!$E$9+1,1))</f>
        <v>581.88778927327667</v>
      </c>
      <c r="T26" s="62">
        <f t="shared" si="34"/>
        <v>269.67340993773422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3.887142857142857</v>
      </c>
      <c r="AI26" s="14">
        <f>IF('Données projet'!$A$62&gt;35,AI25+AH26-AQ25,IF(A26&lt;'Données projet'!$A$62,$AF$205^A26,IF(A26='Données projet'!$A$62,'Données projet'!$B$62,AI25+AH26-AQ25)))</f>
        <v>89.40428571428572</v>
      </c>
      <c r="AJ26" s="14">
        <f>AI26*VLOOKUP('Données projet'!$B$10,Paramètres!$A$1:$I$89,3,0)*VLOOKUP('Données projet'!$B$10,Paramètres!$A$1:$I$89,5,0)</f>
        <v>59.972394857142866</v>
      </c>
      <c r="AK26" s="14">
        <f t="shared" si="35"/>
        <v>17.161289379351366</v>
      </c>
      <c r="AL26" s="22">
        <f t="shared" si="4"/>
        <v>134.34116671189412</v>
      </c>
      <c r="AM26" s="62">
        <f t="shared" si="5"/>
        <v>419.11894448967189</v>
      </c>
      <c r="AN26" s="62">
        <f ca="1">AVERAGE(OFFSET($AM$3,0,0,'Données projet'!$E$10+1,1))-AVERAGE(OFFSET($H$3,0,0,'Données projet'!$E$10+1,1))</f>
        <v>442.85175349826028</v>
      </c>
      <c r="AO26" s="62">
        <f t="shared" si="36"/>
        <v>210.70697808232501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96.234773142857151</v>
      </c>
      <c r="BF26" s="14">
        <f t="shared" si="37"/>
        <v>26.062990385411098</v>
      </c>
      <c r="BG26" s="22">
        <f t="shared" si="7"/>
        <v>213.00193814506721</v>
      </c>
      <c r="BH26" s="62">
        <f t="shared" si="8"/>
        <v>497.77971592284496</v>
      </c>
      <c r="BI26" s="62">
        <f ca="1">AVERAGE(OFFSET($BH$3,0,0,'Données projet'!$E$11+1,1))-AVERAGE(OFFSET($H$3,0,0,'Données projet'!$E$11+1,1))</f>
        <v>683.36974161977764</v>
      </c>
      <c r="BJ26" s="62">
        <f t="shared" si="38"/>
        <v>312.6921234697457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3.887142857142857</v>
      </c>
      <c r="BY26" s="13">
        <f>IF('Données projet'!$A$114&gt;35,BY25+BX26-CG25,IF(A26&lt;'Données projet'!$A$114,$BV$205^A26,IF(A26='Données projet'!$A$114,'Données projet'!$B$114,BY25+BX26-CG25)))</f>
        <v>89.40428571428572</v>
      </c>
      <c r="BZ26" s="14">
        <f>BY26*VLOOKUP('Données projet'!$B$12,Paramètres!$A$1:$I$89,3,0)*VLOOKUP('Données projet'!$B$12,Paramètres!$A$1:$I$89,5,0)</f>
        <v>86.471825142857142</v>
      </c>
      <c r="CA26" s="14">
        <f t="shared" si="39"/>
        <v>23.71234385445489</v>
      </c>
      <c r="CB26" s="22">
        <f t="shared" si="10"/>
        <v>191.90409433698508</v>
      </c>
      <c r="CC26" s="62">
        <f t="shared" si="11"/>
        <v>476.68187211476288</v>
      </c>
      <c r="CD26" s="62">
        <f ca="1">AVERAGE(OFFSET($CC$3,0,0,'Données projet'!$E$12+1,1))-AVERAGE(OFFSET($H$3,0,0,'Données projet'!$E$12+1,1))</f>
        <v>618.83149423524605</v>
      </c>
      <c r="CE26" s="62">
        <f t="shared" si="40"/>
        <v>285.33582535802435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6.7959999999999994</v>
      </c>
      <c r="CT26" s="13">
        <f>IF('Données projet'!$A$140&gt;35,CT25+CS26-DB25,IF(A26&lt;'Données projet'!$A$140,$CQ$205^A26,IF(A26='Données projet'!$A$140,'Données projet'!$B$140,CT25+CS26-DB25)))</f>
        <v>58.848000000000013</v>
      </c>
      <c r="CU26" s="18">
        <f>CT26*VLOOKUP('Données projet'!$B$13,Paramètres!$A$1:$I$89,3,0)*VLOOKUP('Données projet'!$B$13,Paramètres!$A$1:$I$89,5,0)</f>
        <v>47.737497600000012</v>
      </c>
      <c r="CV26" s="14">
        <f t="shared" si="41"/>
        <v>14.0278932144133</v>
      </c>
      <c r="CW26" s="22">
        <f t="shared" si="13"/>
        <v>107.57472233510317</v>
      </c>
      <c r="CX26" s="62">
        <f t="shared" si="14"/>
        <v>392.35250011288093</v>
      </c>
      <c r="CY26" s="62">
        <f ca="1">AVERAGE(OFFSET($CX$3,0,0,'Données projet'!$E$13+1,1))-AVERAGE(OFFSET($H$3,0,0,'Données projet'!$E$13+1,1))</f>
        <v>204.1040196583786</v>
      </c>
      <c r="CZ26" s="62">
        <f t="shared" si="42"/>
        <v>202.88720677845521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2.0333333333333332</v>
      </c>
      <c r="DO26" s="13">
        <f>IF('Données projet'!$A$166&gt;35,DO25+DN26-DW25,IF(A26&lt;'Données projet'!$A$166,$DL$205^A26,IF(A26='Données projet'!$A$166,'Données projet'!$B$166,DO25+DN26-DW25)))</f>
        <v>23.37506749209355</v>
      </c>
      <c r="DP26" s="18">
        <f>DO26*VLOOKUP('Données projet'!$B$14,Paramètres!$A$1:$I$89,3,0)*VLOOKUP('Données projet'!$B$14,Paramètres!$A$1:$I$89,5,0)</f>
        <v>22.243714225476225</v>
      </c>
      <c r="DQ26" s="14">
        <f t="shared" si="43"/>
        <v>7.1440492725588287</v>
      </c>
      <c r="DR26" s="22">
        <f t="shared" si="16"/>
        <v>51.183688092411046</v>
      </c>
      <c r="DS26" s="62">
        <f t="shared" si="17"/>
        <v>335.96146587018882</v>
      </c>
      <c r="DT26" s="62">
        <f ca="1">AVERAGE(OFFSET($DS$3,0,0,'Données projet'!$E$14+1,1))-AVERAGE(OFFSET($H$3,0,0,'Données projet'!$E$14+1,1))</f>
        <v>398.94207486581155</v>
      </c>
      <c r="DU26" s="62">
        <f t="shared" si="44"/>
        <v>166.80625488406787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3.887142857142857</v>
      </c>
      <c r="EJ26" s="13">
        <f>IF('Données projet'!$A$192&gt;35,EJ25+EI26-ER25,IF(A26&lt;'Données projet'!$A$192,$EG$205^A26,IF(A26='Données projet'!$A$192,'Données projet'!$B$192,EJ25+EI26-ER25)))</f>
        <v>89.40428571428572</v>
      </c>
      <c r="EK26" s="18">
        <f>EJ26*VLOOKUP('Données projet'!$B$15,Paramètres!$A$1:$I$89,3,0)*VLOOKUP('Données projet'!$B$15,Paramètres!$A$1:$I$89,5,0)</f>
        <v>101.81360057142858</v>
      </c>
      <c r="EL26" s="14">
        <f t="shared" si="45"/>
        <v>27.393609872582861</v>
      </c>
      <c r="EM26" s="22">
        <f t="shared" si="19"/>
        <v>225.03589152331995</v>
      </c>
      <c r="EN26" s="62">
        <f t="shared" si="20"/>
        <v>509.81366930109772</v>
      </c>
      <c r="EO26" s="62">
        <f ca="1">AVERAGE(OFFSET($EN$3,0,0,'Données projet'!$E$15+1,1))-AVERAGE(OFFSET($H$3,0,0,'Données projet'!$E$15+1,1))</f>
        <v>720.18933349167537</v>
      </c>
      <c r="EP26" s="62">
        <f t="shared" si="46"/>
        <v>328.2965259900862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473.44194043971993</v>
      </c>
      <c r="S27" s="62">
        <f ca="1">AVERAGE(OFFSET($R$3,0,0,'Données projet'!$E$9+1,1))-AVERAGE(OFFSET($H$3,0,0,'Données projet'!$E$9+1,1))</f>
        <v>581.88778927327667</v>
      </c>
      <c r="T27" s="62">
        <f t="shared" si="34"/>
        <v>269.67340993773422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3.887142857142857</v>
      </c>
      <c r="AI27" s="14">
        <f>IF('Données projet'!$A$62&gt;35,AI26+AH27-AQ26,IF(A27&lt;'Données projet'!$A$62,$AF$205^A27,IF(A27='Données projet'!$A$62,'Données projet'!$B$62,AI26+AH27-AQ26)))</f>
        <v>93.291428571428582</v>
      </c>
      <c r="AJ27" s="14">
        <f>AI27*VLOOKUP('Données projet'!$B$10,Paramètres!$A$1:$I$89,3,0)*VLOOKUP('Données projet'!$B$10,Paramètres!$A$1:$I$89,5,0)</f>
        <v>62.579890285714299</v>
      </c>
      <c r="AK27" s="14">
        <f t="shared" si="35"/>
        <v>17.818939441323689</v>
      </c>
      <c r="AL27" s="22">
        <f t="shared" si="4"/>
        <v>140.02796177459118</v>
      </c>
      <c r="AM27" s="62">
        <f t="shared" si="5"/>
        <v>426.02796177459118</v>
      </c>
      <c r="AN27" s="62">
        <f ca="1">AVERAGE(OFFSET($AM$3,0,0,'Données projet'!$E$10+1,1))-AVERAGE(OFFSET($H$3,0,0,'Données projet'!$E$10+1,1))</f>
        <v>442.85175349826028</v>
      </c>
      <c r="AO27" s="62">
        <f t="shared" si="36"/>
        <v>210.70697808232501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100.41889371428572</v>
      </c>
      <c r="BF27" s="14">
        <f t="shared" si="37"/>
        <v>27.06176890742432</v>
      </c>
      <c r="BG27" s="22">
        <f t="shared" si="7"/>
        <v>222.02882073281162</v>
      </c>
      <c r="BH27" s="62">
        <f t="shared" si="8"/>
        <v>508.0288207328116</v>
      </c>
      <c r="BI27" s="62">
        <f ca="1">AVERAGE(OFFSET($BH$3,0,0,'Données projet'!$E$11+1,1))-AVERAGE(OFFSET($H$3,0,0,'Données projet'!$E$11+1,1))</f>
        <v>683.36974161977764</v>
      </c>
      <c r="BJ27" s="62">
        <f t="shared" si="38"/>
        <v>312.6921234697457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3.887142857142857</v>
      </c>
      <c r="BY27" s="13">
        <f>IF('Données projet'!$A$114&gt;35,BY26+BX27-CG26,IF(A27&lt;'Données projet'!$A$114,$BV$205^A27,IF(A27='Données projet'!$A$114,'Données projet'!$B$114,BY26+BX27-CG26)))</f>
        <v>93.291428571428582</v>
      </c>
      <c r="BZ27" s="14">
        <f>BY27*VLOOKUP('Données projet'!$B$12,Paramètres!$A$1:$I$89,3,0)*VLOOKUP('Données projet'!$B$12,Paramètres!$A$1:$I$89,5,0)</f>
        <v>90.231469714285723</v>
      </c>
      <c r="CA27" s="14">
        <f t="shared" si="39"/>
        <v>24.621041567119438</v>
      </c>
      <c r="CB27" s="22">
        <f t="shared" si="10"/>
        <v>200.03479048178065</v>
      </c>
      <c r="CC27" s="62">
        <f t="shared" si="11"/>
        <v>486.03479048178065</v>
      </c>
      <c r="CD27" s="62">
        <f ca="1">AVERAGE(OFFSET($CC$3,0,0,'Données projet'!$E$12+1,1))-AVERAGE(OFFSET($H$3,0,0,'Données projet'!$E$12+1,1))</f>
        <v>618.83149423524605</v>
      </c>
      <c r="CE27" s="62">
        <f t="shared" si="40"/>
        <v>285.33582535802435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6.7959999999999994</v>
      </c>
      <c r="CT27" s="13">
        <f>IF('Données projet'!$A$140&gt;35,CT26+CS27-DB26,IF(A27&lt;'Données projet'!$A$140,$CQ$205^A27,IF(A27='Données projet'!$A$140,'Données projet'!$B$140,CT26+CS27-DB26)))</f>
        <v>65.644000000000005</v>
      </c>
      <c r="CU27" s="18">
        <f>CT27*VLOOKUP('Données projet'!$B$13,Paramètres!$A$1:$I$89,3,0)*VLOOKUP('Données projet'!$B$13,Paramètres!$A$1:$I$89,5,0)</f>
        <v>53.250412800000007</v>
      </c>
      <c r="CV27" s="14">
        <f t="shared" si="41"/>
        <v>15.450091256185337</v>
      </c>
      <c r="CW27" s="22">
        <f t="shared" si="13"/>
        <v>119.65337789785612</v>
      </c>
      <c r="CX27" s="62">
        <f t="shared" si="14"/>
        <v>405.6533778978561</v>
      </c>
      <c r="CY27" s="62">
        <f ca="1">AVERAGE(OFFSET($CX$3,0,0,'Données projet'!$E$13+1,1))-AVERAGE(OFFSET($H$3,0,0,'Données projet'!$E$13+1,1))</f>
        <v>204.1040196583786</v>
      </c>
      <c r="CZ27" s="62">
        <f t="shared" si="42"/>
        <v>202.88720677845521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2.0333333333333332</v>
      </c>
      <c r="DO27" s="13">
        <f>IF('Données projet'!$A$166&gt;35,DO26+DN27-DW26,IF(A27&lt;'Données projet'!$A$166,$DL$205^A27,IF(A27='Données projet'!$A$166,'Données projet'!$B$166,DO26+DN27-DW26)))</f>
        <v>26.80796624616606</v>
      </c>
      <c r="DP27" s="18">
        <f>DO27*VLOOKUP('Données projet'!$B$14,Paramètres!$A$1:$I$89,3,0)*VLOOKUP('Données projet'!$B$14,Paramètres!$A$1:$I$89,5,0)</f>
        <v>25.510460679851626</v>
      </c>
      <c r="DQ27" s="14">
        <f t="shared" si="43"/>
        <v>8.0635884843308556</v>
      </c>
      <c r="DR27" s="22">
        <f t="shared" si="16"/>
        <v>58.47480229428448</v>
      </c>
      <c r="DS27" s="62">
        <f t="shared" si="17"/>
        <v>344.47480229428447</v>
      </c>
      <c r="DT27" s="62">
        <f ca="1">AVERAGE(OFFSET($DS$3,0,0,'Données projet'!$E$14+1,1))-AVERAGE(OFFSET($H$3,0,0,'Données projet'!$E$14+1,1))</f>
        <v>398.94207486581155</v>
      </c>
      <c r="DU27" s="62">
        <f t="shared" si="44"/>
        <v>166.80625488406787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3.887142857142857</v>
      </c>
      <c r="EJ27" s="13">
        <f>IF('Données projet'!$A$192&gt;35,EJ26+EI27-ER26,IF(A27&lt;'Données projet'!$A$192,$EG$205^A27,IF(A27='Données projet'!$A$192,'Données projet'!$B$192,EJ26+EI27-ER26)))</f>
        <v>93.291428571428582</v>
      </c>
      <c r="EK27" s="18">
        <f>EJ27*VLOOKUP('Données projet'!$B$15,Paramètres!$A$1:$I$89,3,0)*VLOOKUP('Données projet'!$B$15,Paramètres!$A$1:$I$89,5,0)</f>
        <v>106.24027885714285</v>
      </c>
      <c r="EL27" s="14">
        <f t="shared" si="45"/>
        <v>28.443380017011851</v>
      </c>
      <c r="EM27" s="22">
        <f t="shared" si="19"/>
        <v>234.57403920581942</v>
      </c>
      <c r="EN27" s="62">
        <f t="shared" si="20"/>
        <v>520.57403920581942</v>
      </c>
      <c r="EO27" s="62">
        <f ca="1">AVERAGE(OFFSET($EN$3,0,0,'Données projet'!$E$15+1,1))-AVERAGE(OFFSET($H$3,0,0,'Données projet'!$E$15+1,1))</f>
        <v>720.18933349167537</v>
      </c>
      <c r="EP27" s="62">
        <f t="shared" si="46"/>
        <v>328.2965259900862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482.27461448137217</v>
      </c>
      <c r="S28" s="62">
        <f ca="1">AVERAGE(OFFSET($R$3,0,0,'Données projet'!$E$9+1,1))-AVERAGE(OFFSET($H$3,0,0,'Données projet'!$E$9+1,1))</f>
        <v>581.88778927327667</v>
      </c>
      <c r="T28" s="62">
        <f t="shared" si="34"/>
        <v>269.67340993773422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3.887142857142857</v>
      </c>
      <c r="AI28" s="14">
        <f>IF('Données projet'!$A$62&gt;35,AI27+AH28-AQ27,IF(A28&lt;'Données projet'!$A$62,$AF$205^A28,IF(A28='Données projet'!$A$62,'Données projet'!$B$62,AI27+AH28-AQ27)))</f>
        <v>97.178571428571445</v>
      </c>
      <c r="AJ28" s="14">
        <f>AI28*VLOOKUP('Données projet'!$B$10,Paramètres!$A$1:$I$89,3,0)*VLOOKUP('Données projet'!$B$10,Paramètres!$A$1:$I$89,5,0)</f>
        <v>65.187385714285725</v>
      </c>
      <c r="AK28" s="14">
        <f t="shared" si="35"/>
        <v>18.473406650180198</v>
      </c>
      <c r="AL28" s="22">
        <f t="shared" si="4"/>
        <v>145.70921336811145</v>
      </c>
      <c r="AM28" s="62">
        <f t="shared" si="5"/>
        <v>432.93143559033365</v>
      </c>
      <c r="AN28" s="62">
        <f ca="1">AVERAGE(OFFSET($AM$3,0,0,'Données projet'!$E$10+1,1))-AVERAGE(OFFSET($H$3,0,0,'Données projet'!$E$10+1,1))</f>
        <v>442.85175349826028</v>
      </c>
      <c r="AO28" s="62">
        <f t="shared" si="36"/>
        <v>210.70697808232501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104.60301428571429</v>
      </c>
      <c r="BF28" s="14">
        <f t="shared" si="37"/>
        <v>28.055713604407149</v>
      </c>
      <c r="BG28" s="22">
        <f t="shared" si="7"/>
        <v>231.04728440862814</v>
      </c>
      <c r="BH28" s="62">
        <f t="shared" si="8"/>
        <v>518.2695066308504</v>
      </c>
      <c r="BI28" s="62">
        <f ca="1">AVERAGE(OFFSET($BH$3,0,0,'Données projet'!$E$11+1,1))-AVERAGE(OFFSET($H$3,0,0,'Données projet'!$E$11+1,1))</f>
        <v>683.36974161977764</v>
      </c>
      <c r="BJ28" s="62">
        <f t="shared" si="38"/>
        <v>312.6921234697457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3.887142857142857</v>
      </c>
      <c r="BY28" s="13">
        <f>IF('Données projet'!$A$114&gt;35,BY27+BX28-CG27,IF(A28&lt;'Données projet'!$A$114,$BV$205^A28,IF(A28='Données projet'!$A$114,'Données projet'!$B$114,BY27+BX28-CG27)))</f>
        <v>97.178571428571445</v>
      </c>
      <c r="BZ28" s="14">
        <f>BY28*VLOOKUP('Données projet'!$B$12,Paramètres!$A$1:$I$89,3,0)*VLOOKUP('Données projet'!$B$12,Paramètres!$A$1:$I$89,5,0)</f>
        <v>93.991114285714303</v>
      </c>
      <c r="CA28" s="14">
        <f t="shared" si="39"/>
        <v>25.525341422149168</v>
      </c>
      <c r="CB28" s="22">
        <f t="shared" si="10"/>
        <v>208.15782702452887</v>
      </c>
      <c r="CC28" s="62">
        <f t="shared" si="11"/>
        <v>495.38004924675113</v>
      </c>
      <c r="CD28" s="62">
        <f ca="1">AVERAGE(OFFSET($CC$3,0,0,'Données projet'!$E$12+1,1))-AVERAGE(OFFSET($H$3,0,0,'Données projet'!$E$12+1,1))</f>
        <v>618.83149423524605</v>
      </c>
      <c r="CE28" s="62">
        <f t="shared" si="40"/>
        <v>285.33582535802435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72.44</v>
      </c>
      <c r="CR28" s="13">
        <f>VLOOKUP(A28,'Données projet'!$A$139:$I$159,9,0)</f>
        <v>6.7959999999999994</v>
      </c>
      <c r="CS28" s="13">
        <f t="array" ref="CS28">INDEX(CR:CR,MIN(IF(ISNUMBER(CR28:CR224),ROW(CR28:CR224),"")))</f>
        <v>6.7959999999999994</v>
      </c>
      <c r="CT28" s="13">
        <f>IF('Données projet'!$A$140&gt;35,CT27+CS28-DB27,IF(A28&lt;'Données projet'!$A$140,$CQ$205^A28,IF(A28='Données projet'!$A$140,'Données projet'!$B$140,CT27+CS28-DB27)))</f>
        <v>72.44</v>
      </c>
      <c r="CU28" s="18">
        <f>CT28*VLOOKUP('Données projet'!$B$13,Paramètres!$A$1:$I$89,3,0)*VLOOKUP('Données projet'!$B$13,Paramètres!$A$1:$I$89,5,0)</f>
        <v>58.763328000000001</v>
      </c>
      <c r="CV28" s="14">
        <f t="shared" si="41"/>
        <v>16.855221552210963</v>
      </c>
      <c r="CW28" s="22">
        <f t="shared" si="13"/>
        <v>131.70230713676742</v>
      </c>
      <c r="CX28" s="62">
        <f t="shared" si="14"/>
        <v>418.92452935898962</v>
      </c>
      <c r="CY28" s="62">
        <f ca="1">AVERAGE(OFFSET($CX$3,0,0,'Données projet'!$E$13+1,1))-AVERAGE(OFFSET($H$3,0,0,'Données projet'!$E$13+1,1))</f>
        <v>204.1040196583786</v>
      </c>
      <c r="CZ28" s="62">
        <f t="shared" si="42"/>
        <v>202.88720677845521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17.309999999999999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2.0333333333333332</v>
      </c>
      <c r="DO28" s="13">
        <f>IF('Données projet'!$A$166&gt;35,DO27+DN28-DW27,IF(A28&lt;'Données projet'!$A$166,$DL$205^A28,IF(A28='Données projet'!$A$166,'Données projet'!$B$166,DO27+DN28-DW27)))</f>
        <v>30.745025848531249</v>
      </c>
      <c r="DP28" s="18">
        <f>DO28*VLOOKUP('Données projet'!$B$14,Paramètres!$A$1:$I$89,3,0)*VLOOKUP('Données projet'!$B$14,Paramètres!$A$1:$I$89,5,0)</f>
        <v>29.256966597462334</v>
      </c>
      <c r="DQ28" s="14">
        <f t="shared" si="43"/>
        <v>9.1014852731193514</v>
      </c>
      <c r="DR28" s="22">
        <f t="shared" si="16"/>
        <v>66.80763700792977</v>
      </c>
      <c r="DS28" s="62">
        <f t="shared" si="17"/>
        <v>354.029859230152</v>
      </c>
      <c r="DT28" s="62">
        <f ca="1">AVERAGE(OFFSET($DS$3,0,0,'Données projet'!$E$14+1,1))-AVERAGE(OFFSET($H$3,0,0,'Données projet'!$E$14+1,1))</f>
        <v>398.94207486581155</v>
      </c>
      <c r="DU28" s="62">
        <f t="shared" si="44"/>
        <v>166.80625488406787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3.887142857142857</v>
      </c>
      <c r="EJ28" s="13">
        <f>IF('Données projet'!$A$192&gt;35,EJ27+EI28-ER27,IF(A28&lt;'Données projet'!$A$192,$EG$205^A28,IF(A28='Données projet'!$A$192,'Données projet'!$B$192,EJ27+EI28-ER27)))</f>
        <v>97.178571428571445</v>
      </c>
      <c r="EK28" s="18">
        <f>EJ28*VLOOKUP('Données projet'!$B$15,Paramètres!$A$1:$I$89,3,0)*VLOOKUP('Données projet'!$B$15,Paramètres!$A$1:$I$89,5,0)</f>
        <v>110.66695714285716</v>
      </c>
      <c r="EL28" s="14">
        <f t="shared" si="45"/>
        <v>29.488069550386033</v>
      </c>
      <c r="EM28" s="22">
        <f t="shared" si="19"/>
        <v>244.10333815739855</v>
      </c>
      <c r="EN28" s="62">
        <f t="shared" si="20"/>
        <v>531.32556037962081</v>
      </c>
      <c r="EO28" s="62">
        <f ca="1">AVERAGE(OFFSET($EN$3,0,0,'Données projet'!$E$15+1,1))-AVERAGE(OFFSET($H$3,0,0,'Données projet'!$E$15+1,1))</f>
        <v>720.18933349167537</v>
      </c>
      <c r="EP28" s="62">
        <f t="shared" si="46"/>
        <v>328.2965259900862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491.10038914664312</v>
      </c>
      <c r="S29" s="62">
        <f ca="1">AVERAGE(OFFSET($R$3,0,0,'Données projet'!$E$9+1,1))-AVERAGE(OFFSET($H$3,0,0,'Données projet'!$E$9+1,1))</f>
        <v>581.88778927327667</v>
      </c>
      <c r="T29" s="62">
        <f t="shared" si="34"/>
        <v>269.67340993773422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3.887142857142857</v>
      </c>
      <c r="AI29" s="14">
        <f>IF('Données projet'!$A$62&gt;35,AI28+AH29-AQ28,IF(A29&lt;'Données projet'!$A$62,$AF$205^A29,IF(A29='Données projet'!$A$62,'Données projet'!$B$62,AI28+AH29-AQ28)))</f>
        <v>101.06571428571431</v>
      </c>
      <c r="AJ29" s="14">
        <f>AI29*VLOOKUP('Données projet'!$B$10,Paramètres!$A$1:$I$89,3,0)*VLOOKUP('Données projet'!$B$10,Paramètres!$A$1:$I$89,5,0)</f>
        <v>67.79488114285715</v>
      </c>
      <c r="AK29" s="14">
        <f t="shared" si="35"/>
        <v>19.124832886137288</v>
      </c>
      <c r="AL29" s="22">
        <f t="shared" si="4"/>
        <v>151.38516860049864</v>
      </c>
      <c r="AM29" s="62">
        <f t="shared" si="5"/>
        <v>439.82961304494313</v>
      </c>
      <c r="AN29" s="62">
        <f ca="1">AVERAGE(OFFSET($AM$3,0,0,'Données projet'!$E$10+1,1))-AVERAGE(OFFSET($H$3,0,0,'Données projet'!$E$10+1,1))</f>
        <v>442.85175349826028</v>
      </c>
      <c r="AO29" s="62">
        <f t="shared" si="36"/>
        <v>210.70697808232501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108.78713485714287</v>
      </c>
      <c r="BF29" s="14">
        <f t="shared" si="37"/>
        <v>29.045039951003361</v>
      </c>
      <c r="BG29" s="22">
        <f t="shared" si="7"/>
        <v>240.05770445752137</v>
      </c>
      <c r="BH29" s="62">
        <f t="shared" si="8"/>
        <v>528.50214890196582</v>
      </c>
      <c r="BI29" s="62">
        <f ca="1">AVERAGE(OFFSET($BH$3,0,0,'Données projet'!$E$11+1,1))-AVERAGE(OFFSET($H$3,0,0,'Données projet'!$E$11+1,1))</f>
        <v>683.36974161977764</v>
      </c>
      <c r="BJ29" s="62">
        <f t="shared" si="38"/>
        <v>312.6921234697457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3.887142857142857</v>
      </c>
      <c r="BY29" s="13">
        <f>IF('Données projet'!$A$114&gt;35,BY28+BX29-CG28,IF(A29&lt;'Données projet'!$A$114,$BV$205^A29,IF(A29='Données projet'!$A$114,'Données projet'!$B$114,BY28+BX29-CG28)))</f>
        <v>101.06571428571431</v>
      </c>
      <c r="BZ29" s="14">
        <f>BY29*VLOOKUP('Données projet'!$B$12,Paramètres!$A$1:$I$89,3,0)*VLOOKUP('Données projet'!$B$12,Paramètres!$A$1:$I$89,5,0)</f>
        <v>97.750758857142884</v>
      </c>
      <c r="CA29" s="14">
        <f t="shared" si="39"/>
        <v>26.425439460319531</v>
      </c>
      <c r="CB29" s="22">
        <f t="shared" si="10"/>
        <v>216.2735454029137</v>
      </c>
      <c r="CC29" s="62">
        <f t="shared" si="11"/>
        <v>504.71798984735813</v>
      </c>
      <c r="CD29" s="62">
        <f ca="1">AVERAGE(OFFSET($CC$3,0,0,'Données projet'!$E$12+1,1))-AVERAGE(OFFSET($H$3,0,0,'Données projet'!$E$12+1,1))</f>
        <v>618.83149423524605</v>
      </c>
      <c r="CE29" s="62">
        <f t="shared" si="40"/>
        <v>285.33582535802435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7.371666666666667</v>
      </c>
      <c r="CT29" s="13">
        <f>IF('Données projet'!$A$140&gt;35,CT28+CS29-DB28,IF(A29&lt;'Données projet'!$A$140,$CQ$205^A29,IF(A29='Données projet'!$A$140,'Données projet'!$B$140,CT28+CS29-DB28)))</f>
        <v>62.501666666666665</v>
      </c>
      <c r="CU29" s="18">
        <f>CT29*VLOOKUP('Données projet'!$B$13,Paramètres!$A$1:$I$89,3,0)*VLOOKUP('Données projet'!$B$13,Paramètres!$A$1:$I$89,5,0)</f>
        <v>50.701352</v>
      </c>
      <c r="CV29" s="14">
        <f t="shared" si="41"/>
        <v>14.794739774571653</v>
      </c>
      <c r="CW29" s="22">
        <f t="shared" si="13"/>
        <v>114.07235984071229</v>
      </c>
      <c r="CX29" s="62">
        <f t="shared" si="14"/>
        <v>402.51680428515675</v>
      </c>
      <c r="CY29" s="62">
        <f ca="1">AVERAGE(OFFSET($CX$3,0,0,'Données projet'!$E$13+1,1))-AVERAGE(OFFSET($H$3,0,0,'Données projet'!$E$13+1,1))</f>
        <v>204.1040196583786</v>
      </c>
      <c r="CZ29" s="62">
        <f t="shared" si="42"/>
        <v>202.88720677845521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2.0333333333333332</v>
      </c>
      <c r="DO29" s="13">
        <f>IF('Données projet'!$A$166&gt;35,DO28+DN29-DW28,IF(A29&lt;'Données projet'!$A$166,$DL$205^A29,IF(A29='Données projet'!$A$166,'Données projet'!$B$166,DO28+DN29-DW28)))</f>
        <v>35.260288145209095</v>
      </c>
      <c r="DP29" s="18">
        <f>DO29*VLOOKUP('Données projet'!$B$14,Paramètres!$A$1:$I$89,3,0)*VLOOKUP('Données projet'!$B$14,Paramètres!$A$1:$I$89,5,0)</f>
        <v>33.553690198980973</v>
      </c>
      <c r="DQ29" s="14">
        <f t="shared" si="43"/>
        <v>10.27297391698214</v>
      </c>
      <c r="DR29" s="22">
        <f t="shared" si="16"/>
        <v>76.331440001969085</v>
      </c>
      <c r="DS29" s="62">
        <f t="shared" si="17"/>
        <v>364.77588444641356</v>
      </c>
      <c r="DT29" s="62">
        <f ca="1">AVERAGE(OFFSET($DS$3,0,0,'Données projet'!$E$14+1,1))-AVERAGE(OFFSET($H$3,0,0,'Données projet'!$E$14+1,1))</f>
        <v>398.94207486581155</v>
      </c>
      <c r="DU29" s="62">
        <f t="shared" si="44"/>
        <v>166.80625488406787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3.887142857142857</v>
      </c>
      <c r="EJ29" s="13">
        <f>IF('Données projet'!$A$192&gt;35,EJ28+EI29-ER28,IF(A29&lt;'Données projet'!$A$192,$EG$205^A29,IF(A29='Données projet'!$A$192,'Données projet'!$B$192,EJ28+EI29-ER28)))</f>
        <v>101.06571428571431</v>
      </c>
      <c r="EK29" s="18">
        <f>EJ29*VLOOKUP('Données projet'!$B$15,Paramètres!$A$1:$I$89,3,0)*VLOOKUP('Données projet'!$B$15,Paramètres!$A$1:$I$89,5,0)</f>
        <v>115.09363542857146</v>
      </c>
      <c r="EL29" s="14">
        <f t="shared" si="45"/>
        <v>30.527904948188059</v>
      </c>
      <c r="EM29" s="22">
        <f t="shared" si="19"/>
        <v>253.62418282285617</v>
      </c>
      <c r="EN29" s="62">
        <f t="shared" si="20"/>
        <v>542.0686272673006</v>
      </c>
      <c r="EO29" s="62">
        <f ca="1">AVERAGE(OFFSET($EN$3,0,0,'Données projet'!$E$15+1,1))-AVERAGE(OFFSET($H$3,0,0,'Données projet'!$E$15+1,1))</f>
        <v>720.18933349167537</v>
      </c>
      <c r="EP29" s="62">
        <f t="shared" si="46"/>
        <v>328.2965259900862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499.91956017045948</v>
      </c>
      <c r="S30" s="62">
        <f ca="1">AVERAGE(OFFSET($R$3,0,0,'Données projet'!$E$9+1,1))-AVERAGE(OFFSET($H$3,0,0,'Données projet'!$E$9+1,1))</f>
        <v>581.88778927327667</v>
      </c>
      <c r="T30" s="62">
        <f t="shared" si="34"/>
        <v>269.67340993773422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3.887142857142857</v>
      </c>
      <c r="AI30" s="14">
        <f>IF('Données projet'!$A$62&gt;35,AI29+AH30-AQ29,IF(A30&lt;'Données projet'!$A$62,$AF$205^A30,IF(A30='Données projet'!$A$62,'Données projet'!$B$62,AI29+AH30-AQ29)))</f>
        <v>104.95285714285717</v>
      </c>
      <c r="AJ30" s="14">
        <f>AI30*VLOOKUP('Données projet'!$B$10,Paramètres!$A$1:$I$89,3,0)*VLOOKUP('Données projet'!$B$10,Paramètres!$A$1:$I$89,5,0)</f>
        <v>70.40237657142859</v>
      </c>
      <c r="AK30" s="14">
        <f t="shared" si="35"/>
        <v>19.773348497482683</v>
      </c>
      <c r="AL30" s="22">
        <f t="shared" si="4"/>
        <v>157.05605449502048</v>
      </c>
      <c r="AM30" s="62">
        <f t="shared" si="5"/>
        <v>446.72272116168716</v>
      </c>
      <c r="AN30" s="62">
        <f ca="1">AVERAGE(OFFSET($AM$3,0,0,'Données projet'!$E$10+1,1))-AVERAGE(OFFSET($H$3,0,0,'Données projet'!$E$10+1,1))</f>
        <v>442.85175349826028</v>
      </c>
      <c r="AO30" s="62">
        <f t="shared" si="36"/>
        <v>210.70697808232501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112.97125542857145</v>
      </c>
      <c r="BF30" s="14">
        <f t="shared" si="37"/>
        <v>30.029945908222491</v>
      </c>
      <c r="BG30" s="22">
        <f t="shared" si="7"/>
        <v>249.0604256615828</v>
      </c>
      <c r="BH30" s="62">
        <f t="shared" si="8"/>
        <v>538.72709232824946</v>
      </c>
      <c r="BI30" s="62">
        <f ca="1">AVERAGE(OFFSET($BH$3,0,0,'Données projet'!$E$11+1,1))-AVERAGE(OFFSET($H$3,0,0,'Données projet'!$E$11+1,1))</f>
        <v>683.36974161977764</v>
      </c>
      <c r="BJ30" s="62">
        <f t="shared" si="38"/>
        <v>312.6921234697457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3.887142857142857</v>
      </c>
      <c r="BY30" s="13">
        <f>IF('Données projet'!$A$114&gt;35,BY29+BX30-CG29,IF(A30&lt;'Données projet'!$A$114,$BV$205^A30,IF(A30='Données projet'!$A$114,'Données projet'!$B$114,BY29+BX30-CG29)))</f>
        <v>104.95285714285717</v>
      </c>
      <c r="BZ30" s="14">
        <f>BY30*VLOOKUP('Données projet'!$B$12,Paramètres!$A$1:$I$89,3,0)*VLOOKUP('Données projet'!$B$12,Paramètres!$A$1:$I$89,5,0)</f>
        <v>101.51040342857146</v>
      </c>
      <c r="CA30" s="14">
        <f t="shared" si="39"/>
        <v>27.32151578834339</v>
      </c>
      <c r="CB30" s="22">
        <f t="shared" si="10"/>
        <v>224.38225930279336</v>
      </c>
      <c r="CC30" s="62">
        <f t="shared" si="11"/>
        <v>514.04892596946002</v>
      </c>
      <c r="CD30" s="62">
        <f ca="1">AVERAGE(OFFSET($CC$3,0,0,'Données projet'!$E$12+1,1))-AVERAGE(OFFSET($H$3,0,0,'Données projet'!$E$12+1,1))</f>
        <v>618.83149423524605</v>
      </c>
      <c r="CE30" s="62">
        <f t="shared" si="40"/>
        <v>285.33582535802435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7.371666666666667</v>
      </c>
      <c r="CT30" s="13">
        <f>IF('Données projet'!$A$140&gt;35,CT29+CS30-DB29,IF(A30&lt;'Données projet'!$A$140,$CQ$205^A30,IF(A30='Données projet'!$A$140,'Données projet'!$B$140,CT29+CS30-DB29)))</f>
        <v>69.873333333333335</v>
      </c>
      <c r="CU30" s="18">
        <f>CT30*VLOOKUP('Données projet'!$B$13,Paramètres!$A$1:$I$89,3,0)*VLOOKUP('Données projet'!$B$13,Paramètres!$A$1:$I$89,5,0)</f>
        <v>56.681248000000004</v>
      </c>
      <c r="CV30" s="14">
        <f t="shared" si="41"/>
        <v>16.32642592324996</v>
      </c>
      <c r="CW30" s="22">
        <f t="shared" si="13"/>
        <v>127.15503208299367</v>
      </c>
      <c r="CX30" s="62">
        <f t="shared" si="14"/>
        <v>416.82169874966036</v>
      </c>
      <c r="CY30" s="62">
        <f ca="1">AVERAGE(OFFSET($CX$3,0,0,'Données projet'!$E$13+1,1))-AVERAGE(OFFSET($H$3,0,0,'Données projet'!$E$13+1,1))</f>
        <v>204.1040196583786</v>
      </c>
      <c r="CZ30" s="62">
        <f t="shared" si="42"/>
        <v>202.88720677845521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2.0333333333333332</v>
      </c>
      <c r="DO30" s="13">
        <f>IF('Données projet'!$A$166&gt;35,DO29+DN30-DW29,IF(A30&lt;'Données projet'!$A$166,$DL$205^A30,IF(A30='Données projet'!$A$166,'Données projet'!$B$166,DO29+DN30-DW29)))</f>
        <v>40.438668882841988</v>
      </c>
      <c r="DP30" s="18">
        <f>DO30*VLOOKUP('Données projet'!$B$14,Paramètres!$A$1:$I$89,3,0)*VLOOKUP('Données projet'!$B$14,Paramètres!$A$1:$I$89,5,0)</f>
        <v>38.481437308912433</v>
      </c>
      <c r="DQ30" s="14">
        <f t="shared" si="43"/>
        <v>11.59524955895751</v>
      </c>
      <c r="DR30" s="22">
        <f t="shared" si="16"/>
        <v>87.216896294873479</v>
      </c>
      <c r="DS30" s="62">
        <f t="shared" si="17"/>
        <v>376.88356296154018</v>
      </c>
      <c r="DT30" s="62">
        <f ca="1">AVERAGE(OFFSET($DS$3,0,0,'Données projet'!$E$14+1,1))-AVERAGE(OFFSET($H$3,0,0,'Données projet'!$E$14+1,1))</f>
        <v>398.94207486581155</v>
      </c>
      <c r="DU30" s="62">
        <f t="shared" si="44"/>
        <v>166.80625488406787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3.887142857142857</v>
      </c>
      <c r="EJ30" s="13">
        <f>IF('Données projet'!$A$192&gt;35,EJ29+EI30-ER29,IF(A30&lt;'Données projet'!$A$192,$EG$205^A30,IF(A30='Données projet'!$A$192,'Données projet'!$B$192,EJ29+EI30-ER29)))</f>
        <v>104.95285714285717</v>
      </c>
      <c r="EK30" s="18">
        <f>EJ30*VLOOKUP('Données projet'!$B$15,Paramètres!$A$1:$I$89,3,0)*VLOOKUP('Données projet'!$B$15,Paramètres!$A$1:$I$89,5,0)</f>
        <v>119.52031371428573</v>
      </c>
      <c r="EL30" s="14">
        <f t="shared" si="45"/>
        <v>31.563094278125622</v>
      </c>
      <c r="EM30" s="22">
        <f t="shared" si="19"/>
        <v>263.13693558678312</v>
      </c>
      <c r="EN30" s="62">
        <f t="shared" si="20"/>
        <v>552.80360225344975</v>
      </c>
      <c r="EO30" s="62">
        <f ca="1">AVERAGE(OFFSET($EN$3,0,0,'Données projet'!$E$15+1,1))-AVERAGE(OFFSET($H$3,0,0,'Données projet'!$E$15+1,1))</f>
        <v>720.18933349167537</v>
      </c>
      <c r="EP30" s="62">
        <f t="shared" si="46"/>
        <v>328.2965259900862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508.73240014025259</v>
      </c>
      <c r="S31" s="62">
        <f ca="1">AVERAGE(OFFSET($R$3,0,0,'Données projet'!$E$9+1,1))-AVERAGE(OFFSET($H$3,0,0,'Données projet'!$E$9+1,1))</f>
        <v>581.88778927327667</v>
      </c>
      <c r="T31" s="62">
        <f t="shared" si="34"/>
        <v>269.67340993773422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3.887142857142857</v>
      </c>
      <c r="AI31" s="14">
        <f>IF('Données projet'!$A$62&gt;35,AI30+AH31-AQ30,IF(A31&lt;'Données projet'!$A$62,$AF$205^A31,IF(A31='Données projet'!$A$62,'Données projet'!$B$62,AI30+AH31-AQ30)))</f>
        <v>108.84000000000003</v>
      </c>
      <c r="AJ31" s="14">
        <f>AI31*VLOOKUP('Données projet'!$B$10,Paramètres!$A$1:$I$89,3,0)*VLOOKUP('Données projet'!$B$10,Paramètres!$A$1:$I$89,5,0)</f>
        <v>73.00987200000003</v>
      </c>
      <c r="AK31" s="14">
        <f t="shared" si="35"/>
        <v>20.419073630001385</v>
      </c>
      <c r="AL31" s="22">
        <f t="shared" si="4"/>
        <v>162.72208030558576</v>
      </c>
      <c r="AM31" s="62">
        <f t="shared" si="5"/>
        <v>453.61096919447459</v>
      </c>
      <c r="AN31" s="62">
        <f ca="1">AVERAGE(OFFSET($AM$3,0,0,'Données projet'!$E$10+1,1))-AVERAGE(OFFSET($H$3,0,0,'Données projet'!$E$10+1,1))</f>
        <v>442.85175349826028</v>
      </c>
      <c r="AO31" s="62">
        <f t="shared" si="36"/>
        <v>210.70697808232501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117.15537600000002</v>
      </c>
      <c r="BF31" s="14">
        <f t="shared" si="37"/>
        <v>31.010613942449716</v>
      </c>
      <c r="BG31" s="22">
        <f t="shared" si="7"/>
        <v>258.05576581643328</v>
      </c>
      <c r="BH31" s="62">
        <f t="shared" si="8"/>
        <v>548.94465470532214</v>
      </c>
      <c r="BI31" s="62">
        <f ca="1">AVERAGE(OFFSET($BH$3,0,0,'Données projet'!$E$11+1,1))-AVERAGE(OFFSET($H$3,0,0,'Données projet'!$E$11+1,1))</f>
        <v>683.36974161977764</v>
      </c>
      <c r="BJ31" s="62">
        <f t="shared" si="38"/>
        <v>312.6921234697457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3.887142857142857</v>
      </c>
      <c r="BY31" s="13">
        <f>IF('Données projet'!$A$114&gt;35,BY30+BX31-CG30,IF(A31&lt;'Données projet'!$A$114,$BV$205^A31,IF(A31='Données projet'!$A$114,'Données projet'!$B$114,BY30+BX31-CG30)))</f>
        <v>108.84000000000003</v>
      </c>
      <c r="BZ31" s="14">
        <f>BY31*VLOOKUP('Données projet'!$B$12,Paramètres!$A$1:$I$89,3,0)*VLOOKUP('Données projet'!$B$12,Paramètres!$A$1:$I$89,5,0)</f>
        <v>105.27004800000003</v>
      </c>
      <c r="CA31" s="14">
        <f t="shared" si="39"/>
        <v>28.213736415784727</v>
      </c>
      <c r="CB31" s="22">
        <f t="shared" si="10"/>
        <v>232.48425785749177</v>
      </c>
      <c r="CC31" s="62">
        <f t="shared" si="11"/>
        <v>523.3731467463806</v>
      </c>
      <c r="CD31" s="62">
        <f ca="1">AVERAGE(OFFSET($CC$3,0,0,'Données projet'!$E$12+1,1))-AVERAGE(OFFSET($H$3,0,0,'Données projet'!$E$12+1,1))</f>
        <v>618.83149423524605</v>
      </c>
      <c r="CE31" s="62">
        <f t="shared" si="40"/>
        <v>285.33582535802435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7.371666666666667</v>
      </c>
      <c r="CT31" s="13">
        <f>IF('Données projet'!$A$140&gt;35,CT30+CS31-DB30,IF(A31&lt;'Données projet'!$A$140,$CQ$205^A31,IF(A31='Données projet'!$A$140,'Données projet'!$B$140,CT30+CS31-DB30)))</f>
        <v>77.245000000000005</v>
      </c>
      <c r="CU31" s="18">
        <f>CT31*VLOOKUP('Données projet'!$B$13,Paramètres!$A$1:$I$89,3,0)*VLOOKUP('Données projet'!$B$13,Paramètres!$A$1:$I$89,5,0)</f>
        <v>62.661144</v>
      </c>
      <c r="CV31" s="14">
        <f t="shared" si="41"/>
        <v>17.839380961065302</v>
      </c>
      <c r="CW31" s="22">
        <f t="shared" si="13"/>
        <v>140.20508097385542</v>
      </c>
      <c r="CX31" s="62">
        <f t="shared" si="14"/>
        <v>431.0939698627443</v>
      </c>
      <c r="CY31" s="62">
        <f ca="1">AVERAGE(OFFSET($CX$3,0,0,'Données projet'!$E$13+1,1))-AVERAGE(OFFSET($H$3,0,0,'Données projet'!$E$13+1,1))</f>
        <v>204.1040196583786</v>
      </c>
      <c r="CZ31" s="62">
        <f t="shared" si="42"/>
        <v>202.88720677845521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2.0333333333333332</v>
      </c>
      <c r="DO31" s="13">
        <f>IF('Données projet'!$A$166&gt;35,DO30+DN31-DW30,IF(A31&lt;'Données projet'!$A$166,$DL$205^A31,IF(A31='Données projet'!$A$166,'Données projet'!$B$166,DO30+DN31-DW30)))</f>
        <v>46.377554666646219</v>
      </c>
      <c r="DP31" s="18">
        <f>DO31*VLOOKUP('Données projet'!$B$14,Paramètres!$A$1:$I$89,3,0)*VLOOKUP('Données projet'!$B$14,Paramètres!$A$1:$I$89,5,0)</f>
        <v>44.132881020780545</v>
      </c>
      <c r="DQ31" s="14">
        <f t="shared" si="43"/>
        <v>13.087720597854021</v>
      </c>
      <c r="DR31" s="22">
        <f t="shared" si="16"/>
        <v>99.659214485788539</v>
      </c>
      <c r="DS31" s="62">
        <f t="shared" si="17"/>
        <v>390.5481033746774</v>
      </c>
      <c r="DT31" s="62">
        <f ca="1">AVERAGE(OFFSET($DS$3,0,0,'Données projet'!$E$14+1,1))-AVERAGE(OFFSET($H$3,0,0,'Données projet'!$E$14+1,1))</f>
        <v>398.94207486581155</v>
      </c>
      <c r="DU31" s="62">
        <f t="shared" si="44"/>
        <v>166.80625488406787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3.887142857142857</v>
      </c>
      <c r="EJ31" s="13">
        <f>IF('Données projet'!$A$192&gt;35,EJ30+EI31-ER30,IF(A31&lt;'Données projet'!$A$192,$EG$205^A31,IF(A31='Données projet'!$A$192,'Données projet'!$B$192,EJ30+EI31-ER30)))</f>
        <v>108.84000000000003</v>
      </c>
      <c r="EK31" s="18">
        <f>EJ31*VLOOKUP('Données projet'!$B$15,Paramètres!$A$1:$I$89,3,0)*VLOOKUP('Données projet'!$B$15,Paramètres!$A$1:$I$89,5,0)</f>
        <v>123.94699200000004</v>
      </c>
      <c r="EL31" s="14">
        <f t="shared" si="45"/>
        <v>32.593829322219847</v>
      </c>
      <c r="EM31" s="22">
        <f t="shared" si="19"/>
        <v>272.64193046953295</v>
      </c>
      <c r="EN31" s="62">
        <f t="shared" si="20"/>
        <v>563.53081935842181</v>
      </c>
      <c r="EO31" s="62">
        <f ca="1">AVERAGE(OFFSET($EN$3,0,0,'Données projet'!$E$15+1,1))-AVERAGE(OFFSET($H$3,0,0,'Données projet'!$E$15+1,1))</f>
        <v>720.18933349167537</v>
      </c>
      <c r="EP31" s="62">
        <f t="shared" si="46"/>
        <v>328.2965259900862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517.539161069172</v>
      </c>
      <c r="S32" s="62">
        <f ca="1">AVERAGE(OFFSET($R$3,0,0,'Données projet'!$E$9+1,1))-AVERAGE(OFFSET($H$3,0,0,'Données projet'!$E$9+1,1))</f>
        <v>581.88778927327667</v>
      </c>
      <c r="T32" s="62">
        <f t="shared" si="34"/>
        <v>269.67340993773422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3.887142857142857</v>
      </c>
      <c r="AI32" s="14">
        <f>IF('Données projet'!$A$62&gt;35,AI31+AH32-AQ31,IF(A32&lt;'Données projet'!$A$62,$AF$205^A32,IF(A32='Données projet'!$A$62,'Données projet'!$B$62,AI31+AH32-AQ31)))</f>
        <v>112.72714285714289</v>
      </c>
      <c r="AJ32" s="14">
        <f>AI32*VLOOKUP('Données projet'!$B$10,Paramètres!$A$1:$I$89,3,0)*VLOOKUP('Données projet'!$B$10,Paramètres!$A$1:$I$89,5,0)</f>
        <v>75.617367428571455</v>
      </c>
      <c r="AK32" s="14">
        <f t="shared" si="35"/>
        <v>21.062119361146681</v>
      </c>
      <c r="AL32" s="22">
        <f t="shared" si="4"/>
        <v>168.38343949209244</v>
      </c>
      <c r="AM32" s="62">
        <f t="shared" si="5"/>
        <v>460.49455060320361</v>
      </c>
      <c r="AN32" s="62">
        <f ca="1">AVERAGE(OFFSET($AM$3,0,0,'Données projet'!$E$10+1,1))-AVERAGE(OFFSET($H$3,0,0,'Données projet'!$E$10+1,1))</f>
        <v>442.85175349826028</v>
      </c>
      <c r="AO32" s="62">
        <f t="shared" si="36"/>
        <v>210.70697808232501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121.3394965714286</v>
      </c>
      <c r="BF32" s="14">
        <f t="shared" si="37"/>
        <v>31.987212747920864</v>
      </c>
      <c r="BG32" s="22">
        <f t="shared" si="7"/>
        <v>267.04401873120031</v>
      </c>
      <c r="BH32" s="62">
        <f t="shared" si="8"/>
        <v>559.15512984231145</v>
      </c>
      <c r="BI32" s="62">
        <f ca="1">AVERAGE(OFFSET($BH$3,0,0,'Données projet'!$E$11+1,1))-AVERAGE(OFFSET($H$3,0,0,'Données projet'!$E$11+1,1))</f>
        <v>683.36974161977764</v>
      </c>
      <c r="BJ32" s="62">
        <f t="shared" si="38"/>
        <v>312.6921234697457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3.887142857142857</v>
      </c>
      <c r="BY32" s="13">
        <f>IF('Données projet'!$A$114&gt;35,BY31+BX32-CG31,IF(A32&lt;'Données projet'!$A$114,$BV$205^A32,IF(A32='Données projet'!$A$114,'Données projet'!$B$114,BY31+BX32-CG31)))</f>
        <v>112.72714285714289</v>
      </c>
      <c r="BZ32" s="14">
        <f>BY32*VLOOKUP('Données projet'!$B$12,Paramètres!$A$1:$I$89,3,0)*VLOOKUP('Données projet'!$B$12,Paramètres!$A$1:$I$89,5,0)</f>
        <v>109.02969257142863</v>
      </c>
      <c r="CA32" s="14">
        <f t="shared" si="39"/>
        <v>29.102254822181546</v>
      </c>
      <c r="CB32" s="22">
        <f t="shared" si="10"/>
        <v>240.57980837720436</v>
      </c>
      <c r="CC32" s="62">
        <f t="shared" si="11"/>
        <v>532.69091948831556</v>
      </c>
      <c r="CD32" s="62">
        <f ca="1">AVERAGE(OFFSET($CC$3,0,0,'Données projet'!$E$12+1,1))-AVERAGE(OFFSET($H$3,0,0,'Données projet'!$E$12+1,1))</f>
        <v>618.83149423524605</v>
      </c>
      <c r="CE32" s="62">
        <f t="shared" si="40"/>
        <v>285.33582535802435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7.371666666666667</v>
      </c>
      <c r="CT32" s="13">
        <f>IF('Données projet'!$A$140&gt;35,CT31+CS32-DB31,IF(A32&lt;'Données projet'!$A$140,$CQ$205^A32,IF(A32='Données projet'!$A$140,'Données projet'!$B$140,CT31+CS32-DB31)))</f>
        <v>84.616666666666674</v>
      </c>
      <c r="CU32" s="18">
        <f>CT32*VLOOKUP('Données projet'!$B$13,Paramètres!$A$1:$I$89,3,0)*VLOOKUP('Données projet'!$B$13,Paramètres!$A$1:$I$89,5,0)</f>
        <v>68.641040000000018</v>
      </c>
      <c r="CV32" s="14">
        <f t="shared" si="41"/>
        <v>19.335595815559447</v>
      </c>
      <c r="CW32" s="22">
        <f t="shared" si="13"/>
        <v>153.22597404543271</v>
      </c>
      <c r="CX32" s="62">
        <f t="shared" si="14"/>
        <v>445.33708515654382</v>
      </c>
      <c r="CY32" s="62">
        <f ca="1">AVERAGE(OFFSET($CX$3,0,0,'Données projet'!$E$13+1,1))-AVERAGE(OFFSET($H$3,0,0,'Données projet'!$E$13+1,1))</f>
        <v>204.1040196583786</v>
      </c>
      <c r="CZ32" s="62">
        <f t="shared" si="42"/>
        <v>202.88720677845521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2.0333333333333332</v>
      </c>
      <c r="DO32" s="13">
        <f>IF('Données projet'!$A$166&gt;35,DO31+DN32-DW31,IF(A32&lt;'Données projet'!$A$166,$DL$205^A32,IF(A32='Données projet'!$A$166,'Données projet'!$B$166,DO31+DN32-DW31)))</f>
        <v>53.188634450091165</v>
      </c>
      <c r="DP32" s="18">
        <f>DO32*VLOOKUP('Données projet'!$B$14,Paramètres!$A$1:$I$89,3,0)*VLOOKUP('Données projet'!$B$14,Paramètres!$A$1:$I$89,5,0)</f>
        <v>50.614304542706755</v>
      </c>
      <c r="DQ32" s="14">
        <f t="shared" si="43"/>
        <v>14.772293565270397</v>
      </c>
      <c r="DR32" s="22">
        <f t="shared" si="16"/>
        <v>113.88165837139353</v>
      </c>
      <c r="DS32" s="62">
        <f t="shared" si="17"/>
        <v>405.99276948250468</v>
      </c>
      <c r="DT32" s="62">
        <f ca="1">AVERAGE(OFFSET($DS$3,0,0,'Données projet'!$E$14+1,1))-AVERAGE(OFFSET($H$3,0,0,'Données projet'!$E$14+1,1))</f>
        <v>398.94207486581155</v>
      </c>
      <c r="DU32" s="62">
        <f t="shared" si="44"/>
        <v>166.80625488406787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3.887142857142857</v>
      </c>
      <c r="EJ32" s="13">
        <f>IF('Données projet'!$A$192&gt;35,EJ31+EI32-ER31,IF(A32&lt;'Données projet'!$A$192,$EG$205^A32,IF(A32='Données projet'!$A$192,'Données projet'!$B$192,EJ31+EI32-ER31)))</f>
        <v>112.72714285714289</v>
      </c>
      <c r="EK32" s="18">
        <f>EJ32*VLOOKUP('Données projet'!$B$15,Paramètres!$A$1:$I$89,3,0)*VLOOKUP('Données projet'!$B$15,Paramètres!$A$1:$I$89,5,0)</f>
        <v>128.37367028571433</v>
      </c>
      <c r="EL32" s="14">
        <f t="shared" si="45"/>
        <v>33.62028738721925</v>
      </c>
      <c r="EM32" s="22">
        <f t="shared" si="19"/>
        <v>282.13947628035925</v>
      </c>
      <c r="EN32" s="62">
        <f t="shared" si="20"/>
        <v>574.25058739147039</v>
      </c>
      <c r="EO32" s="62">
        <f ca="1">AVERAGE(OFFSET($EN$3,0,0,'Données projet'!$E$15+1,1))-AVERAGE(OFFSET($H$3,0,0,'Données projet'!$E$15+1,1))</f>
        <v>720.18933349167537</v>
      </c>
      <c r="EP32" s="62">
        <f t="shared" si="46"/>
        <v>328.2965259900862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526.34007660440091</v>
      </c>
      <c r="S33" s="62">
        <f ca="1">AVERAGE(OFFSET($R$3,0,0,'Données projet'!$E$9+1,1))-AVERAGE(OFFSET($H$3,0,0,'Données projet'!$E$9+1,1))</f>
        <v>581.88778927327667</v>
      </c>
      <c r="T33" s="62">
        <f t="shared" si="34"/>
        <v>269.67340993773422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3.887142857142857</v>
      </c>
      <c r="AI33" s="14">
        <f>IF('Données projet'!$A$62&gt;35,AI32+AH33-AQ32,IF(A33&lt;'Données projet'!$A$62,$AF$205^A33,IF(A33='Données projet'!$A$62,'Données projet'!$B$62,AI32+AH33-AQ32)))</f>
        <v>116.61428571428576</v>
      </c>
      <c r="AJ33" s="14">
        <f>AI33*VLOOKUP('Données projet'!$B$10,Paramètres!$A$1:$I$89,3,0)*VLOOKUP('Données projet'!$B$10,Paramètres!$A$1:$I$89,5,0)</f>
        <v>78.224862857142881</v>
      </c>
      <c r="AK33" s="14">
        <f t="shared" si="35"/>
        <v>21.702588673378685</v>
      </c>
      <c r="AL33" s="22">
        <f t="shared" si="4"/>
        <v>174.04031141565838</v>
      </c>
      <c r="AM33" s="62">
        <f t="shared" si="5"/>
        <v>467.37364474899169</v>
      </c>
      <c r="AN33" s="62">
        <f ca="1">AVERAGE(OFFSET($AM$3,0,0,'Données projet'!$E$10+1,1))-AVERAGE(OFFSET($H$3,0,0,'Données projet'!$E$10+1,1))</f>
        <v>442.85175349826028</v>
      </c>
      <c r="AO33" s="62">
        <f t="shared" si="36"/>
        <v>210.70697808232501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125.52361714285718</v>
      </c>
      <c r="BF33" s="14">
        <f t="shared" si="37"/>
        <v>32.959898724939478</v>
      </c>
      <c r="BG33" s="22">
        <f t="shared" si="7"/>
        <v>276.02545680307912</v>
      </c>
      <c r="BH33" s="62">
        <f t="shared" si="8"/>
        <v>569.35879013641238</v>
      </c>
      <c r="BI33" s="62">
        <f ca="1">AVERAGE(OFFSET($BH$3,0,0,'Données projet'!$E$11+1,1))-AVERAGE(OFFSET($H$3,0,0,'Données projet'!$E$11+1,1))</f>
        <v>683.36974161977764</v>
      </c>
      <c r="BJ33" s="62">
        <f t="shared" si="38"/>
        <v>312.6921234697457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3.887142857142857</v>
      </c>
      <c r="BY33" s="13">
        <f>IF('Données projet'!$A$114&gt;35,BY32+BX33-CG32,IF(A33&lt;'Données projet'!$A$114,$BV$205^A33,IF(A33='Données projet'!$A$114,'Données projet'!$B$114,BY32+BX33-CG32)))</f>
        <v>116.61428571428576</v>
      </c>
      <c r="BZ33" s="14">
        <f>BY33*VLOOKUP('Données projet'!$B$12,Paramètres!$A$1:$I$89,3,0)*VLOOKUP('Données projet'!$B$12,Paramètres!$A$1:$I$89,5,0)</f>
        <v>112.78933714285719</v>
      </c>
      <c r="CA33" s="14">
        <f t="shared" si="39"/>
        <v>29.987213301941502</v>
      </c>
      <c r="CB33" s="22">
        <f t="shared" si="10"/>
        <v>248.66915869135769</v>
      </c>
      <c r="CC33" s="62">
        <f t="shared" si="11"/>
        <v>542.00249202469104</v>
      </c>
      <c r="CD33" s="62">
        <f ca="1">AVERAGE(OFFSET($CC$3,0,0,'Données projet'!$E$12+1,1))-AVERAGE(OFFSET($H$3,0,0,'Données projet'!$E$12+1,1))</f>
        <v>618.83149423524605</v>
      </c>
      <c r="CE33" s="62">
        <f t="shared" si="40"/>
        <v>285.33582535802435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7.371666666666667</v>
      </c>
      <c r="CT33" s="13">
        <f>IF('Données projet'!$A$140&gt;35,CT32+CS33-DB32,IF(A33&lt;'Données projet'!$A$140,$CQ$205^A33,IF(A33='Données projet'!$A$140,'Données projet'!$B$140,CT32+CS33-DB32)))</f>
        <v>91.988333333333344</v>
      </c>
      <c r="CU33" s="18">
        <f>CT33*VLOOKUP('Données projet'!$B$13,Paramètres!$A$1:$I$89,3,0)*VLOOKUP('Données projet'!$B$13,Paramètres!$A$1:$I$89,5,0)</f>
        <v>74.620936000000015</v>
      </c>
      <c r="CV33" s="14">
        <f t="shared" si="41"/>
        <v>20.816694686194392</v>
      </c>
      <c r="CW33" s="22">
        <f t="shared" si="13"/>
        <v>166.22054011178858</v>
      </c>
      <c r="CX33" s="62">
        <f t="shared" si="14"/>
        <v>459.55387344512189</v>
      </c>
      <c r="CY33" s="62">
        <f ca="1">AVERAGE(OFFSET($CX$3,0,0,'Données projet'!$E$13+1,1))-AVERAGE(OFFSET($H$3,0,0,'Données projet'!$E$13+1,1))</f>
        <v>204.1040196583786</v>
      </c>
      <c r="CZ33" s="62">
        <f t="shared" si="42"/>
        <v>202.88720677845521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61</v>
      </c>
      <c r="DM33" s="13">
        <f>VLOOKUP(A33,'Données projet'!$A$165:$I$185,9,0)</f>
        <v>2.0333333333333332</v>
      </c>
      <c r="DN33" s="13">
        <f t="array" ref="DN33">INDEX(DM:DM,MIN(IF(ISNUMBER(DM33:DM229),ROW(DM33:DM229),"")))</f>
        <v>2.0333333333333332</v>
      </c>
      <c r="DO33" s="13">
        <f>IF('Données projet'!$A$166&gt;35,DO32+DN33-DW32,IF(A33&lt;'Données projet'!$A$166,$DL$205^A33,IF(A33='Données projet'!$A$166,'Données projet'!$B$166,DO32+DN33-DW32)))</f>
        <v>61</v>
      </c>
      <c r="DP33" s="18">
        <f>DO33*VLOOKUP('Données projet'!$B$14,Paramètres!$A$1:$I$89,3,0)*VLOOKUP('Données projet'!$B$14,Paramètres!$A$1:$I$89,5,0)</f>
        <v>58.047600000000003</v>
      </c>
      <c r="DQ33" s="14">
        <f t="shared" si="43"/>
        <v>16.673694670278206</v>
      </c>
      <c r="DR33" s="22">
        <f t="shared" si="16"/>
        <v>130.13958821740121</v>
      </c>
      <c r="DS33" s="62">
        <f t="shared" si="17"/>
        <v>423.47292155073455</v>
      </c>
      <c r="DT33" s="62">
        <f ca="1">AVERAGE(OFFSET($DS$3,0,0,'Données projet'!$E$14+1,1))-AVERAGE(OFFSET($H$3,0,0,'Données projet'!$E$14+1,1))</f>
        <v>398.94207486581155</v>
      </c>
      <c r="DU33" s="62">
        <f t="shared" si="44"/>
        <v>166.80625488406787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8</v>
      </c>
      <c r="DX33" s="17">
        <f>IF(ISNA(VLOOKUP(A33,'Données projet'!$A$165:$I$185,5,0)),0%,VLOOKUP(A33,'Données projet'!$A$165:$I$185,5,0)*VLOOKUP('Données projet'!$B$14,Paramètres!$A$1:$I$89,7,0))</f>
        <v>8.6000000000000007E-2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0.72375234185652604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0.72375234185652604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3.887142857142857</v>
      </c>
      <c r="EJ33" s="13">
        <f>IF('Données projet'!$A$192&gt;35,EJ32+EI33-ER32,IF(A33&lt;'Données projet'!$A$192,$EG$205^A33,IF(A33='Données projet'!$A$192,'Données projet'!$B$192,EJ32+EI33-ER32)))</f>
        <v>116.61428571428576</v>
      </c>
      <c r="EK33" s="18">
        <f>EJ33*VLOOKUP('Données projet'!$B$15,Paramètres!$A$1:$I$89,3,0)*VLOOKUP('Données projet'!$B$15,Paramètres!$A$1:$I$89,5,0)</f>
        <v>132.80034857142863</v>
      </c>
      <c r="EL33" s="14">
        <f t="shared" si="45"/>
        <v>34.64263285828595</v>
      </c>
      <c r="EM33" s="22">
        <f t="shared" si="19"/>
        <v>291.62985932341957</v>
      </c>
      <c r="EN33" s="62">
        <f t="shared" si="20"/>
        <v>584.96319265675288</v>
      </c>
      <c r="EO33" s="62">
        <f ca="1">AVERAGE(OFFSET($EN$3,0,0,'Données projet'!$E$15+1,1))-AVERAGE(OFFSET($H$3,0,0,'Données projet'!$E$15+1,1))</f>
        <v>720.18933349167537</v>
      </c>
      <c r="EP33" s="62">
        <f t="shared" si="46"/>
        <v>328.2965259900862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533.91314171053773</v>
      </c>
      <c r="S34" s="62">
        <f ca="1">AVERAGE(OFFSET($R$3,0,0,'Données projet'!$E$9+1,1))-AVERAGE(OFFSET($H$3,0,0,'Données projet'!$E$9+1,1))</f>
        <v>581.88778927327667</v>
      </c>
      <c r="T34" s="62">
        <f t="shared" si="34"/>
        <v>269.67340993773422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3.887142857142857</v>
      </c>
      <c r="AI34" s="14">
        <f>IF('Données projet'!$A$62&gt;35,AI33+AH34-AQ33,IF(A34&lt;'Données projet'!$A$62,$AF$205^A34,IF(A34='Données projet'!$A$62,'Données projet'!$B$62,AI33+AH34-AQ33)))</f>
        <v>120.50142857142862</v>
      </c>
      <c r="AJ34" s="14">
        <f>AI34*VLOOKUP('Données projet'!$B$10,Paramètres!$A$1:$I$89,3,0)*VLOOKUP('Données projet'!$B$10,Paramètres!$A$1:$I$89,5,0)</f>
        <v>80.832358285714321</v>
      </c>
      <c r="AK34" s="14">
        <f t="shared" si="35"/>
        <v>22.34057729407888</v>
      </c>
      <c r="AL34" s="22">
        <f t="shared" si="4"/>
        <v>179.69286280147318</v>
      </c>
      <c r="AM34" s="62">
        <f t="shared" si="5"/>
        <v>473.02619613480647</v>
      </c>
      <c r="AN34" s="62">
        <f ca="1">AVERAGE(OFFSET($AM$3,0,0,'Données projet'!$E$10+1,1))-AVERAGE(OFFSET($H$3,0,0,'Données projet'!$E$10+1,1))</f>
        <v>442.85175349826028</v>
      </c>
      <c r="AO34" s="62">
        <f t="shared" si="36"/>
        <v>210.70697808232501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129.70773771428577</v>
      </c>
      <c r="BF34" s="14">
        <f t="shared" si="37"/>
        <v>33.928817255461865</v>
      </c>
      <c r="BG34" s="22">
        <f t="shared" si="7"/>
        <v>285.00033323897713</v>
      </c>
      <c r="BH34" s="62">
        <f t="shared" si="8"/>
        <v>578.33366657231045</v>
      </c>
      <c r="BI34" s="62">
        <f ca="1">AVERAGE(OFFSET($BH$3,0,0,'Données projet'!$E$11+1,1))-AVERAGE(OFFSET($H$3,0,0,'Données projet'!$E$11+1,1))</f>
        <v>683.36974161977764</v>
      </c>
      <c r="BJ34" s="62">
        <f t="shared" si="38"/>
        <v>312.6921234697457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3.887142857142857</v>
      </c>
      <c r="BY34" s="13">
        <f>IF('Données projet'!$A$114&gt;35,BY33+BX34-CG33,IF(A34&lt;'Données projet'!$A$114,$BV$205^A34,IF(A34='Données projet'!$A$114,'Données projet'!$B$114,BY33+BX34-CG33)))</f>
        <v>120.50142857142862</v>
      </c>
      <c r="BZ34" s="14">
        <f>BY34*VLOOKUP('Données projet'!$B$12,Paramètres!$A$1:$I$89,3,0)*VLOOKUP('Données projet'!$B$12,Paramètres!$A$1:$I$89,5,0)</f>
        <v>116.54898171428576</v>
      </c>
      <c r="CA34" s="14">
        <f t="shared" si="39"/>
        <v>30.868744124880426</v>
      </c>
      <c r="CB34" s="22">
        <f t="shared" si="10"/>
        <v>256.75253916988112</v>
      </c>
      <c r="CC34" s="62">
        <f t="shared" si="11"/>
        <v>550.08587250321443</v>
      </c>
      <c r="CD34" s="62">
        <f ca="1">AVERAGE(OFFSET($CC$3,0,0,'Données projet'!$E$12+1,1))-AVERAGE(OFFSET($H$3,0,0,'Données projet'!$E$12+1,1))</f>
        <v>618.83149423524605</v>
      </c>
      <c r="CE34" s="62">
        <f t="shared" si="40"/>
        <v>285.33582535802435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99.36</v>
      </c>
      <c r="CR34" s="13">
        <f>VLOOKUP(A34,'Données projet'!$A$139:$I$159,9,0)</f>
        <v>7.371666666666667</v>
      </c>
      <c r="CS34" s="13">
        <f t="array" ref="CS34">INDEX(CR:CR,MIN(IF(ISNUMBER(CR34:CR230),ROW(CR34:CR230),"")))</f>
        <v>7.371666666666667</v>
      </c>
      <c r="CT34" s="13">
        <f>IF('Données projet'!$A$140&gt;35,CT33+CS34-DB33,IF(A34&lt;'Données projet'!$A$140,$CQ$205^A34,IF(A34='Données projet'!$A$140,'Données projet'!$B$140,CT33+CS34-DB33)))</f>
        <v>99.360000000000014</v>
      </c>
      <c r="CU34" s="18">
        <f>CT34*VLOOKUP('Données projet'!$B$13,Paramètres!$A$1:$I$89,3,0)*VLOOKUP('Données projet'!$B$13,Paramètres!$A$1:$I$89,5,0)</f>
        <v>80.600832000000011</v>
      </c>
      <c r="CV34" s="14">
        <f t="shared" si="41"/>
        <v>22.28402664133861</v>
      </c>
      <c r="CW34" s="22">
        <f t="shared" si="13"/>
        <v>179.19112880033143</v>
      </c>
      <c r="CX34" s="62">
        <f t="shared" si="14"/>
        <v>472.52446213366477</v>
      </c>
      <c r="CY34" s="62">
        <f ca="1">AVERAGE(OFFSET($CX$3,0,0,'Données projet'!$E$13+1,1))-AVERAGE(OFFSET($H$3,0,0,'Données projet'!$E$13+1,1))</f>
        <v>204.1040196583786</v>
      </c>
      <c r="CZ34" s="62">
        <f t="shared" si="42"/>
        <v>202.88720677845521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23.08</v>
      </c>
      <c r="DC34" s="17">
        <f>IF(ISNA(VLOOKUP(A34,'Données projet'!$A$139:$I$159,5,0)),0%,VLOOKUP(A34,'Données projet'!$A$139:$I$159,5,0)*VLOOKUP('Données projet'!$B$13,Paramètres!$A$1:$I$89,7,0))</f>
        <v>0.159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3.2908491966689386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3.2908491966689386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12.6</v>
      </c>
      <c r="DO34" s="13">
        <f>IF('Données projet'!$A$166&gt;35,DO33+DN34-DW33,IF(A34&lt;'Données projet'!$A$166,$DL$205^A34,IF(A34='Données projet'!$A$166,'Données projet'!$B$166,DO33+DN34-DW33)))</f>
        <v>65.599999999999994</v>
      </c>
      <c r="DP34" s="18">
        <f>DO34*VLOOKUP('Données projet'!$B$14,Paramètres!$A$1:$I$89,3,0)*VLOOKUP('Données projet'!$B$14,Paramètres!$A$1:$I$89,5,0)</f>
        <v>62.424959999999999</v>
      </c>
      <c r="DQ34" s="14">
        <f t="shared" si="43"/>
        <v>17.779954066616561</v>
      </c>
      <c r="DR34" s="22">
        <f t="shared" si="16"/>
        <v>139.69022533269052</v>
      </c>
      <c r="DS34" s="62">
        <f t="shared" si="17"/>
        <v>433.02355866602386</v>
      </c>
      <c r="DT34" s="62">
        <f ca="1">AVERAGE(OFFSET($DS$3,0,0,'Données projet'!$E$14+1,1))-AVERAGE(OFFSET($H$3,0,0,'Données projet'!$E$14+1,1))</f>
        <v>398.94207486581155</v>
      </c>
      <c r="DU34" s="62">
        <f t="shared" si="44"/>
        <v>166.80625488406787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0.70955999987805896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0.70955999987805896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3.887142857142857</v>
      </c>
      <c r="EJ34" s="13">
        <f>IF('Données projet'!$A$192&gt;35,EJ33+EI34-ER33,IF(A34&lt;'Données projet'!$A$192,$EG$205^A34,IF(A34='Données projet'!$A$192,'Données projet'!$B$192,EJ33+EI34-ER33)))</f>
        <v>120.50142857142862</v>
      </c>
      <c r="EK34" s="18">
        <f>EJ34*VLOOKUP('Données projet'!$B$15,Paramètres!$A$1:$I$89,3,0)*VLOOKUP('Données projet'!$B$15,Paramètres!$A$1:$I$89,5,0)</f>
        <v>137.22702685714293</v>
      </c>
      <c r="EL34" s="14">
        <f t="shared" si="45"/>
        <v>35.661018539704294</v>
      </c>
      <c r="EM34" s="22">
        <f t="shared" si="19"/>
        <v>301.11334573284222</v>
      </c>
      <c r="EN34" s="62">
        <f t="shared" si="20"/>
        <v>594.44667906617553</v>
      </c>
      <c r="EO34" s="62">
        <f ca="1">AVERAGE(OFFSET($EN$3,0,0,'Données projet'!$E$15+1,1))-AVERAGE(OFFSET($H$3,0,0,'Données projet'!$E$15+1,1))</f>
        <v>720.18933349167537</v>
      </c>
      <c r="EP34" s="62">
        <f t="shared" si="46"/>
        <v>328.2965259900862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541.48078098907297</v>
      </c>
      <c r="S35" s="62">
        <f ca="1">AVERAGE(OFFSET($R$3,0,0,'Données projet'!$E$9+1,1))-AVERAGE(OFFSET($H$3,0,0,'Données projet'!$E$9+1,1))</f>
        <v>581.88778927327667</v>
      </c>
      <c r="T35" s="62">
        <f t="shared" si="34"/>
        <v>269.67340993773422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3.887142857142857</v>
      </c>
      <c r="AI35" s="14">
        <f>IF('Données projet'!$A$62&gt;35,AI34+AH35-AQ34,IF(A35&lt;'Données projet'!$A$62,$AF$205^A35,IF(A35='Données projet'!$A$62,'Données projet'!$B$62,AI34+AH35-AQ34)))</f>
        <v>124.38857142857148</v>
      </c>
      <c r="AJ35" s="14">
        <f>AI35*VLOOKUP('Données projet'!$B$10,Paramètres!$A$1:$I$89,3,0)*VLOOKUP('Données projet'!$B$10,Paramètres!$A$1:$I$89,5,0)</f>
        <v>83.439853714285746</v>
      </c>
      <c r="AK35" s="14">
        <f t="shared" si="35"/>
        <v>22.976174424044025</v>
      </c>
      <c r="AL35" s="22">
        <f t="shared" si="4"/>
        <v>185.34124900759105</v>
      </c>
      <c r="AM35" s="62">
        <f t="shared" si="5"/>
        <v>478.67458234092436</v>
      </c>
      <c r="AN35" s="62">
        <f ca="1">AVERAGE(OFFSET($AM$3,0,0,'Données projet'!$E$10+1,1))-AVERAGE(OFFSET($H$3,0,0,'Données projet'!$E$10+1,1))</f>
        <v>442.85175349826028</v>
      </c>
      <c r="AO35" s="62">
        <f t="shared" si="36"/>
        <v>210.70697808232501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133.89185828571433</v>
      </c>
      <c r="BF35" s="14">
        <f t="shared" si="37"/>
        <v>34.89410380946687</v>
      </c>
      <c r="BG35" s="22">
        <f t="shared" si="7"/>
        <v>293.96888398244056</v>
      </c>
      <c r="BH35" s="62">
        <f t="shared" si="8"/>
        <v>587.30221731577387</v>
      </c>
      <c r="BI35" s="62">
        <f ca="1">AVERAGE(OFFSET($BH$3,0,0,'Données projet'!$E$11+1,1))-AVERAGE(OFFSET($H$3,0,0,'Données projet'!$E$11+1,1))</f>
        <v>683.36974161977764</v>
      </c>
      <c r="BJ35" s="62">
        <f t="shared" si="38"/>
        <v>312.6921234697457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3.887142857142857</v>
      </c>
      <c r="BY35" s="13">
        <f>IF('Données projet'!$A$114&gt;35,BY34+BX35-CG34,IF(A35&lt;'Données projet'!$A$114,$BV$205^A35,IF(A35='Données projet'!$A$114,'Données projet'!$B$114,BY34+BX35-CG34)))</f>
        <v>124.38857142857148</v>
      </c>
      <c r="BZ35" s="14">
        <f>BY35*VLOOKUP('Données projet'!$B$12,Paramètres!$A$1:$I$89,3,0)*VLOOKUP('Données projet'!$B$12,Paramètres!$A$1:$I$89,5,0)</f>
        <v>120.30862628571434</v>
      </c>
      <c r="CA35" s="14">
        <f t="shared" si="39"/>
        <v>31.746970542807571</v>
      </c>
      <c r="CB35" s="22">
        <f t="shared" si="10"/>
        <v>264.8301644763423</v>
      </c>
      <c r="CC35" s="62">
        <f t="shared" si="11"/>
        <v>558.16349780967562</v>
      </c>
      <c r="CD35" s="62">
        <f ca="1">AVERAGE(OFFSET($CC$3,0,0,'Données projet'!$E$12+1,1))-AVERAGE(OFFSET($H$3,0,0,'Données projet'!$E$12+1,1))</f>
        <v>618.83149423524605</v>
      </c>
      <c r="CE35" s="62">
        <f t="shared" si="40"/>
        <v>285.33582535802435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7.371666666666667</v>
      </c>
      <c r="CT35" s="13">
        <f>IF('Données projet'!$A$140&gt;35,CT34+CS35-DB34,IF(A35&lt;'Données projet'!$A$140,$CQ$205^A35,IF(A35='Données projet'!$A$140,'Données projet'!$B$140,CT34+CS35-DB34)))</f>
        <v>83.651666666666685</v>
      </c>
      <c r="CU35" s="18">
        <f>CT35*VLOOKUP('Données projet'!$B$13,Paramètres!$A$1:$I$89,3,0)*VLOOKUP('Données projet'!$B$13,Paramètres!$A$1:$I$89,5,0)</f>
        <v>67.858232000000015</v>
      </c>
      <c r="CV35" s="14">
        <f t="shared" si="41"/>
        <v>19.140623002710658</v>
      </c>
      <c r="CW35" s="22">
        <f t="shared" si="13"/>
        <v>151.52300579638774</v>
      </c>
      <c r="CX35" s="62">
        <f t="shared" si="14"/>
        <v>444.85633912972105</v>
      </c>
      <c r="CY35" s="62">
        <f ca="1">AVERAGE(OFFSET($CX$3,0,0,'Données projet'!$E$13+1,1))-AVERAGE(OFFSET($H$3,0,0,'Données projet'!$E$13+1,1))</f>
        <v>204.1040196583786</v>
      </c>
      <c r="CZ35" s="62">
        <f t="shared" si="42"/>
        <v>202.88720677845521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3.2263176511420744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3.2263176511420744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12.6</v>
      </c>
      <c r="DO35" s="13">
        <f>IF('Données projet'!$A$166&gt;35,DO34+DN35-DW34,IF(A35&lt;'Données projet'!$A$166,$DL$205^A35,IF(A35='Données projet'!$A$166,'Données projet'!$B$166,DO34+DN35-DW34)))</f>
        <v>78.199999999999989</v>
      </c>
      <c r="DP35" s="18">
        <f>DO35*VLOOKUP('Données projet'!$B$14,Paramètres!$A$1:$I$89,3,0)*VLOOKUP('Données projet'!$B$14,Paramètres!$A$1:$I$89,5,0)</f>
        <v>74.415119999999987</v>
      </c>
      <c r="DQ35" s="14">
        <f t="shared" si="43"/>
        <v>20.765954074092058</v>
      </c>
      <c r="DR35" s="22">
        <f t="shared" si="16"/>
        <v>165.77370401237695</v>
      </c>
      <c r="DS35" s="62">
        <f t="shared" si="17"/>
        <v>459.1070373457103</v>
      </c>
      <c r="DT35" s="62">
        <f ca="1">AVERAGE(OFFSET($DS$3,0,0,'Données projet'!$E$14+1,1))-AVERAGE(OFFSET($H$3,0,0,'Données projet'!$E$14+1,1))</f>
        <v>398.94207486581155</v>
      </c>
      <c r="DU35" s="62">
        <f t="shared" si="44"/>
        <v>166.80625488406787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0.69564596106931575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0.69564596106931575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3.887142857142857</v>
      </c>
      <c r="EJ35" s="13">
        <f>IF('Données projet'!$A$192&gt;35,EJ34+EI35-ER34,IF(A35&lt;'Données projet'!$A$192,$EG$205^A35,IF(A35='Données projet'!$A$192,'Données projet'!$B$192,EJ34+EI35-ER34)))</f>
        <v>124.38857142857148</v>
      </c>
      <c r="EK35" s="18">
        <f>EJ35*VLOOKUP('Données projet'!$B$15,Paramètres!$A$1:$I$89,3,0)*VLOOKUP('Données projet'!$B$15,Paramètres!$A$1:$I$89,5,0)</f>
        <v>141.65370514285721</v>
      </c>
      <c r="EL35" s="14">
        <f t="shared" si="45"/>
        <v>36.675586817735244</v>
      </c>
      <c r="EM35" s="22">
        <f t="shared" si="19"/>
        <v>310.59018349803188</v>
      </c>
      <c r="EN35" s="62">
        <f t="shared" si="20"/>
        <v>603.92351683136519</v>
      </c>
      <c r="EO35" s="62">
        <f ca="1">AVERAGE(OFFSET($EN$3,0,0,'Données projet'!$E$15+1,1))-AVERAGE(OFFSET($H$3,0,0,'Données projet'!$E$15+1,1))</f>
        <v>720.18933349167537</v>
      </c>
      <c r="EP35" s="62">
        <f t="shared" si="46"/>
        <v>328.2965259900862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549.04318345212914</v>
      </c>
      <c r="S36" s="62">
        <f ca="1">AVERAGE(OFFSET($R$3,0,0,'Données projet'!$E$9+1,1))-AVERAGE(OFFSET($H$3,0,0,'Données projet'!$E$9+1,1))</f>
        <v>581.88778927327667</v>
      </c>
      <c r="T36" s="62">
        <f t="shared" si="34"/>
        <v>269.67340993773422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3.887142857142857</v>
      </c>
      <c r="AI36" s="14">
        <f>IF('Données projet'!$A$62&gt;35,AI35+AH36-AQ35,IF(A36&lt;'Données projet'!$A$62,$AF$205^A36,IF(A36='Données projet'!$A$62,'Données projet'!$B$62,AI35+AH36-AQ35)))</f>
        <v>128.27571428571434</v>
      </c>
      <c r="AJ36" s="14">
        <f>AI36*VLOOKUP('Données projet'!$B$10,Paramètres!$A$1:$I$89,3,0)*VLOOKUP('Données projet'!$B$10,Paramètres!$A$1:$I$89,5,0)</f>
        <v>86.047349142857186</v>
      </c>
      <c r="AK36" s="14">
        <f t="shared" si="35"/>
        <v>23.609463372360441</v>
      </c>
      <c r="AL36" s="22">
        <f t="shared" si="4"/>
        <v>190.98561513067068</v>
      </c>
      <c r="AM36" s="62">
        <f t="shared" si="5"/>
        <v>484.318948464004</v>
      </c>
      <c r="AN36" s="62">
        <f ca="1">AVERAGE(OFFSET($AM$3,0,0,'Données projet'!$E$10+1,1))-AVERAGE(OFFSET($H$3,0,0,'Données projet'!$E$10+1,1))</f>
        <v>442.85175349826028</v>
      </c>
      <c r="AO36" s="62">
        <f t="shared" si="36"/>
        <v>210.70697808232501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138.0759788571429</v>
      </c>
      <c r="BF36" s="14">
        <f t="shared" si="37"/>
        <v>35.855884909144457</v>
      </c>
      <c r="BG36" s="22">
        <f t="shared" si="7"/>
        <v>302.93132939295043</v>
      </c>
      <c r="BH36" s="62">
        <f t="shared" si="8"/>
        <v>596.26466272628375</v>
      </c>
      <c r="BI36" s="62">
        <f ca="1">AVERAGE(OFFSET($BH$3,0,0,'Données projet'!$E$11+1,1))-AVERAGE(OFFSET($H$3,0,0,'Données projet'!$E$11+1,1))</f>
        <v>683.36974161977764</v>
      </c>
      <c r="BJ36" s="62">
        <f t="shared" si="38"/>
        <v>312.6921234697457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3.887142857142857</v>
      </c>
      <c r="BY36" s="13">
        <f>IF('Données projet'!$A$114&gt;35,BY35+BX36-CG35,IF(A36&lt;'Données projet'!$A$114,$BV$205^A36,IF(A36='Données projet'!$A$114,'Données projet'!$B$114,BY35+BX36-CG35)))</f>
        <v>128.27571428571434</v>
      </c>
      <c r="BZ36" s="14">
        <f>BY36*VLOOKUP('Données projet'!$B$12,Paramètres!$A$1:$I$89,3,0)*VLOOKUP('Données projet'!$B$12,Paramètres!$A$1:$I$89,5,0)</f>
        <v>124.06827085714291</v>
      </c>
      <c r="CA36" s="14">
        <f t="shared" si="39"/>
        <v>32.622007666753092</v>
      </c>
      <c r="CB36" s="22">
        <f t="shared" si="10"/>
        <v>272.9022350957855</v>
      </c>
      <c r="CC36" s="62">
        <f t="shared" si="11"/>
        <v>566.23556842911876</v>
      </c>
      <c r="CD36" s="62">
        <f ca="1">AVERAGE(OFFSET($CC$3,0,0,'Données projet'!$E$12+1,1))-AVERAGE(OFFSET($H$3,0,0,'Données projet'!$E$12+1,1))</f>
        <v>618.83149423524605</v>
      </c>
      <c r="CE36" s="62">
        <f t="shared" si="40"/>
        <v>285.33582535802435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7.371666666666667</v>
      </c>
      <c r="CT36" s="13">
        <f>IF('Données projet'!$A$140&gt;35,CT35+CS36-DB35,IF(A36&lt;'Données projet'!$A$140,$CQ$205^A36,IF(A36='Données projet'!$A$140,'Données projet'!$B$140,CT35+CS36-DB35)))</f>
        <v>91.023333333333355</v>
      </c>
      <c r="CU36" s="18">
        <f>CT36*VLOOKUP('Données projet'!$B$13,Paramètres!$A$1:$I$89,3,0)*VLOOKUP('Données projet'!$B$13,Paramètres!$A$1:$I$89,5,0)</f>
        <v>73.838128000000026</v>
      </c>
      <c r="CV36" s="14">
        <f t="shared" si="41"/>
        <v>20.623618745958144</v>
      </c>
      <c r="CW36" s="22">
        <f t="shared" si="13"/>
        <v>164.52087558254379</v>
      </c>
      <c r="CX36" s="62">
        <f t="shared" si="14"/>
        <v>457.85420891587711</v>
      </c>
      <c r="CY36" s="62">
        <f ca="1">AVERAGE(OFFSET($CX$3,0,0,'Données projet'!$E$13+1,1))-AVERAGE(OFFSET($H$3,0,0,'Données projet'!$E$13+1,1))</f>
        <v>204.1040196583786</v>
      </c>
      <c r="CZ36" s="62">
        <f t="shared" si="42"/>
        <v>202.88720677845521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3.1630515298626354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3.1630515298626354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12.6</v>
      </c>
      <c r="DO36" s="13">
        <f>IF('Données projet'!$A$166&gt;35,DO35+DN36-DW35,IF(A36&lt;'Données projet'!$A$166,$DL$205^A36,IF(A36='Données projet'!$A$166,'Données projet'!$B$166,DO35+DN36-DW35)))</f>
        <v>90.799999999999983</v>
      </c>
      <c r="DP36" s="18">
        <f>DO36*VLOOKUP('Données projet'!$B$14,Paramètres!$A$1:$I$89,3,0)*VLOOKUP('Données projet'!$B$14,Paramètres!$A$1:$I$89,5,0)</f>
        <v>86.405279999999991</v>
      </c>
      <c r="DQ36" s="14">
        <f t="shared" si="43"/>
        <v>23.696219164089932</v>
      </c>
      <c r="DR36" s="22">
        <f t="shared" si="16"/>
        <v>191.76011104412325</v>
      </c>
      <c r="DS36" s="62">
        <f t="shared" si="17"/>
        <v>485.09344437745654</v>
      </c>
      <c r="DT36" s="62">
        <f ca="1">AVERAGE(OFFSET($DS$3,0,0,'Données projet'!$E$14+1,1))-AVERAGE(OFFSET($H$3,0,0,'Données projet'!$E$14+1,1))</f>
        <v>398.94207486581155</v>
      </c>
      <c r="DU36" s="62">
        <f t="shared" si="44"/>
        <v>166.80625488406787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0.68200476807488641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0.68200476807488641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3.887142857142857</v>
      </c>
      <c r="EJ36" s="13">
        <f>IF('Données projet'!$A$192&gt;35,EJ35+EI36-ER35,IF(A36&lt;'Données projet'!$A$192,$EG$205^A36,IF(A36='Données projet'!$A$192,'Données projet'!$B$192,EJ35+EI36-ER35)))</f>
        <v>128.27571428571434</v>
      </c>
      <c r="EK36" s="18">
        <f>EJ36*VLOOKUP('Données projet'!$B$15,Paramètres!$A$1:$I$89,3,0)*VLOOKUP('Données projet'!$B$15,Paramètres!$A$1:$I$89,5,0)</f>
        <v>146.08038342857151</v>
      </c>
      <c r="EL36" s="14">
        <f t="shared" si="45"/>
        <v>37.686470674030502</v>
      </c>
      <c r="EM36" s="22">
        <f t="shared" si="19"/>
        <v>320.06060422869842</v>
      </c>
      <c r="EN36" s="62">
        <f t="shared" si="20"/>
        <v>613.39393756203174</v>
      </c>
      <c r="EO36" s="62">
        <f ca="1">AVERAGE(OFFSET($EN$3,0,0,'Données projet'!$E$15+1,1))-AVERAGE(OFFSET($H$3,0,0,'Données projet'!$E$15+1,1))</f>
        <v>720.18933349167537</v>
      </c>
      <c r="EP36" s="62">
        <f t="shared" si="46"/>
        <v>328.2965259900862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556.60052600558856</v>
      </c>
      <c r="S37" s="62">
        <f ca="1">AVERAGE(OFFSET($R$3,0,0,'Données projet'!$E$9+1,1))-AVERAGE(OFFSET($H$3,0,0,'Données projet'!$E$9+1,1))</f>
        <v>581.88778927327667</v>
      </c>
      <c r="T37" s="62">
        <f t="shared" si="34"/>
        <v>269.67340993773422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3.887142857142857</v>
      </c>
      <c r="AI37" s="14">
        <f>IF('Données projet'!$A$62&gt;35,AI36+AH37-AQ36,IF(A37&lt;'Données projet'!$A$62,$AF$205^A37,IF(A37='Données projet'!$A$62,'Données projet'!$B$62,AI36+AH37-AQ36)))</f>
        <v>132.16285714285721</v>
      </c>
      <c r="AJ37" s="14">
        <f>AI37*VLOOKUP('Données projet'!$B$10,Paramètres!$A$1:$I$89,3,0)*VLOOKUP('Données projet'!$B$10,Paramètres!$A$1:$I$89,5,0)</f>
        <v>88.654844571428612</v>
      </c>
      <c r="AK37" s="14">
        <f t="shared" si="35"/>
        <v>24.240522112161401</v>
      </c>
      <c r="AL37" s="22">
        <f t="shared" si="4"/>
        <v>196.62609697391926</v>
      </c>
      <c r="AM37" s="62">
        <f t="shared" si="5"/>
        <v>489.95943030725255</v>
      </c>
      <c r="AN37" s="62">
        <f ca="1">AVERAGE(OFFSET($AM$3,0,0,'Données projet'!$E$10+1,1))-AVERAGE(OFFSET($H$3,0,0,'Données projet'!$E$10+1,1))</f>
        <v>442.85175349826028</v>
      </c>
      <c r="AO37" s="62">
        <f t="shared" si="36"/>
        <v>210.70697808232501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142.26009942857149</v>
      </c>
      <c r="BF37" s="14">
        <f t="shared" si="37"/>
        <v>36.814278972929188</v>
      </c>
      <c r="BG37" s="22">
        <f t="shared" si="7"/>
        <v>311.88787571594702</v>
      </c>
      <c r="BH37" s="62">
        <f t="shared" si="8"/>
        <v>605.22120904928033</v>
      </c>
      <c r="BI37" s="62">
        <f ca="1">AVERAGE(OFFSET($BH$3,0,0,'Données projet'!$E$11+1,1))-AVERAGE(OFFSET($H$3,0,0,'Données projet'!$E$11+1,1))</f>
        <v>683.36974161977764</v>
      </c>
      <c r="BJ37" s="62">
        <f t="shared" si="38"/>
        <v>312.6921234697457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3.887142857142857</v>
      </c>
      <c r="BY37" s="13">
        <f>IF('Données projet'!$A$114&gt;35,BY36+BX37-CG36,IF(A37&lt;'Données projet'!$A$114,$BV$205^A37,IF(A37='Données projet'!$A$114,'Données projet'!$B$114,BY36+BX37-CG36)))</f>
        <v>132.16285714285721</v>
      </c>
      <c r="BZ37" s="14">
        <f>BY37*VLOOKUP('Données projet'!$B$12,Paramètres!$A$1:$I$89,3,0)*VLOOKUP('Données projet'!$B$12,Paramètres!$A$1:$I$89,5,0)</f>
        <v>127.8279154285715</v>
      </c>
      <c r="CA37" s="14">
        <f t="shared" si="39"/>
        <v>33.493963234877462</v>
      </c>
      <c r="CB37" s="22">
        <f t="shared" si="10"/>
        <v>280.96893867217358</v>
      </c>
      <c r="CC37" s="62">
        <f t="shared" si="11"/>
        <v>574.30227200550689</v>
      </c>
      <c r="CD37" s="62">
        <f ca="1">AVERAGE(OFFSET($CC$3,0,0,'Données projet'!$E$12+1,1))-AVERAGE(OFFSET($H$3,0,0,'Données projet'!$E$12+1,1))</f>
        <v>618.83149423524605</v>
      </c>
      <c r="CE37" s="62">
        <f t="shared" si="40"/>
        <v>285.33582535802435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7.371666666666667</v>
      </c>
      <c r="CT37" s="13">
        <f>IF('Données projet'!$A$140&gt;35,CT36+CS37-DB36,IF(A37&lt;'Données projet'!$A$140,$CQ$205^A37,IF(A37='Données projet'!$A$140,'Données projet'!$B$140,CT36+CS37-DB36)))</f>
        <v>98.395000000000024</v>
      </c>
      <c r="CU37" s="18">
        <f>CT37*VLOOKUP('Données projet'!$B$13,Paramètres!$A$1:$I$89,3,0)*VLOOKUP('Données projet'!$B$13,Paramètres!$A$1:$I$89,5,0)</f>
        <v>79.818024000000023</v>
      </c>
      <c r="CV37" s="14">
        <f t="shared" si="41"/>
        <v>22.092684155168747</v>
      </c>
      <c r="CW37" s="22">
        <f t="shared" si="13"/>
        <v>177.49448337025228</v>
      </c>
      <c r="CX37" s="62">
        <f t="shared" si="14"/>
        <v>470.8278167035856</v>
      </c>
      <c r="CY37" s="62">
        <f ca="1">AVERAGE(OFFSET($CX$3,0,0,'Données projet'!$E$13+1,1))-AVERAGE(OFFSET($H$3,0,0,'Données projet'!$E$13+1,1))</f>
        <v>204.1040196583786</v>
      </c>
      <c r="CZ37" s="62">
        <f t="shared" si="42"/>
        <v>202.88720677845521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3.1010260186329628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3.1010260186329628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12.6</v>
      </c>
      <c r="DO37" s="13">
        <f>IF('Données projet'!$A$166&gt;35,DO36+DN37-DW36,IF(A37&lt;'Données projet'!$A$166,$DL$205^A37,IF(A37='Données projet'!$A$166,'Données projet'!$B$166,DO36+DN37-DW36)))</f>
        <v>103.39999999999998</v>
      </c>
      <c r="DP37" s="18">
        <f>DO37*VLOOKUP('Données projet'!$B$14,Paramètres!$A$1:$I$89,3,0)*VLOOKUP('Données projet'!$B$14,Paramètres!$A$1:$I$89,5,0)</f>
        <v>98.395439999999979</v>
      </c>
      <c r="DQ37" s="14">
        <f t="shared" si="43"/>
        <v>26.57937412584554</v>
      </c>
      <c r="DR37" s="22">
        <f t="shared" si="16"/>
        <v>217.6644679358476</v>
      </c>
      <c r="DS37" s="62">
        <f t="shared" si="17"/>
        <v>510.99780126918091</v>
      </c>
      <c r="DT37" s="62">
        <f ca="1">AVERAGE(OFFSET($DS$3,0,0,'Données projet'!$E$14+1,1))-AVERAGE(OFFSET($H$3,0,0,'Données projet'!$E$14+1,1))</f>
        <v>398.94207486581155</v>
      </c>
      <c r="DU37" s="62">
        <f t="shared" si="44"/>
        <v>166.80625488406787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0.66863107055477167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0.66863107055477167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3.887142857142857</v>
      </c>
      <c r="EJ37" s="13">
        <f>IF('Données projet'!$A$192&gt;35,EJ36+EI37-ER36,IF(A37&lt;'Données projet'!$A$192,$EG$205^A37,IF(A37='Données projet'!$A$192,'Données projet'!$B$192,EJ36+EI37-ER36)))</f>
        <v>132.16285714285721</v>
      </c>
      <c r="EK37" s="18">
        <f>EJ37*VLOOKUP('Données projet'!$B$15,Paramètres!$A$1:$I$89,3,0)*VLOOKUP('Données projet'!$B$15,Paramètres!$A$1:$I$89,5,0)</f>
        <v>150.50706171428578</v>
      </c>
      <c r="EL37" s="14">
        <f t="shared" si="45"/>
        <v>38.693794572757533</v>
      </c>
      <c r="EM37" s="22">
        <f t="shared" si="19"/>
        <v>329.52482469993373</v>
      </c>
      <c r="EN37" s="62">
        <f t="shared" si="20"/>
        <v>622.85815803326705</v>
      </c>
      <c r="EO37" s="62">
        <f ca="1">AVERAGE(OFFSET($EN$3,0,0,'Données projet'!$E$15+1,1))-AVERAGE(OFFSET($H$3,0,0,'Données projet'!$E$15+1,1))</f>
        <v>720.18933349167537</v>
      </c>
      <c r="EP37" s="62">
        <f t="shared" si="46"/>
        <v>328.2965259900862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564.1529745574893</v>
      </c>
      <c r="S38" s="62">
        <f ca="1">AVERAGE(OFFSET($R$3,0,0,'Données projet'!$E$9+1,1))-AVERAGE(OFFSET($H$3,0,0,'Données projet'!$E$9+1,1))</f>
        <v>581.88778927327667</v>
      </c>
      <c r="T38" s="62">
        <f t="shared" si="34"/>
        <v>269.67340993773422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3.887142857142857</v>
      </c>
      <c r="AI38" s="14">
        <f>IF('Données projet'!$A$62&gt;35,AI37+AH38-AQ37,IF(A38&lt;'Données projet'!$A$62,$AF$205^A38,IF(A38='Données projet'!$A$62,'Données projet'!$B$62,AI37+AH38-AQ37)))</f>
        <v>136.05000000000007</v>
      </c>
      <c r="AJ38" s="14">
        <f>AI38*VLOOKUP('Données projet'!$B$10,Paramètres!$A$1:$I$89,3,0)*VLOOKUP('Données projet'!$B$10,Paramètres!$A$1:$I$89,5,0)</f>
        <v>91.262340000000052</v>
      </c>
      <c r="AK38" s="14">
        <f t="shared" si="35"/>
        <v>24.869423769164257</v>
      </c>
      <c r="AL38" s="22">
        <f t="shared" si="4"/>
        <v>202.26282189796117</v>
      </c>
      <c r="AM38" s="62">
        <f t="shared" si="5"/>
        <v>495.59615523129446</v>
      </c>
      <c r="AN38" s="62">
        <f ca="1">AVERAGE(OFFSET($AM$3,0,0,'Données projet'!$E$10+1,1))-AVERAGE(OFFSET($H$3,0,0,'Données projet'!$E$10+1,1))</f>
        <v>442.85175349826028</v>
      </c>
      <c r="AO38" s="62">
        <f t="shared" si="36"/>
        <v>210.70697808232501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146.44422000000006</v>
      </c>
      <c r="BF38" s="14">
        <f t="shared" si="37"/>
        <v>37.769397057445374</v>
      </c>
      <c r="BG38" s="22">
        <f t="shared" si="7"/>
        <v>320.83871637505081</v>
      </c>
      <c r="BH38" s="62">
        <f t="shared" si="8"/>
        <v>614.17204970838407</v>
      </c>
      <c r="BI38" s="62">
        <f ca="1">AVERAGE(OFFSET($BH$3,0,0,'Données projet'!$E$11+1,1))-AVERAGE(OFFSET($H$3,0,0,'Données projet'!$E$11+1,1))</f>
        <v>683.36974161977764</v>
      </c>
      <c r="BJ38" s="62">
        <f t="shared" si="38"/>
        <v>312.6921234697457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3.887142857142857</v>
      </c>
      <c r="BY38" s="13">
        <f>IF('Données projet'!$A$114&gt;35,BY37+BX38-CG37,IF(A38&lt;'Données projet'!$A$114,$BV$205^A38,IF(A38='Données projet'!$A$114,'Données projet'!$B$114,BY37+BX38-CG37)))</f>
        <v>136.05000000000007</v>
      </c>
      <c r="BZ38" s="14">
        <f>BY38*VLOOKUP('Données projet'!$B$12,Paramètres!$A$1:$I$89,3,0)*VLOOKUP('Données projet'!$B$12,Paramètres!$A$1:$I$89,5,0)</f>
        <v>131.58756000000008</v>
      </c>
      <c r="CA38" s="14">
        <f t="shared" si="39"/>
        <v>34.362938287499752</v>
      </c>
      <c r="CB38" s="22">
        <f t="shared" si="10"/>
        <v>289.0304511840622</v>
      </c>
      <c r="CC38" s="62">
        <f t="shared" si="11"/>
        <v>582.36378451739552</v>
      </c>
      <c r="CD38" s="62">
        <f ca="1">AVERAGE(OFFSET($CC$3,0,0,'Données projet'!$E$12+1,1))-AVERAGE(OFFSET($H$3,0,0,'Données projet'!$E$12+1,1))</f>
        <v>618.83149423524605</v>
      </c>
      <c r="CE38" s="62">
        <f t="shared" si="40"/>
        <v>285.33582535802435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7.371666666666667</v>
      </c>
      <c r="CT38" s="13">
        <f>IF('Données projet'!$A$140&gt;35,CT37+CS38-DB37,IF(A38&lt;'Données projet'!$A$140,$CQ$205^A38,IF(A38='Données projet'!$A$140,'Données projet'!$B$140,CT37+CS38-DB37)))</f>
        <v>105.76666666666669</v>
      </c>
      <c r="CU38" s="18">
        <f>CT38*VLOOKUP('Données projet'!$B$13,Paramètres!$A$1:$I$89,3,0)*VLOOKUP('Données projet'!$B$13,Paramètres!$A$1:$I$89,5,0)</f>
        <v>85.797920000000033</v>
      </c>
      <c r="CV38" s="14">
        <f t="shared" si="41"/>
        <v>23.548981550695597</v>
      </c>
      <c r="CW38" s="22">
        <f t="shared" si="13"/>
        <v>190.44585353412822</v>
      </c>
      <c r="CX38" s="62">
        <f t="shared" si="14"/>
        <v>483.77918686746153</v>
      </c>
      <c r="CY38" s="62">
        <f ca="1">AVERAGE(OFFSET($CX$3,0,0,'Données projet'!$E$13+1,1))-AVERAGE(OFFSET($H$3,0,0,'Données projet'!$E$13+1,1))</f>
        <v>204.1040196583786</v>
      </c>
      <c r="CZ38" s="62">
        <f t="shared" si="42"/>
        <v>202.88720677845521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3.0402167898466779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3.0402167898466779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12.6</v>
      </c>
      <c r="DN38" s="13">
        <f t="array" ref="DN38">INDEX(DM:DM,MIN(IF(ISNUMBER(DM38:DM234),ROW(DM38:DM234),"")))</f>
        <v>12.6</v>
      </c>
      <c r="DO38" s="13">
        <f>IF('Données projet'!$A$166&gt;35,DO37+DN38-DW37,IF(A38&lt;'Données projet'!$A$166,$DL$205^A38,IF(A38='Données projet'!$A$166,'Données projet'!$B$166,DO37+DN38-DW37)))</f>
        <v>115.99999999999997</v>
      </c>
      <c r="DP38" s="18">
        <f>DO38*VLOOKUP('Données projet'!$B$14,Paramètres!$A$1:$I$89,3,0)*VLOOKUP('Données projet'!$B$14,Paramètres!$A$1:$I$89,5,0)</f>
        <v>110.38559999999997</v>
      </c>
      <c r="DQ38" s="14">
        <f t="shared" si="43"/>
        <v>29.421816429201407</v>
      </c>
      <c r="DR38" s="22">
        <f t="shared" si="16"/>
        <v>243.49791694752571</v>
      </c>
      <c r="DS38" s="62">
        <f t="shared" si="17"/>
        <v>536.83125028085897</v>
      </c>
      <c r="DT38" s="62">
        <f ca="1">AVERAGE(OFFSET($DS$3,0,0,'Données projet'!$E$14+1,1))-AVERAGE(OFFSET($H$3,0,0,'Données projet'!$E$14+1,1))</f>
        <v>398.94207486581155</v>
      </c>
      <c r="DU38" s="62">
        <f t="shared" si="44"/>
        <v>166.80625488406787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15</v>
      </c>
      <c r="DX38" s="17">
        <f>IF(ISNA(VLOOKUP(A38,'Données projet'!$A$165:$I$185,5,0)),0%,VLOOKUP(A38,'Données projet'!$A$165:$I$185,5,0)*VLOOKUP('Données projet'!$B$14,Paramètres!$A$1:$I$89,7,0))</f>
        <v>8.6000000000000007E-2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2.0125552640668625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2.0125552640668625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3.887142857142857</v>
      </c>
      <c r="EJ38" s="13">
        <f>IF('Données projet'!$A$192&gt;35,EJ37+EI38-ER37,IF(A38&lt;'Données projet'!$A$192,$EG$205^A38,IF(A38='Données projet'!$A$192,'Données projet'!$B$192,EJ37+EI38-ER37)))</f>
        <v>136.05000000000007</v>
      </c>
      <c r="EK38" s="18">
        <f>EJ38*VLOOKUP('Données projet'!$B$15,Paramètres!$A$1:$I$89,3,0)*VLOOKUP('Données projet'!$B$15,Paramètres!$A$1:$I$89,5,0)</f>
        <v>154.93374000000009</v>
      </c>
      <c r="EL38" s="14">
        <f t="shared" si="45"/>
        <v>39.697675240423798</v>
      </c>
      <c r="EM38" s="22">
        <f t="shared" si="19"/>
        <v>338.98304821040489</v>
      </c>
      <c r="EN38" s="62">
        <f t="shared" si="20"/>
        <v>632.3163815437382</v>
      </c>
      <c r="EO38" s="62">
        <f ca="1">AVERAGE(OFFSET($EN$3,0,0,'Données projet'!$E$15+1,1))-AVERAGE(OFFSET($H$3,0,0,'Données projet'!$E$15+1,1))</f>
        <v>720.18933349167537</v>
      </c>
      <c r="EP38" s="62">
        <f t="shared" si="46"/>
        <v>328.2965259900862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571.70068499618628</v>
      </c>
      <c r="S39" s="62">
        <f ca="1">AVERAGE(OFFSET($R$3,0,0,'Données projet'!$E$9+1,1))-AVERAGE(OFFSET($H$3,0,0,'Données projet'!$E$9+1,1))</f>
        <v>581.88778927327667</v>
      </c>
      <c r="T39" s="62">
        <f t="shared" si="34"/>
        <v>269.67340993773422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3.887142857142857</v>
      </c>
      <c r="AI39" s="14">
        <f>IF('Données projet'!$A$62&gt;35,AI38+AH39-AQ38,IF(A39&lt;'Données projet'!$A$62,$AF$205^A39,IF(A39='Données projet'!$A$62,'Données projet'!$B$62,AI38+AH39-AQ38)))</f>
        <v>139.93714285714293</v>
      </c>
      <c r="AJ39" s="14">
        <f>AI39*VLOOKUP('Données projet'!$B$10,Paramètres!$A$1:$I$89,3,0)*VLOOKUP('Données projet'!$B$10,Paramètres!$A$1:$I$89,5,0)</f>
        <v>93.869835428571477</v>
      </c>
      <c r="AK39" s="14">
        <f t="shared" si="35"/>
        <v>25.49623705280532</v>
      </c>
      <c r="AL39" s="22">
        <f t="shared" si="4"/>
        <v>207.89590957173127</v>
      </c>
      <c r="AM39" s="62">
        <f t="shared" si="5"/>
        <v>501.22924290506455</v>
      </c>
      <c r="AN39" s="62">
        <f ca="1">AVERAGE(OFFSET($AM$3,0,0,'Données projet'!$E$10+1,1))-AVERAGE(OFFSET($H$3,0,0,'Données projet'!$E$10+1,1))</f>
        <v>442.85175349826028</v>
      </c>
      <c r="AO39" s="62">
        <f t="shared" si="36"/>
        <v>210.70697808232501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150.62834057142865</v>
      </c>
      <c r="BF39" s="14">
        <f t="shared" si="37"/>
        <v>38.721343512275389</v>
      </c>
      <c r="BG39" s="22">
        <f t="shared" si="7"/>
        <v>329.78403311245114</v>
      </c>
      <c r="BH39" s="62">
        <f t="shared" si="8"/>
        <v>623.11736644578446</v>
      </c>
      <c r="BI39" s="62">
        <f ca="1">AVERAGE(OFFSET($BH$3,0,0,'Données projet'!$E$11+1,1))-AVERAGE(OFFSET($H$3,0,0,'Données projet'!$E$11+1,1))</f>
        <v>683.36974161977764</v>
      </c>
      <c r="BJ39" s="62">
        <f t="shared" si="38"/>
        <v>312.6921234697457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3.887142857142857</v>
      </c>
      <c r="BY39" s="13">
        <f>IF('Données projet'!$A$114&gt;35,BY38+BX39-CG38,IF(A39&lt;'Données projet'!$A$114,$BV$205^A39,IF(A39='Données projet'!$A$114,'Données projet'!$B$114,BY38+BX39-CG38)))</f>
        <v>139.93714285714293</v>
      </c>
      <c r="BZ39" s="14">
        <f>BY39*VLOOKUP('Données projet'!$B$12,Paramètres!$A$1:$I$89,3,0)*VLOOKUP('Données projet'!$B$12,Paramètres!$A$1:$I$89,5,0)</f>
        <v>135.34720457142865</v>
      </c>
      <c r="CA39" s="14">
        <f t="shared" si="39"/>
        <v>35.229027762811612</v>
      </c>
      <c r="CB39" s="22">
        <f t="shared" si="10"/>
        <v>297.08693798213511</v>
      </c>
      <c r="CC39" s="62">
        <f t="shared" si="11"/>
        <v>590.42027131546843</v>
      </c>
      <c r="CD39" s="62">
        <f ca="1">AVERAGE(OFFSET($CC$3,0,0,'Données projet'!$E$12+1,1))-AVERAGE(OFFSET($H$3,0,0,'Données projet'!$E$12+1,1))</f>
        <v>618.83149423524605</v>
      </c>
      <c r="CE39" s="62">
        <f t="shared" si="40"/>
        <v>285.33582535802435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7.371666666666667</v>
      </c>
      <c r="CT39" s="13">
        <f>IF('Données projet'!$A$140&gt;35,CT38+CS39-DB38,IF(A39&lt;'Données projet'!$A$140,$CQ$205^A39,IF(A39='Données projet'!$A$140,'Données projet'!$B$140,CT38+CS39-DB38)))</f>
        <v>113.13833333333336</v>
      </c>
      <c r="CU39" s="18">
        <f>CT39*VLOOKUP('Données projet'!$B$13,Paramètres!$A$1:$I$89,3,0)*VLOOKUP('Données projet'!$B$13,Paramètres!$A$1:$I$89,5,0)</f>
        <v>91.77781600000003</v>
      </c>
      <c r="CV39" s="14">
        <f t="shared" si="41"/>
        <v>24.993502056335632</v>
      </c>
      <c r="CW39" s="22">
        <f t="shared" si="13"/>
        <v>203.37671228145129</v>
      </c>
      <c r="CX39" s="62">
        <f t="shared" si="14"/>
        <v>496.71004561478458</v>
      </c>
      <c r="CY39" s="62">
        <f ca="1">AVERAGE(OFFSET($CX$3,0,0,'Données projet'!$E$13+1,1))-AVERAGE(OFFSET($H$3,0,0,'Données projet'!$E$13+1,1))</f>
        <v>204.1040196583786</v>
      </c>
      <c r="CZ39" s="62">
        <f t="shared" si="42"/>
        <v>202.88720677845521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2.9805999929469245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2.9805999929469245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10.6</v>
      </c>
      <c r="DO39" s="13">
        <f>IF('Données projet'!$A$166&gt;35,DO38+DN39-DW38,IF(A39&lt;'Données projet'!$A$166,$DL$205^A39,IF(A39='Données projet'!$A$166,'Données projet'!$B$166,DO38+DN39-DW38)))</f>
        <v>111.59999999999997</v>
      </c>
      <c r="DP39" s="18">
        <f>DO39*VLOOKUP('Données projet'!$B$14,Paramètres!$A$1:$I$89,3,0)*VLOOKUP('Données projet'!$B$14,Paramètres!$A$1:$I$89,5,0)</f>
        <v>106.19855999999997</v>
      </c>
      <c r="DQ39" s="14">
        <f t="shared" si="43"/>
        <v>28.433510633203252</v>
      </c>
      <c r="DR39" s="22">
        <f t="shared" si="16"/>
        <v>234.48418968616227</v>
      </c>
      <c r="DS39" s="62">
        <f t="shared" si="17"/>
        <v>527.81752301949564</v>
      </c>
      <c r="DT39" s="62">
        <f ca="1">AVERAGE(OFFSET($DS$3,0,0,'Données projet'!$E$14+1,1))-AVERAGE(OFFSET($H$3,0,0,'Données projet'!$E$14+1,1))</f>
        <v>398.94207486581155</v>
      </c>
      <c r="DU39" s="62">
        <f t="shared" si="44"/>
        <v>166.80625488406787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1.9730902828760131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1.9730902828760131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3.887142857142857</v>
      </c>
      <c r="EJ39" s="13">
        <f>IF('Données projet'!$A$192&gt;35,EJ38+EI39-ER38,IF(A39&lt;'Données projet'!$A$192,$EG$205^A39,IF(A39='Données projet'!$A$192,'Données projet'!$B$192,EJ38+EI39-ER38)))</f>
        <v>139.93714285714293</v>
      </c>
      <c r="EK39" s="18">
        <f>EJ39*VLOOKUP('Données projet'!$B$15,Paramètres!$A$1:$I$89,3,0)*VLOOKUP('Données projet'!$B$15,Paramètres!$A$1:$I$89,5,0)</f>
        <v>159.36041828571439</v>
      </c>
      <c r="EL39" s="14">
        <f t="shared" si="45"/>
        <v>40.698222354073451</v>
      </c>
      <c r="EM39" s="22">
        <f t="shared" si="19"/>
        <v>348.4354657809638</v>
      </c>
      <c r="EN39" s="62">
        <f t="shared" si="20"/>
        <v>641.76879911429705</v>
      </c>
      <c r="EO39" s="62">
        <f ca="1">AVERAGE(OFFSET($EN$3,0,0,'Données projet'!$E$15+1,1))-AVERAGE(OFFSET($H$3,0,0,'Données projet'!$E$15+1,1))</f>
        <v>720.18933349167537</v>
      </c>
      <c r="EP39" s="62">
        <f t="shared" si="46"/>
        <v>328.2965259900862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579.24380405677198</v>
      </c>
      <c r="S40" s="62">
        <f ca="1">AVERAGE(OFFSET($R$3,0,0,'Données projet'!$E$9+1,1))-AVERAGE(OFFSET($H$3,0,0,'Données projet'!$E$9+1,1))</f>
        <v>581.88778927327667</v>
      </c>
      <c r="T40" s="62">
        <f t="shared" si="34"/>
        <v>269.67340993773422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3.887142857142857</v>
      </c>
      <c r="AI40" s="14">
        <f>IF('Données projet'!$A$62&gt;35,AI39+AH40-AQ39,IF(A40&lt;'Données projet'!$A$62,$AF$205^A40,IF(A40='Données projet'!$A$62,'Données projet'!$B$62,AI39+AH40-AQ39)))</f>
        <v>143.82428571428579</v>
      </c>
      <c r="AJ40" s="14">
        <f>AI40*VLOOKUP('Données projet'!$B$10,Paramètres!$A$1:$I$89,3,0)*VLOOKUP('Données projet'!$B$10,Paramètres!$A$1:$I$89,5,0)</f>
        <v>96.477330857142903</v>
      </c>
      <c r="AK40" s="14">
        <f t="shared" si="35"/>
        <v>26.121026638124231</v>
      </c>
      <c r="AL40" s="22">
        <f t="shared" si="4"/>
        <v>213.52547263759024</v>
      </c>
      <c r="AM40" s="62">
        <f t="shared" si="5"/>
        <v>506.85880597092353</v>
      </c>
      <c r="AN40" s="62">
        <f ca="1">AVERAGE(OFFSET($AM$3,0,0,'Données projet'!$E$10+1,1))-AVERAGE(OFFSET($H$3,0,0,'Données projet'!$E$10+1,1))</f>
        <v>442.85175349826028</v>
      </c>
      <c r="AO40" s="62">
        <f t="shared" si="36"/>
        <v>210.70697808232501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154.81246114285725</v>
      </c>
      <c r="BF40" s="14">
        <f t="shared" si="37"/>
        <v>39.670216559930267</v>
      </c>
      <c r="BG40" s="22">
        <f t="shared" si="7"/>
        <v>338.72399699902149</v>
      </c>
      <c r="BH40" s="62">
        <f t="shared" si="8"/>
        <v>632.05733033235481</v>
      </c>
      <c r="BI40" s="62">
        <f ca="1">AVERAGE(OFFSET($BH$3,0,0,'Données projet'!$E$11+1,1))-AVERAGE(OFFSET($H$3,0,0,'Données projet'!$E$11+1,1))</f>
        <v>683.36974161977764</v>
      </c>
      <c r="BJ40" s="62">
        <f t="shared" si="38"/>
        <v>312.6921234697457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3.887142857142857</v>
      </c>
      <c r="BY40" s="13">
        <f>IF('Données projet'!$A$114&gt;35,BY39+BX40-CG39,IF(A40&lt;'Données projet'!$A$114,$BV$205^A40,IF(A40='Données projet'!$A$114,'Données projet'!$B$114,BY39+BX40-CG39)))</f>
        <v>143.82428571428579</v>
      </c>
      <c r="BZ40" s="14">
        <f>BY40*VLOOKUP('Données projet'!$B$12,Paramètres!$A$1:$I$89,3,0)*VLOOKUP('Données projet'!$B$12,Paramètres!$A$1:$I$89,5,0)</f>
        <v>139.10684914285721</v>
      </c>
      <c r="CA40" s="14">
        <f t="shared" si="39"/>
        <v>36.092321024539963</v>
      </c>
      <c r="CB40" s="22">
        <f t="shared" si="10"/>
        <v>305.13855470821676</v>
      </c>
      <c r="CC40" s="62">
        <f t="shared" si="11"/>
        <v>598.47188804155007</v>
      </c>
      <c r="CD40" s="62">
        <f ca="1">AVERAGE(OFFSET($CC$3,0,0,'Données projet'!$E$12+1,1))-AVERAGE(OFFSET($H$3,0,0,'Données projet'!$E$12+1,1))</f>
        <v>618.83149423524605</v>
      </c>
      <c r="CE40" s="62">
        <f t="shared" si="40"/>
        <v>285.33582535802435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120.51</v>
      </c>
      <c r="CR40" s="13">
        <f>VLOOKUP(A40,'Données projet'!$A$139:$I$159,9,0)</f>
        <v>7.371666666666667</v>
      </c>
      <c r="CS40" s="13">
        <f t="array" ref="CS40">INDEX(CR:CR,MIN(IF(ISNUMBER(CR40:CR236),ROW(CR40:CR236),"")))</f>
        <v>7.371666666666667</v>
      </c>
      <c r="CT40" s="13">
        <f>IF('Données projet'!$A$140&gt;35,CT39+CS40-DB39,IF(A40&lt;'Données projet'!$A$140,$CQ$205^A40,IF(A40='Données projet'!$A$140,'Données projet'!$B$140,CT39+CS40-DB39)))</f>
        <v>120.51000000000003</v>
      </c>
      <c r="CU40" s="18">
        <f>CT40*VLOOKUP('Données projet'!$B$13,Paramètres!$A$1:$I$89,3,0)*VLOOKUP('Données projet'!$B$13,Paramètres!$A$1:$I$89,5,0)</f>
        <v>97.757712000000041</v>
      </c>
      <c r="CV40" s="14">
        <f t="shared" si="41"/>
        <v>26.427100336063486</v>
      </c>
      <c r="CW40" s="22">
        <f t="shared" si="13"/>
        <v>216.28854815197732</v>
      </c>
      <c r="CX40" s="62">
        <f t="shared" si="14"/>
        <v>509.62188148531061</v>
      </c>
      <c r="CY40" s="62">
        <f ca="1">AVERAGE(OFFSET($CX$3,0,0,'Données projet'!$E$13+1,1))-AVERAGE(OFFSET($H$3,0,0,'Données projet'!$E$13+1,1))</f>
        <v>204.1040196583786</v>
      </c>
      <c r="CZ40" s="62">
        <f t="shared" si="42"/>
        <v>202.88720677845521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23.08</v>
      </c>
      <c r="DC40" s="17">
        <f>IF(ISNA(VLOOKUP(A40,'Données projet'!$A$139:$I$159,5,0)),0%,VLOOKUP(A40,'Données projet'!$A$139:$I$159,5,0)*VLOOKUP('Données projet'!$B$13,Paramètres!$A$1:$I$89,7,0))</f>
        <v>0.21200000000000002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7.309951173963638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7.309951173963638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10.6</v>
      </c>
      <c r="DO40" s="13">
        <f>IF('Données projet'!$A$166&gt;35,DO39+DN40-DW39,IF(A40&lt;'Données projet'!$A$166,$DL$205^A40,IF(A40='Données projet'!$A$166,'Données projet'!$B$166,DO39+DN40-DW39)))</f>
        <v>122.19999999999996</v>
      </c>
      <c r="DP40" s="18">
        <f>DO40*VLOOKUP('Données projet'!$B$14,Paramètres!$A$1:$I$89,3,0)*VLOOKUP('Données projet'!$B$14,Paramètres!$A$1:$I$89,5,0)</f>
        <v>116.28551999999996</v>
      </c>
      <c r="DQ40" s="14">
        <f t="shared" si="43"/>
        <v>30.807078820551432</v>
      </c>
      <c r="DR40" s="22">
        <f t="shared" si="16"/>
        <v>256.18627627912696</v>
      </c>
      <c r="DS40" s="62">
        <f t="shared" si="17"/>
        <v>549.51960961246027</v>
      </c>
      <c r="DT40" s="62">
        <f ca="1">AVERAGE(OFFSET($DS$3,0,0,'Données projet'!$E$14+1,1))-AVERAGE(OFFSET($H$3,0,0,'Données projet'!$E$14+1,1))</f>
        <v>398.94207486581155</v>
      </c>
      <c r="DU40" s="62">
        <f t="shared" si="44"/>
        <v>166.80625488406787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1.9343991858950547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1.9343991858950547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3.887142857142857</v>
      </c>
      <c r="EJ40" s="13">
        <f>IF('Données projet'!$A$192&gt;35,EJ39+EI40-ER39,IF(A40&lt;'Données projet'!$A$192,$EG$205^A40,IF(A40='Données projet'!$A$192,'Données projet'!$B$192,EJ39+EI40-ER39)))</f>
        <v>143.82428571428579</v>
      </c>
      <c r="EK40" s="18">
        <f>EJ40*VLOOKUP('Données projet'!$B$15,Paramètres!$A$1:$I$89,3,0)*VLOOKUP('Données projet'!$B$15,Paramètres!$A$1:$I$89,5,0)</f>
        <v>163.78709657142866</v>
      </c>
      <c r="EL40" s="14">
        <f t="shared" si="45"/>
        <v>41.695539150868008</v>
      </c>
      <c r="EM40" s="22">
        <f t="shared" si="19"/>
        <v>357.8822572163333</v>
      </c>
      <c r="EN40" s="62">
        <f t="shared" si="20"/>
        <v>651.21559054966656</v>
      </c>
      <c r="EO40" s="62">
        <f ca="1">AVERAGE(OFFSET($EN$3,0,0,'Données projet'!$E$15+1,1))-AVERAGE(OFFSET($H$3,0,0,'Données projet'!$E$15+1,1))</f>
        <v>720.18933349167537</v>
      </c>
      <c r="EP40" s="62">
        <f t="shared" si="46"/>
        <v>328.2965259900862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586.78247009119764</v>
      </c>
      <c r="S41" s="62">
        <f ca="1">AVERAGE(OFFSET($R$3,0,0,'Données projet'!$E$9+1,1))-AVERAGE(OFFSET($H$3,0,0,'Données projet'!$E$9+1,1))</f>
        <v>581.88778927327667</v>
      </c>
      <c r="T41" s="62">
        <f t="shared" si="34"/>
        <v>269.67340993773422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3.887142857142857</v>
      </c>
      <c r="AI41" s="14">
        <f>IF('Données projet'!$A$62&gt;35,AI40+AH41-AQ40,IF(A41&lt;'Données projet'!$A$62,$AF$205^A41,IF(A41='Données projet'!$A$62,'Données projet'!$B$62,AI40+AH41-AQ40)))</f>
        <v>147.71142857142866</v>
      </c>
      <c r="AJ41" s="14">
        <f>AI41*VLOOKUP('Données projet'!$B$10,Paramètres!$A$1:$I$89,3,0)*VLOOKUP('Données projet'!$B$10,Paramètres!$A$1:$I$89,5,0)</f>
        <v>99.084826285714342</v>
      </c>
      <c r="AK41" s="14">
        <f t="shared" si="35"/>
        <v>26.743853505202381</v>
      </c>
      <c r="AL41" s="22">
        <f t="shared" si="4"/>
        <v>219.1516173025133</v>
      </c>
      <c r="AM41" s="62">
        <f t="shared" si="5"/>
        <v>512.48495063584664</v>
      </c>
      <c r="AN41" s="62">
        <f ca="1">AVERAGE(OFFSET($AM$3,0,0,'Données projet'!$E$10+1,1))-AVERAGE(OFFSET($H$3,0,0,'Données projet'!$E$10+1,1))</f>
        <v>442.85175349826028</v>
      </c>
      <c r="AO41" s="62">
        <f t="shared" si="36"/>
        <v>210.70697808232501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158.99658171428578</v>
      </c>
      <c r="BF41" s="14">
        <f t="shared" si="37"/>
        <v>40.616108811357734</v>
      </c>
      <c r="BG41" s="22">
        <f t="shared" si="7"/>
        <v>347.65876933216242</v>
      </c>
      <c r="BH41" s="62">
        <f t="shared" si="8"/>
        <v>640.99210266549574</v>
      </c>
      <c r="BI41" s="62">
        <f ca="1">AVERAGE(OFFSET($BH$3,0,0,'Données projet'!$E$11+1,1))-AVERAGE(OFFSET($H$3,0,0,'Données projet'!$E$11+1,1))</f>
        <v>683.36974161977764</v>
      </c>
      <c r="BJ41" s="62">
        <f t="shared" si="38"/>
        <v>312.6921234697457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3.887142857142857</v>
      </c>
      <c r="BY41" s="13">
        <f>IF('Données projet'!$A$114&gt;35,BY40+BX41-CG40,IF(A41&lt;'Données projet'!$A$114,$BV$205^A41,IF(A41='Données projet'!$A$114,'Données projet'!$B$114,BY40+BX41-CG40)))</f>
        <v>147.71142857142866</v>
      </c>
      <c r="BZ41" s="14">
        <f>BY41*VLOOKUP('Données projet'!$B$12,Paramètres!$A$1:$I$89,3,0)*VLOOKUP('Données projet'!$B$12,Paramètres!$A$1:$I$89,5,0)</f>
        <v>142.86649371428578</v>
      </c>
      <c r="CA41" s="14">
        <f t="shared" si="39"/>
        <v>36.952902330960896</v>
      </c>
      <c r="CB41" s="22">
        <f t="shared" si="10"/>
        <v>313.18544811213798</v>
      </c>
      <c r="CC41" s="62">
        <f t="shared" si="11"/>
        <v>606.51878144547129</v>
      </c>
      <c r="CD41" s="62">
        <f ca="1">AVERAGE(OFFSET($CC$3,0,0,'Données projet'!$E$12+1,1))-AVERAGE(OFFSET($H$3,0,0,'Données projet'!$E$12+1,1))</f>
        <v>618.83149423524605</v>
      </c>
      <c r="CE41" s="62">
        <f t="shared" si="40"/>
        <v>285.33582535802435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7.1442857142857132</v>
      </c>
      <c r="CT41" s="13">
        <f>IF('Données projet'!$A$140&gt;35,CT40+CS41-DB40,IF(A41&lt;'Données projet'!$A$140,$CQ$205^A41,IF(A41='Données projet'!$A$140,'Données projet'!$B$140,CT40+CS41-DB40)))</f>
        <v>104.57428571428575</v>
      </c>
      <c r="CU41" s="18">
        <f>CT41*VLOOKUP('Données projet'!$B$13,Paramètres!$A$1:$I$89,3,0)*VLOOKUP('Données projet'!$B$13,Paramètres!$A$1:$I$89,5,0)</f>
        <v>84.830660571428609</v>
      </c>
      <c r="CV41" s="14">
        <f t="shared" si="41"/>
        <v>23.314245328592971</v>
      </c>
      <c r="CW41" s="22">
        <f t="shared" si="13"/>
        <v>188.35237777587091</v>
      </c>
      <c r="CX41" s="62">
        <f t="shared" si="14"/>
        <v>481.68571110920425</v>
      </c>
      <c r="CY41" s="62">
        <f ca="1">AVERAGE(OFFSET($CX$3,0,0,'Données projet'!$E$13+1,1))-AVERAGE(OFFSET($H$3,0,0,'Données projet'!$E$13+1,1))</f>
        <v>204.1040196583786</v>
      </c>
      <c r="CZ41" s="62">
        <f t="shared" si="42"/>
        <v>202.88720677845521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7.1666074900721739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7.1666074900721739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10.6</v>
      </c>
      <c r="DO41" s="13">
        <f>IF('Données projet'!$A$166&gt;35,DO40+DN41-DW40,IF(A41&lt;'Données projet'!$A$166,$DL$205^A41,IF(A41='Données projet'!$A$166,'Données projet'!$B$166,DO40+DN41-DW40)))</f>
        <v>132.79999999999995</v>
      </c>
      <c r="DP41" s="18">
        <f>DO41*VLOOKUP('Données projet'!$B$14,Paramètres!$A$1:$I$89,3,0)*VLOOKUP('Données projet'!$B$14,Paramètres!$A$1:$I$89,5,0)</f>
        <v>126.37247999999995</v>
      </c>
      <c r="DQ41" s="14">
        <f t="shared" si="43"/>
        <v>33.156770349896092</v>
      </c>
      <c r="DR41" s="22">
        <f t="shared" si="16"/>
        <v>277.8467776927356</v>
      </c>
      <c r="DS41" s="62">
        <f t="shared" si="17"/>
        <v>571.18011102606897</v>
      </c>
      <c r="DT41" s="62">
        <f ca="1">AVERAGE(OFFSET($DS$3,0,0,'Données projet'!$E$14+1,1))-AVERAGE(OFFSET($H$3,0,0,'Données projet'!$E$14+1,1))</f>
        <v>398.94207486581155</v>
      </c>
      <c r="DU41" s="62">
        <f t="shared" si="44"/>
        <v>166.80625488406787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1.8964667977266538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1.8964667977266538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3.887142857142857</v>
      </c>
      <c r="EJ41" s="13">
        <f>IF('Données projet'!$A$192&gt;35,EJ40+EI41-ER40,IF(A41&lt;'Données projet'!$A$192,$EG$205^A41,IF(A41='Données projet'!$A$192,'Données projet'!$B$192,EJ40+EI41-ER40)))</f>
        <v>147.71142857142866</v>
      </c>
      <c r="EK41" s="18">
        <f>EJ41*VLOOKUP('Données projet'!$B$15,Paramètres!$A$1:$I$89,3,0)*VLOOKUP('Données projet'!$B$15,Paramètres!$A$1:$I$89,5,0)</f>
        <v>168.21377485714297</v>
      </c>
      <c r="EL41" s="14">
        <f t="shared" si="45"/>
        <v>42.68972296991312</v>
      </c>
      <c r="EM41" s="22">
        <f t="shared" si="19"/>
        <v>367.32359204878929</v>
      </c>
      <c r="EN41" s="62">
        <f t="shared" si="20"/>
        <v>660.65692538212261</v>
      </c>
      <c r="EO41" s="62">
        <f ca="1">AVERAGE(OFFSET($EN$3,0,0,'Données projet'!$E$15+1,1))-AVERAGE(OFFSET($H$3,0,0,'Données projet'!$E$15+1,1))</f>
        <v>720.18933349167537</v>
      </c>
      <c r="EP41" s="62">
        <f t="shared" si="46"/>
        <v>328.2965259900862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594.31681375504627</v>
      </c>
      <c r="S42" s="62">
        <f ca="1">AVERAGE(OFFSET($R$3,0,0,'Données projet'!$E$9+1,1))-AVERAGE(OFFSET($H$3,0,0,'Données projet'!$E$9+1,1))</f>
        <v>581.88778927327667</v>
      </c>
      <c r="T42" s="62">
        <f t="shared" si="34"/>
        <v>269.67340993773422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3.887142857142857</v>
      </c>
      <c r="AI42" s="14">
        <f>IF('Données projet'!$A$62&gt;35,AI41+AH42-AQ41,IF(A42&lt;'Données projet'!$A$62,$AF$205^A42,IF(A42='Données projet'!$A$62,'Données projet'!$B$62,AI41+AH42-AQ41)))</f>
        <v>151.59857142857152</v>
      </c>
      <c r="AJ42" s="14">
        <f>AI42*VLOOKUP('Données projet'!$B$10,Paramètres!$A$1:$I$89,3,0)*VLOOKUP('Données projet'!$B$10,Paramètres!$A$1:$I$89,5,0)</f>
        <v>101.69232171428578</v>
      </c>
      <c r="AK42" s="14">
        <f t="shared" si="35"/>
        <v>27.364775241865971</v>
      </c>
      <c r="AL42" s="22">
        <f t="shared" si="4"/>
        <v>224.7744438652976</v>
      </c>
      <c r="AM42" s="62">
        <f t="shared" si="5"/>
        <v>518.10777719863086</v>
      </c>
      <c r="AN42" s="62">
        <f ca="1">AVERAGE(OFFSET($AM$3,0,0,'Données projet'!$E$10+1,1))-AVERAGE(OFFSET($H$3,0,0,'Données projet'!$E$10+1,1))</f>
        <v>442.85175349826028</v>
      </c>
      <c r="AO42" s="62">
        <f t="shared" si="36"/>
        <v>210.70697808232501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163.18070228571437</v>
      </c>
      <c r="BF42" s="14">
        <f t="shared" si="37"/>
        <v>41.559107725659999</v>
      </c>
      <c r="BG42" s="22">
        <f t="shared" si="7"/>
        <v>356.58850243647703</v>
      </c>
      <c r="BH42" s="62">
        <f t="shared" si="8"/>
        <v>649.92183576981029</v>
      </c>
      <c r="BI42" s="62">
        <f ca="1">AVERAGE(OFFSET($BH$3,0,0,'Données projet'!$E$11+1,1))-AVERAGE(OFFSET($H$3,0,0,'Données projet'!$E$11+1,1))</f>
        <v>683.36974161977764</v>
      </c>
      <c r="BJ42" s="62">
        <f t="shared" si="38"/>
        <v>312.6921234697457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3.887142857142857</v>
      </c>
      <c r="BY42" s="13">
        <f>IF('Données projet'!$A$114&gt;35,BY41+BX42-CG41,IF(A42&lt;'Données projet'!$A$114,$BV$205^A42,IF(A42='Données projet'!$A$114,'Données projet'!$B$114,BY41+BX42-CG41)))</f>
        <v>151.59857142857152</v>
      </c>
      <c r="BZ42" s="14">
        <f>BY42*VLOOKUP('Données projet'!$B$12,Paramètres!$A$1:$I$89,3,0)*VLOOKUP('Données projet'!$B$12,Paramètres!$A$1:$I$89,5,0)</f>
        <v>146.62613828571438</v>
      </c>
      <c r="CA42" s="14">
        <f t="shared" si="39"/>
        <v>37.810851253154773</v>
      </c>
      <c r="CB42" s="22">
        <f t="shared" si="10"/>
        <v>321.22775678019707</v>
      </c>
      <c r="CC42" s="62">
        <f t="shared" si="11"/>
        <v>614.56109011353033</v>
      </c>
      <c r="CD42" s="62">
        <f ca="1">AVERAGE(OFFSET($CC$3,0,0,'Données projet'!$E$12+1,1))-AVERAGE(OFFSET($H$3,0,0,'Données projet'!$E$12+1,1))</f>
        <v>618.83149423524605</v>
      </c>
      <c r="CE42" s="62">
        <f t="shared" si="40"/>
        <v>285.33582535802435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7.1442857142857132</v>
      </c>
      <c r="CT42" s="13">
        <f>IF('Données projet'!$A$140&gt;35,CT41+CS42-DB41,IF(A42&lt;'Données projet'!$A$140,$CQ$205^A42,IF(A42='Données projet'!$A$140,'Données projet'!$B$140,CT41+CS42-DB41)))</f>
        <v>111.71857142857147</v>
      </c>
      <c r="CU42" s="18">
        <f>CT42*VLOOKUP('Données projet'!$B$13,Paramètres!$A$1:$I$89,3,0)*VLOOKUP('Données projet'!$B$13,Paramètres!$A$1:$I$89,5,0)</f>
        <v>90.62610514285717</v>
      </c>
      <c r="CV42" s="14">
        <f t="shared" si="41"/>
        <v>24.716165497800823</v>
      </c>
      <c r="CW42" s="22">
        <f t="shared" si="13"/>
        <v>200.88778803247934</v>
      </c>
      <c r="CX42" s="62">
        <f t="shared" si="14"/>
        <v>494.22112136581268</v>
      </c>
      <c r="CY42" s="62">
        <f ca="1">AVERAGE(OFFSET($CX$3,0,0,'Données projet'!$E$13+1,1))-AVERAGE(OFFSET($H$3,0,0,'Données projet'!$E$13+1,1))</f>
        <v>204.1040196583786</v>
      </c>
      <c r="CZ42" s="62">
        <f t="shared" si="42"/>
        <v>202.88720677845521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7.0260746883908078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7.0260746883908078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10.6</v>
      </c>
      <c r="DO42" s="13">
        <f>IF('Données projet'!$A$166&gt;35,DO41+DN42-DW41,IF(A42&lt;'Données projet'!$A$166,$DL$205^A42,IF(A42='Données projet'!$A$166,'Données projet'!$B$166,DO41+DN42-DW41)))</f>
        <v>143.39999999999995</v>
      </c>
      <c r="DP42" s="18">
        <f>DO42*VLOOKUP('Données projet'!$B$14,Paramètres!$A$1:$I$89,3,0)*VLOOKUP('Données projet'!$B$14,Paramètres!$A$1:$I$89,5,0)</f>
        <v>136.45943999999994</v>
      </c>
      <c r="DQ42" s="14">
        <f t="shared" si="43"/>
        <v>35.484707713429785</v>
      </c>
      <c r="DR42" s="22">
        <f t="shared" si="16"/>
        <v>299.46939060089016</v>
      </c>
      <c r="DS42" s="62">
        <f t="shared" si="17"/>
        <v>592.80272393422342</v>
      </c>
      <c r="DT42" s="62">
        <f ca="1">AVERAGE(OFFSET($DS$3,0,0,'Données projet'!$E$14+1,1))-AVERAGE(OFFSET($H$3,0,0,'Données projet'!$E$14+1,1))</f>
        <v>398.94207486581155</v>
      </c>
      <c r="DU42" s="62">
        <f t="shared" si="44"/>
        <v>166.80625488406787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1.8592782405537631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1.8592782405537631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3.887142857142857</v>
      </c>
      <c r="EJ42" s="13">
        <f>IF('Données projet'!$A$192&gt;35,EJ41+EI42-ER41,IF(A42&lt;'Données projet'!$A$192,$EG$205^A42,IF(A42='Données projet'!$A$192,'Données projet'!$B$192,EJ41+EI42-ER41)))</f>
        <v>151.59857142857152</v>
      </c>
      <c r="EK42" s="18">
        <f>EJ42*VLOOKUP('Données projet'!$B$15,Paramètres!$A$1:$I$89,3,0)*VLOOKUP('Données projet'!$B$15,Paramètres!$A$1:$I$89,5,0)</f>
        <v>172.64045314285724</v>
      </c>
      <c r="EL42" s="14">
        <f t="shared" si="45"/>
        <v>43.680865735446467</v>
      </c>
      <c r="EM42" s="22">
        <f t="shared" si="19"/>
        <v>376.75963037971229</v>
      </c>
      <c r="EN42" s="62">
        <f t="shared" si="20"/>
        <v>670.09296371304561</v>
      </c>
      <c r="EO42" s="62">
        <f ca="1">AVERAGE(OFFSET($EN$3,0,0,'Données projet'!$E$15+1,1))-AVERAGE(OFFSET($H$3,0,0,'Données projet'!$E$15+1,1))</f>
        <v>720.18933349167537</v>
      </c>
      <c r="EP42" s="62">
        <f t="shared" si="46"/>
        <v>328.2965259900862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601.84695862188767</v>
      </c>
      <c r="S43" s="62">
        <f ca="1">AVERAGE(OFFSET($R$3,0,0,'Données projet'!$E$9+1,1))-AVERAGE(OFFSET($H$3,0,0,'Données projet'!$E$9+1,1))</f>
        <v>581.88778927327667</v>
      </c>
      <c r="T43" s="62">
        <f t="shared" si="34"/>
        <v>269.67340993773422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3.887142857142857</v>
      </c>
      <c r="AI43" s="14">
        <f>IF('Données projet'!$A$62&gt;35,AI42+AH43-AQ42,IF(A43&lt;'Données projet'!$A$62,$AF$205^A43,IF(A43='Données projet'!$A$62,'Données projet'!$B$62,AI42+AH43-AQ42)))</f>
        <v>155.48571428571438</v>
      </c>
      <c r="AJ43" s="14">
        <f>AI43*VLOOKUP('Données projet'!$B$10,Paramètres!$A$1:$I$89,3,0)*VLOOKUP('Données projet'!$B$10,Paramètres!$A$1:$I$89,5,0)</f>
        <v>104.29981714285719</v>
      </c>
      <c r="AK43" s="14">
        <f t="shared" si="35"/>
        <v>27.983846314468938</v>
      </c>
      <c r="AL43" s="22">
        <f t="shared" si="4"/>
        <v>230.3940471881763</v>
      </c>
      <c r="AM43" s="62">
        <f t="shared" si="5"/>
        <v>523.72738052150964</v>
      </c>
      <c r="AN43" s="62">
        <f ca="1">AVERAGE(OFFSET($AM$3,0,0,'Données projet'!$E$10+1,1))-AVERAGE(OFFSET($H$3,0,0,'Données projet'!$E$10+1,1))</f>
        <v>442.85175349826028</v>
      </c>
      <c r="AO43" s="62">
        <f t="shared" si="36"/>
        <v>210.70697808232501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167.36482285714294</v>
      </c>
      <c r="BF43" s="14">
        <f t="shared" si="37"/>
        <v>42.499296021333798</v>
      </c>
      <c r="BG43" s="22">
        <f t="shared" si="7"/>
        <v>365.51334038001369</v>
      </c>
      <c r="BH43" s="62">
        <f t="shared" si="8"/>
        <v>658.84667371334695</v>
      </c>
      <c r="BI43" s="62">
        <f ca="1">AVERAGE(OFFSET($BH$3,0,0,'Données projet'!$E$11+1,1))-AVERAGE(OFFSET($H$3,0,0,'Données projet'!$E$11+1,1))</f>
        <v>683.36974161977764</v>
      </c>
      <c r="BJ43" s="62">
        <f t="shared" si="38"/>
        <v>312.6921234697457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3.887142857142857</v>
      </c>
      <c r="BY43" s="13">
        <f>IF('Données projet'!$A$114&gt;35,BY42+BX43-CG42,IF(A43&lt;'Données projet'!$A$114,$BV$205^A43,IF(A43='Données projet'!$A$114,'Données projet'!$B$114,BY42+BX43-CG42)))</f>
        <v>155.48571428571438</v>
      </c>
      <c r="BZ43" s="14">
        <f>BY43*VLOOKUP('Données projet'!$B$12,Paramètres!$A$1:$I$89,3,0)*VLOOKUP('Données projet'!$B$12,Paramètres!$A$1:$I$89,5,0)</f>
        <v>150.38578285714294</v>
      </c>
      <c r="CA43" s="14">
        <f t="shared" si="39"/>
        <v>38.666243049156442</v>
      </c>
      <c r="CB43" s="22">
        <f t="shared" si="10"/>
        <v>329.26561178680475</v>
      </c>
      <c r="CC43" s="62">
        <f t="shared" si="11"/>
        <v>622.59894512013807</v>
      </c>
      <c r="CD43" s="62">
        <f ca="1">AVERAGE(OFFSET($CC$3,0,0,'Données projet'!$E$12+1,1))-AVERAGE(OFFSET($H$3,0,0,'Données projet'!$E$12+1,1))</f>
        <v>618.83149423524605</v>
      </c>
      <c r="CE43" s="62">
        <f t="shared" si="40"/>
        <v>285.33582535802435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7.1442857142857132</v>
      </c>
      <c r="CT43" s="13">
        <f>IF('Données projet'!$A$140&gt;35,CT42+CS43-DB42,IF(A43&lt;'Données projet'!$A$140,$CQ$205^A43,IF(A43='Données projet'!$A$140,'Données projet'!$B$140,CT42+CS43-DB42)))</f>
        <v>118.86285714285718</v>
      </c>
      <c r="CU43" s="18">
        <f>CT43*VLOOKUP('Données projet'!$B$13,Paramètres!$A$1:$I$89,3,0)*VLOOKUP('Données projet'!$B$13,Paramètres!$A$1:$I$89,5,0)</f>
        <v>96.421549714285746</v>
      </c>
      <c r="CV43" s="14">
        <f t="shared" si="41"/>
        <v>26.107681511639857</v>
      </c>
      <c r="CW43" s="22">
        <f t="shared" si="13"/>
        <v>213.40507771848706</v>
      </c>
      <c r="CX43" s="62">
        <f t="shared" si="14"/>
        <v>506.73841105182038</v>
      </c>
      <c r="CY43" s="62">
        <f ca="1">AVERAGE(OFFSET($CX$3,0,0,'Données projet'!$E$13+1,1))-AVERAGE(OFFSET($H$3,0,0,'Données projet'!$E$13+1,1))</f>
        <v>204.1040196583786</v>
      </c>
      <c r="CZ43" s="62">
        <f t="shared" si="42"/>
        <v>202.88720677845521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6.8882976492338681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6.8882976492338681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154</v>
      </c>
      <c r="DM43" s="13">
        <f>VLOOKUP(A43,'Données projet'!$A$165:$I$185,9,0)</f>
        <v>10.6</v>
      </c>
      <c r="DN43" s="13">
        <f t="array" ref="DN43">INDEX(DM:DM,MIN(IF(ISNUMBER(DM43:DM239),ROW(DM43:DM239),"")))</f>
        <v>10.6</v>
      </c>
      <c r="DO43" s="13">
        <f>IF('Données projet'!$A$166&gt;35,DO42+DN43-DW42,IF(A43&lt;'Données projet'!$A$166,$DL$205^A43,IF(A43='Données projet'!$A$166,'Données projet'!$B$166,DO42+DN43-DW42)))</f>
        <v>153.99999999999994</v>
      </c>
      <c r="DP43" s="18">
        <f>DO43*VLOOKUP('Données projet'!$B$14,Paramètres!$A$1:$I$89,3,0)*VLOOKUP('Données projet'!$B$14,Paramètres!$A$1:$I$89,5,0)</f>
        <v>146.54639999999995</v>
      </c>
      <c r="DQ43" s="14">
        <f t="shared" si="43"/>
        <v>37.7926818187577</v>
      </c>
      <c r="DR43" s="22">
        <f t="shared" si="16"/>
        <v>321.05723416766955</v>
      </c>
      <c r="DS43" s="62">
        <f t="shared" si="17"/>
        <v>614.39056750100281</v>
      </c>
      <c r="DT43" s="62">
        <f ca="1">AVERAGE(OFFSET($DS$3,0,0,'Données projet'!$E$14+1,1))-AVERAGE(OFFSET($H$3,0,0,'Données projet'!$E$14+1,1))</f>
        <v>398.94207486581155</v>
      </c>
      <c r="DU43" s="62">
        <f t="shared" si="44"/>
        <v>166.80625488406787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19</v>
      </c>
      <c r="DX43" s="17">
        <f>IF(ISNA(VLOOKUP(A43,'Données projet'!$A$165:$I$185,5,0)),0%,VLOOKUP(A43,'Données projet'!$A$165:$I$185,5,0)*VLOOKUP('Données projet'!$B$14,Paramètres!$A$1:$I$89,7,0))</f>
        <v>8.6000000000000007E-2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3.5417307402135023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3.5417307402135023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3.887142857142857</v>
      </c>
      <c r="EJ43" s="13">
        <f>IF('Données projet'!$A$192&gt;35,EJ42+EI43-ER42,IF(A43&lt;'Données projet'!$A$192,$EG$205^A43,IF(A43='Données projet'!$A$192,'Données projet'!$B$192,EJ42+EI43-ER42)))</f>
        <v>155.48571428571438</v>
      </c>
      <c r="EK43" s="18">
        <f>EJ43*VLOOKUP('Données projet'!$B$15,Paramètres!$A$1:$I$89,3,0)*VLOOKUP('Données projet'!$B$15,Paramètres!$A$1:$I$89,5,0)</f>
        <v>177.06713142857154</v>
      </c>
      <c r="EL43" s="14">
        <f t="shared" si="45"/>
        <v>44.669054389073608</v>
      </c>
      <c r="EM43" s="22">
        <f t="shared" si="19"/>
        <v>386.19052363239865</v>
      </c>
      <c r="EN43" s="62">
        <f t="shared" si="20"/>
        <v>679.52385696573197</v>
      </c>
      <c r="EO43" s="62">
        <f ca="1">AVERAGE(OFFSET($EN$3,0,0,'Données projet'!$E$15+1,1))-AVERAGE(OFFSET($H$3,0,0,'Données projet'!$E$15+1,1))</f>
        <v>720.18933349167537</v>
      </c>
      <c r="EP43" s="62">
        <f t="shared" si="46"/>
        <v>328.2965259900862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609.37302173446676</v>
      </c>
      <c r="S44" s="62">
        <f ca="1">AVERAGE(OFFSET($R$3,0,0,'Données projet'!$E$9+1,1))-AVERAGE(OFFSET($H$3,0,0,'Données projet'!$E$9+1,1))</f>
        <v>581.88778927327667</v>
      </c>
      <c r="T44" s="62">
        <f t="shared" si="34"/>
        <v>269.67340993773422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3.887142857142857</v>
      </c>
      <c r="AI44" s="14">
        <f>IF('Données projet'!$A$62&gt;35,AI43+AH44-AQ43,IF(A44&lt;'Données projet'!$A$62,$AF$205^A44,IF(A44='Données projet'!$A$62,'Données projet'!$B$62,AI43+AH44-AQ43)))</f>
        <v>159.37285714285724</v>
      </c>
      <c r="AJ44" s="14">
        <f>AI44*VLOOKUP('Données projet'!$B$10,Paramètres!$A$1:$I$89,3,0)*VLOOKUP('Données projet'!$B$10,Paramètres!$A$1:$I$89,5,0)</f>
        <v>106.90731257142863</v>
      </c>
      <c r="AK44" s="14">
        <f t="shared" si="35"/>
        <v>28.601118310835538</v>
      </c>
      <c r="AL44" s="22">
        <f t="shared" si="4"/>
        <v>236.01051711994342</v>
      </c>
      <c r="AM44" s="62">
        <f t="shared" si="5"/>
        <v>529.34385045327667</v>
      </c>
      <c r="AN44" s="62">
        <f ca="1">AVERAGE(OFFSET($AM$3,0,0,'Données projet'!$E$10+1,1))-AVERAGE(OFFSET($H$3,0,0,'Données projet'!$E$10+1,1))</f>
        <v>442.85175349826028</v>
      </c>
      <c r="AO44" s="62">
        <f t="shared" si="36"/>
        <v>210.70697808232501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171.54894342857153</v>
      </c>
      <c r="BF44" s="14">
        <f t="shared" si="37"/>
        <v>43.436752045229305</v>
      </c>
      <c r="BG44" s="22">
        <f t="shared" si="7"/>
        <v>374.43341961686974</v>
      </c>
      <c r="BH44" s="62">
        <f t="shared" si="8"/>
        <v>667.766752950203</v>
      </c>
      <c r="BI44" s="62">
        <f ca="1">AVERAGE(OFFSET($BH$3,0,0,'Données projet'!$E$11+1,1))-AVERAGE(OFFSET($H$3,0,0,'Données projet'!$E$11+1,1))</f>
        <v>683.36974161977764</v>
      </c>
      <c r="BJ44" s="62">
        <f t="shared" si="38"/>
        <v>312.6921234697457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3.887142857142857</v>
      </c>
      <c r="BY44" s="13">
        <f>IF('Données projet'!$A$114&gt;35,BY43+BX44-CG43,IF(A44&lt;'Données projet'!$A$114,$BV$205^A44,IF(A44='Données projet'!$A$114,'Données projet'!$B$114,BY43+BX44-CG43)))</f>
        <v>159.37285714285724</v>
      </c>
      <c r="BZ44" s="14">
        <f>BY44*VLOOKUP('Données projet'!$B$12,Paramètres!$A$1:$I$89,3,0)*VLOOKUP('Données projet'!$B$12,Paramètres!$A$1:$I$89,5,0)</f>
        <v>154.14542742857151</v>
      </c>
      <c r="CA44" s="14">
        <f t="shared" si="39"/>
        <v>39.519148999637181</v>
      </c>
      <c r="CB44" s="22">
        <f t="shared" si="10"/>
        <v>337.29913727913015</v>
      </c>
      <c r="CC44" s="62">
        <f t="shared" si="11"/>
        <v>630.63247061246352</v>
      </c>
      <c r="CD44" s="62">
        <f ca="1">AVERAGE(OFFSET($CC$3,0,0,'Données projet'!$E$12+1,1))-AVERAGE(OFFSET($H$3,0,0,'Données projet'!$E$12+1,1))</f>
        <v>618.83149423524605</v>
      </c>
      <c r="CE44" s="62">
        <f t="shared" si="40"/>
        <v>285.33582535802435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7.1442857142857132</v>
      </c>
      <c r="CT44" s="13">
        <f>IF('Données projet'!$A$140&gt;35,CT43+CS44-DB43,IF(A44&lt;'Données projet'!$A$140,$CQ$205^A44,IF(A44='Données projet'!$A$140,'Données projet'!$B$140,CT43+CS44-DB43)))</f>
        <v>126.0071428571429</v>
      </c>
      <c r="CU44" s="18">
        <f>CT44*VLOOKUP('Données projet'!$B$13,Paramètres!$A$1:$I$89,3,0)*VLOOKUP('Données projet'!$B$13,Paramètres!$A$1:$I$89,5,0)</f>
        <v>102.21699428571432</v>
      </c>
      <c r="CV44" s="14">
        <f t="shared" si="41"/>
        <v>27.489489932028068</v>
      </c>
      <c r="CW44" s="22">
        <f t="shared" si="13"/>
        <v>225.905460012568</v>
      </c>
      <c r="CX44" s="62">
        <f t="shared" si="14"/>
        <v>519.23879334590129</v>
      </c>
      <c r="CY44" s="62">
        <f ca="1">AVERAGE(OFFSET($CX$3,0,0,'Données projet'!$E$13+1,1))-AVERAGE(OFFSET($H$3,0,0,'Données projet'!$E$13+1,1))</f>
        <v>204.1040196583786</v>
      </c>
      <c r="CZ44" s="62">
        <f t="shared" si="42"/>
        <v>202.88720677845521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6.7532223337790995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6.7532223337790995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9.4</v>
      </c>
      <c r="DO44" s="13">
        <f>IF('Données projet'!$A$166&gt;35,DO43+DN44-DW43,IF(A44&lt;'Données projet'!$A$166,$DL$205^A44,IF(A44='Données projet'!$A$166,'Données projet'!$B$166,DO43+DN44-DW43)))</f>
        <v>144.39999999999995</v>
      </c>
      <c r="DP44" s="18">
        <f>DO44*VLOOKUP('Données projet'!$B$14,Paramètres!$A$1:$I$89,3,0)*VLOOKUP('Données projet'!$B$14,Paramètres!$A$1:$I$89,5,0)</f>
        <v>137.41103999999996</v>
      </c>
      <c r="DQ44" s="14">
        <f t="shared" si="43"/>
        <v>35.703268349811708</v>
      </c>
      <c r="DR44" s="22">
        <f t="shared" si="16"/>
        <v>301.50742037592198</v>
      </c>
      <c r="DS44" s="62">
        <f t="shared" si="17"/>
        <v>594.8407537092553</v>
      </c>
      <c r="DT44" s="62">
        <f ca="1">AVERAGE(OFFSET($DS$3,0,0,'Données projet'!$E$14+1,1))-AVERAGE(OFFSET($H$3,0,0,'Données projet'!$E$14+1,1))</f>
        <v>398.94207486581155</v>
      </c>
      <c r="DU44" s="62">
        <f t="shared" si="44"/>
        <v>166.80625488406787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3.4722795606403607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3.4722795606403607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3.887142857142857</v>
      </c>
      <c r="EJ44" s="13">
        <f>IF('Données projet'!$A$192&gt;35,EJ43+EI44-ER43,IF(A44&lt;'Données projet'!$A$192,$EG$205^A44,IF(A44='Données projet'!$A$192,'Données projet'!$B$192,EJ43+EI44-ER43)))</f>
        <v>159.37285714285724</v>
      </c>
      <c r="EK44" s="18">
        <f>EJ44*VLOOKUP('Données projet'!$B$15,Paramètres!$A$1:$I$89,3,0)*VLOOKUP('Données projet'!$B$15,Paramètres!$A$1:$I$89,5,0)</f>
        <v>181.49380971428585</v>
      </c>
      <c r="EL44" s="14">
        <f t="shared" si="45"/>
        <v>45.654371277563541</v>
      </c>
      <c r="EM44" s="22">
        <f t="shared" si="19"/>
        <v>395.61641522747095</v>
      </c>
      <c r="EN44" s="62">
        <f t="shared" si="20"/>
        <v>688.94974856080421</v>
      </c>
      <c r="EO44" s="62">
        <f ca="1">AVERAGE(OFFSET($EN$3,0,0,'Données projet'!$E$15+1,1))-AVERAGE(OFFSET($H$3,0,0,'Données projet'!$E$15+1,1))</f>
        <v>720.18933349167537</v>
      </c>
      <c r="EP44" s="62">
        <f t="shared" si="46"/>
        <v>328.2965259900862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616.89511410060504</v>
      </c>
      <c r="S45" s="62">
        <f ca="1">AVERAGE(OFFSET($R$3,0,0,'Données projet'!$E$9+1,1))-AVERAGE(OFFSET($H$3,0,0,'Données projet'!$E$9+1,1))</f>
        <v>581.88778927327667</v>
      </c>
      <c r="T45" s="62">
        <f t="shared" si="34"/>
        <v>269.67340993773422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163.26</v>
      </c>
      <c r="AG45" s="13">
        <f>VLOOKUP(A45,'Données projet'!$A$61:$I$81,9,0)</f>
        <v>3.887142857142857</v>
      </c>
      <c r="AH45" s="13">
        <f t="array" ref="AH45">INDEX(AG:AG,MIN(IF(ISNUMBER(AG45:AG241),ROW(AG45:AG241),"")))</f>
        <v>3.887142857142857</v>
      </c>
      <c r="AI45" s="14">
        <f>IF('Données projet'!$A$62&gt;35,AI44+AH45-AQ44,IF(A45&lt;'Données projet'!$A$62,$AF$205^A45,IF(A45='Données projet'!$A$62,'Données projet'!$B$62,AI44+AH45-AQ44)))</f>
        <v>163.2600000000001</v>
      </c>
      <c r="AJ45" s="14">
        <f>AI45*VLOOKUP('Données projet'!$B$10,Paramètres!$A$1:$I$89,3,0)*VLOOKUP('Données projet'!$B$10,Paramètres!$A$1:$I$89,5,0)</f>
        <v>109.51480800000007</v>
      </c>
      <c r="AK45" s="14">
        <f t="shared" si="35"/>
        <v>29.216640158833595</v>
      </c>
      <c r="AL45" s="22">
        <f t="shared" si="4"/>
        <v>241.62393887663529</v>
      </c>
      <c r="AM45" s="62">
        <f t="shared" si="5"/>
        <v>534.95727220996855</v>
      </c>
      <c r="AN45" s="62">
        <f ca="1">AVERAGE(OFFSET($AM$3,0,0,'Données projet'!$E$10+1,1))-AVERAGE(OFFSET($H$3,0,0,'Données projet'!$E$10+1,1))</f>
        <v>442.85175349826028</v>
      </c>
      <c r="AO45" s="62">
        <f t="shared" si="36"/>
        <v>210.70697808232501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43.21</v>
      </c>
      <c r="AR45" s="17">
        <f>IF(ISNA(VLOOKUP(A45,'Données projet'!$A$61:$I$81,5,0)),0%,VLOOKUP(A45,'Données projet'!$A$61:$I$81,5,0)*VLOOKUP('Données projet'!$B$10,Paramètres!$A$1:$I$89,7,0))</f>
        <v>0.10600000000000001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3.3964896529833735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3.3964896529833735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175.7330640000001</v>
      </c>
      <c r="BF45" s="14">
        <f t="shared" si="37"/>
        <v>44.371550104499022</v>
      </c>
      <c r="BG45" s="22">
        <f t="shared" si="7"/>
        <v>383.34886956533597</v>
      </c>
      <c r="BH45" s="62">
        <f t="shared" si="8"/>
        <v>676.68220289866929</v>
      </c>
      <c r="BI45" s="62">
        <f ca="1">AVERAGE(OFFSET($BH$3,0,0,'Données projet'!$E$11+1,1))-AVERAGE(OFFSET($H$3,0,0,'Données projet'!$E$11+1,1))</f>
        <v>683.36974161977764</v>
      </c>
      <c r="BJ45" s="62">
        <f t="shared" si="38"/>
        <v>312.6921234697457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4.4218450199217498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4.4218450199217498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163.26</v>
      </c>
      <c r="BW45" s="13">
        <f>VLOOKUP(A45,'Données projet'!$A$113:$I$133,9,0)</f>
        <v>3.887142857142857</v>
      </c>
      <c r="BX45" s="13">
        <f t="array" ref="BX45">INDEX(BW:BW,MIN(IF(ISNUMBER(BW45:BW241),ROW(BW45:BW241),"")))</f>
        <v>3.887142857142857</v>
      </c>
      <c r="BY45" s="13">
        <f>IF('Données projet'!$A$114&gt;35,BY44+BX45-CG44,IF(A45&lt;'Données projet'!$A$114,$BV$205^A45,IF(A45='Données projet'!$A$114,'Données projet'!$B$114,BY44+BX45-CG44)))</f>
        <v>163.2600000000001</v>
      </c>
      <c r="BZ45" s="14">
        <f>BY45*VLOOKUP('Données projet'!$B$12,Paramètres!$A$1:$I$89,3,0)*VLOOKUP('Données projet'!$B$12,Paramètres!$A$1:$I$89,5,0)</f>
        <v>157.9050720000001</v>
      </c>
      <c r="CA45" s="14">
        <f t="shared" si="39"/>
        <v>40.369636709915028</v>
      </c>
      <c r="CB45" s="22">
        <f t="shared" si="10"/>
        <v>345.32845100310215</v>
      </c>
      <c r="CC45" s="62">
        <f t="shared" si="11"/>
        <v>638.6617843364354</v>
      </c>
      <c r="CD45" s="62">
        <f ca="1">AVERAGE(OFFSET($CC$3,0,0,'Données projet'!$E$12+1,1))-AVERAGE(OFFSET($H$3,0,0,'Données projet'!$E$12+1,1))</f>
        <v>618.83149423524605</v>
      </c>
      <c r="CE45" s="62">
        <f t="shared" si="40"/>
        <v>285.33582535802435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43.21</v>
      </c>
      <c r="CH45" s="17">
        <f>IF(ISNA(VLOOKUP(A45,'Données projet'!$A$113:$I$133,5,0)),0%,VLOOKUP(A45,'Données projet'!$A$113:$I$133,5,0)*VLOOKUP('Données projet'!$B$12,Paramètres!$A$1:$I$89,7,0))</f>
        <v>8.6000000000000007E-2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3.9732520468862105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3.9732520468862105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7.1442857142857132</v>
      </c>
      <c r="CT45" s="13">
        <f>IF('Données projet'!$A$140&gt;35,CT44+CS45-DB44,IF(A45&lt;'Données projet'!$A$140,$CQ$205^A45,IF(A45='Données projet'!$A$140,'Données projet'!$B$140,CT44+CS45-DB44)))</f>
        <v>133.1514285714286</v>
      </c>
      <c r="CU45" s="18">
        <f>CT45*VLOOKUP('Données projet'!$B$13,Paramètres!$A$1:$I$89,3,0)*VLOOKUP('Données projet'!$B$13,Paramètres!$A$1:$I$89,5,0)</f>
        <v>108.01243885714288</v>
      </c>
      <c r="CV45" s="14">
        <f t="shared" si="41"/>
        <v>28.86220387300806</v>
      </c>
      <c r="CW45" s="22">
        <f t="shared" si="13"/>
        <v>238.39000275501289</v>
      </c>
      <c r="CX45" s="62">
        <f t="shared" si="14"/>
        <v>531.72333608834617</v>
      </c>
      <c r="CY45" s="62">
        <f ca="1">AVERAGE(OFFSET($CX$3,0,0,'Données projet'!$E$13+1,1))-AVERAGE(OFFSET($H$3,0,0,'Données projet'!$E$13+1,1))</f>
        <v>204.1040196583786</v>
      </c>
      <c r="CZ45" s="62">
        <f t="shared" si="42"/>
        <v>202.88720677845521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6.620795762872592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6.620795762872592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9.4</v>
      </c>
      <c r="DO45" s="13">
        <f>IF('Données projet'!$A$166&gt;35,DO44+DN45-DW44,IF(A45&lt;'Données projet'!$A$166,$DL$205^A45,IF(A45='Données projet'!$A$166,'Données projet'!$B$166,DO44+DN45-DW44)))</f>
        <v>153.79999999999995</v>
      </c>
      <c r="DP45" s="18">
        <f>DO45*VLOOKUP('Données projet'!$B$14,Paramètres!$A$1:$I$89,3,0)*VLOOKUP('Données projet'!$B$14,Paramètres!$A$1:$I$89,5,0)</f>
        <v>146.35607999999996</v>
      </c>
      <c r="DQ45" s="14">
        <f t="shared" si="43"/>
        <v>37.749310209780404</v>
      </c>
      <c r="DR45" s="22">
        <f t="shared" si="16"/>
        <v>320.65022128203412</v>
      </c>
      <c r="DS45" s="62">
        <f t="shared" si="17"/>
        <v>613.98355461536744</v>
      </c>
      <c r="DT45" s="62">
        <f ca="1">AVERAGE(OFFSET($DS$3,0,0,'Données projet'!$E$14+1,1))-AVERAGE(OFFSET($H$3,0,0,'Données projet'!$E$14+1,1))</f>
        <v>398.94207486581155</v>
      </c>
      <c r="DU45" s="62">
        <f t="shared" si="44"/>
        <v>166.80625488406787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3.4041902763376117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3.4041902763376117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163.26</v>
      </c>
      <c r="EH45" s="13">
        <f>VLOOKUP(A45,'Données projet'!$A$191:$I$211,9,0)</f>
        <v>3.887142857142857</v>
      </c>
      <c r="EI45" s="13">
        <f t="array" ref="EI45">INDEX(EH:EH,MIN(IF(ISNUMBER(EH45:EH241),ROW(EH45:EH241),"")))</f>
        <v>3.887142857142857</v>
      </c>
      <c r="EJ45" s="13">
        <f>IF('Données projet'!$A$192&gt;35,EJ44+EI45-ER44,IF(A45&lt;'Données projet'!$A$192,$EG$205^A45,IF(A45='Données projet'!$A$192,'Données projet'!$B$192,EJ44+EI45-ER44)))</f>
        <v>163.2600000000001</v>
      </c>
      <c r="EK45" s="18">
        <f>EJ45*VLOOKUP('Données projet'!$B$15,Paramètres!$A$1:$I$89,3,0)*VLOOKUP('Données projet'!$B$15,Paramètres!$A$1:$I$89,5,0)</f>
        <v>185.92048800000012</v>
      </c>
      <c r="EL45" s="14">
        <f t="shared" si="45"/>
        <v>46.636894501744919</v>
      </c>
      <c r="EM45" s="22">
        <f t="shared" si="19"/>
        <v>405.03744119053925</v>
      </c>
      <c r="EN45" s="62">
        <f t="shared" si="20"/>
        <v>698.37077452387257</v>
      </c>
      <c r="EO45" s="62">
        <f ca="1">AVERAGE(OFFSET($EN$3,0,0,'Données projet'!$E$15+1,1))-AVERAGE(OFFSET($H$3,0,0,'Données projet'!$E$15+1,1))</f>
        <v>720.18933349167537</v>
      </c>
      <c r="EP45" s="62">
        <f t="shared" si="46"/>
        <v>328.2965259900862</v>
      </c>
      <c r="EQ45" s="16">
        <f>IF(ISNA(VLOOKUP(A45,'Données projet'!$A$191:$I$211,3,0)),0,VLOOKUP(A45,'Données projet'!$A$191:$I$211,3,0))</f>
        <v>1</v>
      </c>
      <c r="ER45" s="16">
        <f>IF(ISNA(VLOOKUP(A45,'Données projet'!$A$191:$I$211,4,0)),0,VLOOKUP(A45,'Données projet'!$A$191:$I$211,4,0))</f>
        <v>43.21</v>
      </c>
      <c r="ES45" s="17">
        <f>IF(ISNA(VLOOKUP(A45,'Données projet'!$A$191:$I$211,5,0)),0%,VLOOKUP(A45,'Données projet'!$A$191:$I$211,5,0)*VLOOKUP('Données projet'!$B$15,Paramètres!$A$1:$I$89,7,0))</f>
        <v>8.6000000000000007E-2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4.6781838616563443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4.6781838616563443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551.27084023838916</v>
      </c>
      <c r="S46" s="62">
        <f ca="1">AVERAGE(OFFSET($R$3,0,0,'Données projet'!$E$9+1,1))-AVERAGE(OFFSET($H$3,0,0,'Données projet'!$E$9+1,1))</f>
        <v>581.88778927327667</v>
      </c>
      <c r="T46" s="62">
        <f t="shared" si="34"/>
        <v>269.67340993773422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9.3712500000000034</v>
      </c>
      <c r="AI46" s="14">
        <f>IF('Données projet'!$A$62&gt;35,AI45+AH46-AQ45,IF(A46&lt;'Données projet'!$A$62,$AF$205^A46,IF(A46='Données projet'!$A$62,'Données projet'!$B$62,AI45+AH46-AQ45)))</f>
        <v>129.4212500000001</v>
      </c>
      <c r="AJ46" s="14">
        <f>AI46*VLOOKUP('Données projet'!$B$10,Paramètres!$A$1:$I$89,3,0)*VLOOKUP('Données projet'!$B$10,Paramètres!$A$1:$I$89,5,0)</f>
        <v>86.81577450000006</v>
      </c>
      <c r="AK46" s="14">
        <f t="shared" si="35"/>
        <v>23.795663932355723</v>
      </c>
      <c r="AL46" s="22">
        <f t="shared" si="4"/>
        <v>192.6482552696863</v>
      </c>
      <c r="AM46" s="62">
        <f t="shared" si="5"/>
        <v>485.98158860301965</v>
      </c>
      <c r="AN46" s="62">
        <f ca="1">AVERAGE(OFFSET($AM$3,0,0,'Données projet'!$E$10+1,1))-AVERAGE(OFFSET($H$3,0,0,'Données projet'!$E$10+1,1))</f>
        <v>442.85175349826028</v>
      </c>
      <c r="AO46" s="62">
        <f t="shared" si="36"/>
        <v>210.70697808232501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3.3298865625424989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3.3298865625424989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139.30903350000008</v>
      </c>
      <c r="BF46" s="14">
        <f t="shared" si="37"/>
        <v>36.138669220838089</v>
      </c>
      <c r="BG46" s="22">
        <f t="shared" si="7"/>
        <v>305.57141557212645</v>
      </c>
      <c r="BH46" s="62">
        <f t="shared" si="8"/>
        <v>598.90474890545977</v>
      </c>
      <c r="BI46" s="62">
        <f ca="1">AVERAGE(OFFSET($BH$3,0,0,'Données projet'!$E$11+1,1))-AVERAGE(OFFSET($H$3,0,0,'Données projet'!$E$11+1,1))</f>
        <v>683.36974161977764</v>
      </c>
      <c r="BJ46" s="62">
        <f t="shared" si="38"/>
        <v>312.6921234697457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4.3351353361402341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4.3351353361402341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9.3712500000000034</v>
      </c>
      <c r="BY46" s="13">
        <f>IF('Données projet'!$A$114&gt;35,BY45+BX46-CG45,IF(A46&lt;'Données projet'!$A$114,$BV$205^A46,IF(A46='Données projet'!$A$114,'Données projet'!$B$114,BY45+BX46-CG45)))</f>
        <v>129.4212500000001</v>
      </c>
      <c r="BZ46" s="14">
        <f>BY46*VLOOKUP('Données projet'!$B$12,Paramètres!$A$1:$I$89,3,0)*VLOOKUP('Données projet'!$B$12,Paramètres!$A$1:$I$89,5,0)</f>
        <v>125.1762330000001</v>
      </c>
      <c r="CA46" s="14">
        <f t="shared" si="39"/>
        <v>32.879287385479394</v>
      </c>
      <c r="CB46" s="22">
        <f t="shared" si="10"/>
        <v>275.28003133804344</v>
      </c>
      <c r="CC46" s="62">
        <f t="shared" si="11"/>
        <v>568.61336467137676</v>
      </c>
      <c r="CD46" s="62">
        <f ca="1">AVERAGE(OFFSET($CC$3,0,0,'Données projet'!$E$12+1,1))-AVERAGE(OFFSET($H$3,0,0,'Données projet'!$E$12+1,1))</f>
        <v>618.83149423524605</v>
      </c>
      <c r="CE46" s="62">
        <f t="shared" si="40"/>
        <v>285.33582535802435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3.8953389976912254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3.8953389976912254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7.1442857142857132</v>
      </c>
      <c r="CT46" s="13">
        <f>IF('Données projet'!$A$140&gt;35,CT45+CS46-DB45,IF(A46&lt;'Données projet'!$A$140,$CQ$205^A46,IF(A46='Données projet'!$A$140,'Données projet'!$B$140,CT45+CS46-DB45)))</f>
        <v>140.2957142857143</v>
      </c>
      <c r="CU46" s="18">
        <f>CT46*VLOOKUP('Données projet'!$B$13,Paramètres!$A$1:$I$89,3,0)*VLOOKUP('Données projet'!$B$13,Paramètres!$A$1:$I$89,5,0)</f>
        <v>113.80788342857146</v>
      </c>
      <c r="CV46" s="14">
        <f t="shared" si="41"/>
        <v>30.22636693902006</v>
      </c>
      <c r="CW46" s="22">
        <f t="shared" si="13"/>
        <v>250.8596527235552</v>
      </c>
      <c r="CX46" s="62">
        <f t="shared" si="14"/>
        <v>544.19298605688846</v>
      </c>
      <c r="CY46" s="62">
        <f ca="1">AVERAGE(OFFSET($CX$3,0,0,'Données projet'!$E$13+1,1))-AVERAGE(OFFSET($H$3,0,0,'Données projet'!$E$13+1,1))</f>
        <v>204.1040196583786</v>
      </c>
      <c r="CZ46" s="62">
        <f t="shared" si="42"/>
        <v>202.88720677845521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6.4909659962493285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6.4909659962493285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9.4</v>
      </c>
      <c r="DO46" s="13">
        <f>IF('Données projet'!$A$166&gt;35,DO45+DN46-DW45,IF(A46&lt;'Données projet'!$A$166,$DL$205^A46,IF(A46='Données projet'!$A$166,'Données projet'!$B$166,DO45+DN46-DW45)))</f>
        <v>163.19999999999996</v>
      </c>
      <c r="DP46" s="18">
        <f>DO46*VLOOKUP('Données projet'!$B$14,Paramètres!$A$1:$I$89,3,0)*VLOOKUP('Données projet'!$B$14,Paramètres!$A$1:$I$89,5,0)</f>
        <v>155.30111999999997</v>
      </c>
      <c r="DQ46" s="14">
        <f t="shared" si="43"/>
        <v>39.780838288983972</v>
      </c>
      <c r="DR46" s="22">
        <f t="shared" si="16"/>
        <v>339.76774401998034</v>
      </c>
      <c r="DS46" s="62">
        <f t="shared" si="17"/>
        <v>633.10107735331371</v>
      </c>
      <c r="DT46" s="62">
        <f ca="1">AVERAGE(OFFSET($DS$3,0,0,'Données projet'!$E$14+1,1))-AVERAGE(OFFSET($H$3,0,0,'Données projet'!$E$14+1,1))</f>
        <v>398.94207486581155</v>
      </c>
      <c r="DU46" s="62">
        <f t="shared" si="44"/>
        <v>166.80625488406787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3.3374361813696769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3.3374361813696769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9.3712500000000034</v>
      </c>
      <c r="EJ46" s="13">
        <f>IF('Données projet'!$A$192&gt;35,EJ45+EI46-ER45,IF(A46&lt;'Données projet'!$A$192,$EG$205^A46,IF(A46='Données projet'!$A$192,'Données projet'!$B$192,EJ45+EI46-ER45)))</f>
        <v>129.4212500000001</v>
      </c>
      <c r="EK46" s="18">
        <f>EJ46*VLOOKUP('Données projet'!$B$15,Paramètres!$A$1:$I$89,3,0)*VLOOKUP('Données projet'!$B$15,Paramètres!$A$1:$I$89,5,0)</f>
        <v>147.38491950000011</v>
      </c>
      <c r="EL46" s="14">
        <f t="shared" si="45"/>
        <v>37.983692251373348</v>
      </c>
      <c r="EM46" s="22">
        <f t="shared" si="19"/>
        <v>322.8503321336421</v>
      </c>
      <c r="EN46" s="62">
        <f t="shared" si="20"/>
        <v>616.18366546697541</v>
      </c>
      <c r="EO46" s="62">
        <f ca="1">AVERAGE(OFFSET($EN$3,0,0,'Données projet'!$E$15+1,1))-AVERAGE(OFFSET($H$3,0,0,'Données projet'!$E$15+1,1))</f>
        <v>720.18933349167537</v>
      </c>
      <c r="EP46" s="62">
        <f t="shared" si="46"/>
        <v>328.2965259900862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4.5864475295396678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4.5864475295396678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569.47860202017466</v>
      </c>
      <c r="S47" s="62">
        <f ca="1">AVERAGE(OFFSET($R$3,0,0,'Données projet'!$E$9+1,1))-AVERAGE(OFFSET($H$3,0,0,'Données projet'!$E$9+1,1))</f>
        <v>581.88778927327667</v>
      </c>
      <c r="T47" s="62">
        <f t="shared" si="34"/>
        <v>269.67340993773422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9.3712500000000034</v>
      </c>
      <c r="AI47" s="14">
        <f>IF('Données projet'!$A$62&gt;35,AI46+AH47-AQ46,IF(A47&lt;'Données projet'!$A$62,$AF$205^A47,IF(A47='Données projet'!$A$62,'Données projet'!$B$62,AI46+AH47-AQ46)))</f>
        <v>138.7925000000001</v>
      </c>
      <c r="AJ47" s="14">
        <f>AI47*VLOOKUP('Données projet'!$B$10,Paramètres!$A$1:$I$89,3,0)*VLOOKUP('Données projet'!$B$10,Paramètres!$A$1:$I$89,5,0)</f>
        <v>93.102009000000081</v>
      </c>
      <c r="AK47" s="14">
        <f t="shared" si="35"/>
        <v>25.31187305049858</v>
      </c>
      <c r="AL47" s="22">
        <f t="shared" si="4"/>
        <v>206.23751123795182</v>
      </c>
      <c r="AM47" s="62">
        <f t="shared" si="5"/>
        <v>499.57084457128514</v>
      </c>
      <c r="AN47" s="62">
        <f ca="1">AVERAGE(OFFSET($AM$3,0,0,'Données projet'!$E$10+1,1))-AVERAGE(OFFSET($H$3,0,0,'Données projet'!$E$10+1,1))</f>
        <v>442.85175349826028</v>
      </c>
      <c r="AO47" s="62">
        <f t="shared" si="36"/>
        <v>210.70697808232501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3.264589518081296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3.264589518081296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149.3962470000001</v>
      </c>
      <c r="BF47" s="14">
        <f t="shared" si="37"/>
        <v>38.441348395747688</v>
      </c>
      <c r="BG47" s="22">
        <f t="shared" si="7"/>
        <v>327.15047864759407</v>
      </c>
      <c r="BH47" s="62">
        <f t="shared" si="8"/>
        <v>620.48381198092738</v>
      </c>
      <c r="BI47" s="62">
        <f ca="1">AVERAGE(OFFSET($BH$3,0,0,'Données projet'!$E$11+1,1))-AVERAGE(OFFSET($H$3,0,0,'Données projet'!$E$11+1,1))</f>
        <v>683.36974161977764</v>
      </c>
      <c r="BJ47" s="62">
        <f t="shared" si="38"/>
        <v>312.6921234697457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4.250125976369989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4.250125976369989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9.3712500000000034</v>
      </c>
      <c r="BY47" s="13">
        <f>IF('Données projet'!$A$114&gt;35,BY46+BX47-CG46,IF(A47&lt;'Données projet'!$A$114,$BV$205^A47,IF(A47='Données projet'!$A$114,'Données projet'!$B$114,BY46+BX47-CG46)))</f>
        <v>138.7925000000001</v>
      </c>
      <c r="BZ47" s="14">
        <f>BY47*VLOOKUP('Données projet'!$B$12,Paramètres!$A$1:$I$89,3,0)*VLOOKUP('Données projet'!$B$12,Paramètres!$A$1:$I$89,5,0)</f>
        <v>134.24010600000011</v>
      </c>
      <c r="CA47" s="14">
        <f t="shared" si="39"/>
        <v>34.974285679017981</v>
      </c>
      <c r="CB47" s="22">
        <f t="shared" si="10"/>
        <v>294.71506550762314</v>
      </c>
      <c r="CC47" s="62">
        <f t="shared" si="11"/>
        <v>588.04839884095645</v>
      </c>
      <c r="CD47" s="62">
        <f ca="1">AVERAGE(OFFSET($CC$3,0,0,'Données projet'!$E$12+1,1))-AVERAGE(OFFSET($H$3,0,0,'Données projet'!$E$12+1,1))</f>
        <v>618.83149423524605</v>
      </c>
      <c r="CE47" s="62">
        <f t="shared" si="40"/>
        <v>285.33582535802435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3.8189537758686862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3.8189537758686862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147.44</v>
      </c>
      <c r="CR47" s="13">
        <f>VLOOKUP(A47,'Données projet'!$A$139:$I$159,9,0)</f>
        <v>7.1442857142857132</v>
      </c>
      <c r="CS47" s="13">
        <f t="array" ref="CS47">INDEX(CR:CR,MIN(IF(ISNUMBER(CR47:CR243),ROW(CR47:CR243),"")))</f>
        <v>7.1442857142857132</v>
      </c>
      <c r="CT47" s="13">
        <f>IF('Données projet'!$A$140&gt;35,CT46+CS47-DB46,IF(A47&lt;'Données projet'!$A$140,$CQ$205^A47,IF(A47='Données projet'!$A$140,'Données projet'!$B$140,CT46+CS47-DB46)))</f>
        <v>147.44</v>
      </c>
      <c r="CU47" s="18">
        <f>CT47*VLOOKUP('Données projet'!$B$13,Paramètres!$A$1:$I$89,3,0)*VLOOKUP('Données projet'!$B$13,Paramètres!$A$1:$I$89,5,0)</f>
        <v>119.603328</v>
      </c>
      <c r="CV47" s="14">
        <f t="shared" si="41"/>
        <v>31.582464243271062</v>
      </c>
      <c r="CW47" s="22">
        <f t="shared" si="13"/>
        <v>263.3152548236971</v>
      </c>
      <c r="CX47" s="62">
        <f t="shared" si="14"/>
        <v>556.64858815703042</v>
      </c>
      <c r="CY47" s="62">
        <f ca="1">AVERAGE(OFFSET($CX$3,0,0,'Données projet'!$E$13+1,1))-AVERAGE(OFFSET($H$3,0,0,'Données projet'!$E$13+1,1))</f>
        <v>204.1040196583786</v>
      </c>
      <c r="CZ47" s="62">
        <f t="shared" si="42"/>
        <v>202.88720677845521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27.56</v>
      </c>
      <c r="DC47" s="17">
        <f>IF(ISNA(VLOOKUP(A47,'Données projet'!$A$139:$I$159,5,0)),0%,VLOOKUP(A47,'Données projet'!$A$139:$I$159,5,0)*VLOOKUP('Données projet'!$B$13,Paramètres!$A$1:$I$89,7,0))</f>
        <v>0.26500000000000001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12.913061362608634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12.913061362608634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9.4</v>
      </c>
      <c r="DO47" s="13">
        <f>IF('Données projet'!$A$166&gt;35,DO46+DN47-DW46,IF(A47&lt;'Données projet'!$A$166,$DL$205^A47,IF(A47='Données projet'!$A$166,'Données projet'!$B$166,DO46+DN47-DW46)))</f>
        <v>172.59999999999997</v>
      </c>
      <c r="DP47" s="18">
        <f>DO47*VLOOKUP('Données projet'!$B$14,Paramètres!$A$1:$I$89,3,0)*VLOOKUP('Données projet'!$B$14,Paramètres!$A$1:$I$89,5,0)</f>
        <v>164.24615999999997</v>
      </c>
      <c r="DQ47" s="14">
        <f t="shared" si="43"/>
        <v>41.798783796320748</v>
      </c>
      <c r="DR47" s="22">
        <f t="shared" si="16"/>
        <v>358.86161044525852</v>
      </c>
      <c r="DS47" s="62">
        <f t="shared" si="17"/>
        <v>652.19494377859178</v>
      </c>
      <c r="DT47" s="62">
        <f ca="1">AVERAGE(OFFSET($DS$3,0,0,'Données projet'!$E$14+1,1))-AVERAGE(OFFSET($H$3,0,0,'Données projet'!$E$14+1,1))</f>
        <v>398.94207486581155</v>
      </c>
      <c r="DU47" s="62">
        <f t="shared" si="44"/>
        <v>166.80625488406787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3.271991093488086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3.271991093488086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9.3712500000000034</v>
      </c>
      <c r="EJ47" s="13">
        <f>IF('Données projet'!$A$192&gt;35,EJ46+EI47-ER46,IF(A47&lt;'Données projet'!$A$192,$EG$205^A47,IF(A47='Données projet'!$A$192,'Données projet'!$B$192,EJ46+EI47-ER46)))</f>
        <v>138.7925000000001</v>
      </c>
      <c r="EK47" s="18">
        <f>EJ47*VLOOKUP('Données projet'!$B$15,Paramètres!$A$1:$I$89,3,0)*VLOOKUP('Données projet'!$B$15,Paramètres!$A$1:$I$89,5,0)</f>
        <v>158.05689900000013</v>
      </c>
      <c r="EL47" s="14">
        <f t="shared" si="45"/>
        <v>40.403932371421206</v>
      </c>
      <c r="EM47" s="22">
        <f t="shared" si="19"/>
        <v>345.65261463855882</v>
      </c>
      <c r="EN47" s="62">
        <f t="shared" si="20"/>
        <v>638.98594797189207</v>
      </c>
      <c r="EO47" s="62">
        <f ca="1">AVERAGE(OFFSET($EN$3,0,0,'Données projet'!$E$15+1,1))-AVERAGE(OFFSET($H$3,0,0,'Données projet'!$E$15+1,1))</f>
        <v>720.18933349167537</v>
      </c>
      <c r="EP47" s="62">
        <f t="shared" si="46"/>
        <v>328.2965259900862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4.496510090942162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4.496510090942162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587.65941225278311</v>
      </c>
      <c r="S48" s="62">
        <f ca="1">AVERAGE(OFFSET($R$3,0,0,'Données projet'!$E$9+1,1))-AVERAGE(OFFSET($H$3,0,0,'Données projet'!$E$9+1,1))</f>
        <v>581.88778927327667</v>
      </c>
      <c r="T48" s="62">
        <f t="shared" si="34"/>
        <v>269.67340993773422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9.3712500000000034</v>
      </c>
      <c r="AI48" s="14">
        <f>IF('Données projet'!$A$62&gt;35,AI47+AH48-AQ47,IF(A48&lt;'Données projet'!$A$62,$AF$205^A48,IF(A48='Données projet'!$A$62,'Données projet'!$B$62,AI47+AH48-AQ47)))</f>
        <v>148.16375000000011</v>
      </c>
      <c r="AJ48" s="14">
        <f>AI48*VLOOKUP('Données projet'!$B$10,Paramètres!$A$1:$I$89,3,0)*VLOOKUP('Données projet'!$B$10,Paramètres!$A$1:$I$89,5,0)</f>
        <v>99.388243500000073</v>
      </c>
      <c r="AK48" s="14">
        <f t="shared" si="35"/>
        <v>26.816202989116352</v>
      </c>
      <c r="AL48" s="22">
        <f t="shared" si="4"/>
        <v>219.8060776352111</v>
      </c>
      <c r="AM48" s="62">
        <f t="shared" si="5"/>
        <v>513.13941096854444</v>
      </c>
      <c r="AN48" s="62">
        <f ca="1">AVERAGE(OFFSET($AM$3,0,0,'Données projet'!$E$10+1,1))-AVERAGE(OFFSET($H$3,0,0,'Données projet'!$E$10+1,1))</f>
        <v>442.85175349826028</v>
      </c>
      <c r="AO48" s="62">
        <f t="shared" si="36"/>
        <v>210.70697808232501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3.200572908834713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3.200572908834713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159.48346050000009</v>
      </c>
      <c r="BF48" s="14">
        <f t="shared" si="37"/>
        <v>40.725986563661593</v>
      </c>
      <c r="BG48" s="22">
        <f t="shared" si="7"/>
        <v>348.69812030254405</v>
      </c>
      <c r="BH48" s="62">
        <f t="shared" si="8"/>
        <v>642.03145363587737</v>
      </c>
      <c r="BI48" s="62">
        <f ca="1">AVERAGE(OFFSET($BH$3,0,0,'Données projet'!$E$11+1,1))-AVERAGE(OFFSET($H$3,0,0,'Données projet'!$E$11+1,1))</f>
        <v>683.36974161977764</v>
      </c>
      <c r="BJ48" s="62">
        <f t="shared" si="38"/>
        <v>312.6921234697457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4.1667835982942485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4.1667835982942485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9.3712500000000034</v>
      </c>
      <c r="BY48" s="13">
        <f>IF('Données projet'!$A$114&gt;35,BY47+BX48-CG47,IF(A48&lt;'Données projet'!$A$114,$BV$205^A48,IF(A48='Données projet'!$A$114,'Données projet'!$B$114,BY47+BX48-CG47)))</f>
        <v>148.16375000000011</v>
      </c>
      <c r="BZ48" s="14">
        <f>BY48*VLOOKUP('Données projet'!$B$12,Paramètres!$A$1:$I$89,3,0)*VLOOKUP('Données projet'!$B$12,Paramètres!$A$1:$I$89,5,0)</f>
        <v>143.30397900000011</v>
      </c>
      <c r="CA48" s="14">
        <f t="shared" si="39"/>
        <v>37.052870101583345</v>
      </c>
      <c r="CB48" s="22">
        <f t="shared" si="10"/>
        <v>314.12151218525787</v>
      </c>
      <c r="CC48" s="62">
        <f t="shared" si="11"/>
        <v>607.45484551859113</v>
      </c>
      <c r="CD48" s="62">
        <f ca="1">AVERAGE(OFFSET($CC$3,0,0,'Données projet'!$E$12+1,1))-AVERAGE(OFFSET($H$3,0,0,'Données projet'!$E$12+1,1))</f>
        <v>618.83149423524605</v>
      </c>
      <c r="CE48" s="62">
        <f t="shared" si="40"/>
        <v>285.33582535802435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3.744066421655702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3.744066421655702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6.6500000000000021</v>
      </c>
      <c r="CT48" s="13">
        <f>IF('Données projet'!$A$140&gt;35,CT47+CS48-DB47,IF(A48&lt;'Données projet'!$A$140,$CQ$205^A48,IF(A48='Données projet'!$A$140,'Données projet'!$B$140,CT47+CS48-DB47)))</f>
        <v>126.53</v>
      </c>
      <c r="CU48" s="18">
        <f>CT48*VLOOKUP('Données projet'!$B$13,Paramètres!$A$1:$I$89,3,0)*VLOOKUP('Données projet'!$B$13,Paramètres!$A$1:$I$89,5,0)</f>
        <v>102.64113600000002</v>
      </c>
      <c r="CV48" s="14">
        <f t="shared" si="41"/>
        <v>27.590253964278372</v>
      </c>
      <c r="CW48" s="22">
        <f t="shared" si="13"/>
        <v>226.81967085445149</v>
      </c>
      <c r="CX48" s="62">
        <f t="shared" si="14"/>
        <v>520.15300418778475</v>
      </c>
      <c r="CY48" s="62">
        <f ca="1">AVERAGE(OFFSET($CX$3,0,0,'Données projet'!$E$13+1,1))-AVERAGE(OFFSET($H$3,0,0,'Données projet'!$E$13+1,1))</f>
        <v>204.1040196583786</v>
      </c>
      <c r="CZ48" s="62">
        <f t="shared" si="42"/>
        <v>202.88720677845521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12.6598441054776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12.6598441054776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182</v>
      </c>
      <c r="DM48" s="13">
        <f>VLOOKUP(A48,'Données projet'!$A$165:$I$185,9,0)</f>
        <v>9.4</v>
      </c>
      <c r="DN48" s="13">
        <f t="array" ref="DN48">INDEX(DM:DM,MIN(IF(ISNUMBER(DM48:DM244),ROW(DM48:DM244),"")))</f>
        <v>9.4</v>
      </c>
      <c r="DO48" s="13">
        <f>IF('Données projet'!$A$166&gt;35,DO47+DN48-DW47,IF(A48&lt;'Données projet'!$A$166,$DL$205^A48,IF(A48='Données projet'!$A$166,'Données projet'!$B$166,DO47+DN48-DW47)))</f>
        <v>181.99999999999997</v>
      </c>
      <c r="DP48" s="18">
        <f>DO48*VLOOKUP('Données projet'!$B$14,Paramètres!$A$1:$I$89,3,0)*VLOOKUP('Données projet'!$B$14,Paramètres!$A$1:$I$89,5,0)</f>
        <v>173.19119999999998</v>
      </c>
      <c r="DQ48" s="14">
        <f t="shared" si="43"/>
        <v>43.803970782681198</v>
      </c>
      <c r="DR48" s="22">
        <f t="shared" si="16"/>
        <v>377.93325577983637</v>
      </c>
      <c r="DS48" s="62">
        <f t="shared" si="17"/>
        <v>671.26658911316963</v>
      </c>
      <c r="DT48" s="62">
        <f ca="1">AVERAGE(OFFSET($DS$3,0,0,'Données projet'!$E$14+1,1))-AVERAGE(OFFSET($H$3,0,0,'Données projet'!$E$14+1,1))</f>
        <v>398.94207486581155</v>
      </c>
      <c r="DU48" s="62">
        <f t="shared" si="44"/>
        <v>166.80625488406787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23</v>
      </c>
      <c r="DX48" s="17">
        <f>IF(ISNA(VLOOKUP(A48,'Données projet'!$A$165:$I$185,5,0)),0%,VLOOKUP(A48,'Données projet'!$A$165:$I$185,5,0)*VLOOKUP('Données projet'!$B$14,Paramètres!$A$1:$I$89,7,0))</f>
        <v>0.129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6.3290113181185594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6.3290113181185594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9.3712500000000034</v>
      </c>
      <c r="EJ48" s="13">
        <f>IF('Données projet'!$A$192&gt;35,EJ47+EI48-ER47,IF(A48&lt;'Données projet'!$A$192,$EG$205^A48,IF(A48='Données projet'!$A$192,'Données projet'!$B$192,EJ47+EI48-ER47)))</f>
        <v>148.16375000000011</v>
      </c>
      <c r="EK48" s="18">
        <f>EJ48*VLOOKUP('Données projet'!$B$15,Paramètres!$A$1:$I$89,3,0)*VLOOKUP('Données projet'!$B$15,Paramètres!$A$1:$I$89,5,0)</f>
        <v>168.72887850000012</v>
      </c>
      <c r="EL48" s="14">
        <f t="shared" si="45"/>
        <v>42.805210419195724</v>
      </c>
      <c r="EM48" s="22">
        <f t="shared" si="19"/>
        <v>368.42187153426613</v>
      </c>
      <c r="EN48" s="62">
        <f t="shared" si="20"/>
        <v>661.75520486759945</v>
      </c>
      <c r="EO48" s="62">
        <f ca="1">AVERAGE(OFFSET($EN$3,0,0,'Données projet'!$E$15+1,1))-AVERAGE(OFFSET($H$3,0,0,'Données projet'!$E$15+1,1))</f>
        <v>720.18933349167537</v>
      </c>
      <c r="EP48" s="62">
        <f t="shared" si="46"/>
        <v>328.2965259900862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4.4083362706591327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4.4083362706591327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605.81516964801767</v>
      </c>
      <c r="S49" s="62">
        <f ca="1">AVERAGE(OFFSET($R$3,0,0,'Données projet'!$E$9+1,1))-AVERAGE(OFFSET($H$3,0,0,'Données projet'!$E$9+1,1))</f>
        <v>581.88778927327667</v>
      </c>
      <c r="T49" s="62">
        <f t="shared" si="34"/>
        <v>269.67340993773422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9.3712500000000034</v>
      </c>
      <c r="AI49" s="14">
        <f>IF('Données projet'!$A$62&gt;35,AI48+AH49-AQ48,IF(A49&lt;'Données projet'!$A$62,$AF$205^A49,IF(A49='Données projet'!$A$62,'Données projet'!$B$62,AI48+AH49-AQ48)))</f>
        <v>157.53500000000011</v>
      </c>
      <c r="AJ49" s="14">
        <f>AI49*VLOOKUP('Données projet'!$B$10,Paramètres!$A$1:$I$89,3,0)*VLOOKUP('Données projet'!$B$10,Paramètres!$A$1:$I$89,5,0)</f>
        <v>105.67447800000009</v>
      </c>
      <c r="AK49" s="14">
        <f t="shared" si="35"/>
        <v>28.30949062545972</v>
      </c>
      <c r="AL49" s="22">
        <f t="shared" si="4"/>
        <v>233.35541202267584</v>
      </c>
      <c r="AM49" s="62">
        <f t="shared" si="5"/>
        <v>526.68874535600912</v>
      </c>
      <c r="AN49" s="62">
        <f ca="1">AVERAGE(OFFSET($AM$3,0,0,'Données projet'!$E$10+1,1))-AVERAGE(OFFSET($H$3,0,0,'Données projet'!$E$10+1,1))</f>
        <v>442.85175349826028</v>
      </c>
      <c r="AO49" s="62">
        <f t="shared" si="36"/>
        <v>210.70697808232501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3.1378116262491793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3.1378116262491793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169.57067400000011</v>
      </c>
      <c r="BF49" s="14">
        <f t="shared" si="37"/>
        <v>42.993854696897486</v>
      </c>
      <c r="BG49" s="22">
        <f t="shared" si="7"/>
        <v>370.21655414709659</v>
      </c>
      <c r="BH49" s="62">
        <f t="shared" si="8"/>
        <v>663.5498874804299</v>
      </c>
      <c r="BI49" s="62">
        <f ca="1">AVERAGE(OFFSET($BH$3,0,0,'Données projet'!$E$11+1,1))-AVERAGE(OFFSET($H$3,0,0,'Données projet'!$E$11+1,1))</f>
        <v>683.36974161977764</v>
      </c>
      <c r="BJ49" s="62">
        <f t="shared" si="38"/>
        <v>312.6921234697457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4.085075513418742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4.085075513418742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9.3712500000000034</v>
      </c>
      <c r="BY49" s="13">
        <f>IF('Données projet'!$A$114&gt;35,BY48+BX49-CG48,IF(A49&lt;'Données projet'!$A$114,$BV$205^A49,IF(A49='Données projet'!$A$114,'Données projet'!$B$114,BY48+BX49-CG48)))</f>
        <v>157.53500000000011</v>
      </c>
      <c r="BZ49" s="14">
        <f>BY49*VLOOKUP('Données projet'!$B$12,Paramètres!$A$1:$I$89,3,0)*VLOOKUP('Données projet'!$B$12,Paramètres!$A$1:$I$89,5,0)</f>
        <v>152.36785200000011</v>
      </c>
      <c r="CA49" s="14">
        <f t="shared" si="39"/>
        <v>39.116196995259784</v>
      </c>
      <c r="CB49" s="22">
        <f t="shared" si="10"/>
        <v>333.50138533341101</v>
      </c>
      <c r="CC49" s="62">
        <f t="shared" si="11"/>
        <v>626.83471866674427</v>
      </c>
      <c r="CD49" s="62">
        <f ca="1">AVERAGE(OFFSET($CC$3,0,0,'Données projet'!$E$12+1,1))-AVERAGE(OFFSET($H$3,0,0,'Données projet'!$E$12+1,1))</f>
        <v>618.83149423524605</v>
      </c>
      <c r="CE49" s="62">
        <f t="shared" si="40"/>
        <v>285.33582535802435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3.6706475627820585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3.6706475627820585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6.6500000000000021</v>
      </c>
      <c r="CT49" s="13">
        <f>IF('Données projet'!$A$140&gt;35,CT48+CS49-DB48,IF(A49&lt;'Données projet'!$A$140,$CQ$205^A49,IF(A49='Données projet'!$A$140,'Données projet'!$B$140,CT48+CS49-DB48)))</f>
        <v>133.18</v>
      </c>
      <c r="CU49" s="18">
        <f>CT49*VLOOKUP('Données projet'!$B$13,Paramètres!$A$1:$I$89,3,0)*VLOOKUP('Données projet'!$B$13,Paramètres!$A$1:$I$89,5,0)</f>
        <v>108.03561600000002</v>
      </c>
      <c r="CV49" s="14">
        <f t="shared" si="41"/>
        <v>28.867676122622612</v>
      </c>
      <c r="CW49" s="22">
        <f t="shared" si="13"/>
        <v>238.43990044690111</v>
      </c>
      <c r="CX49" s="62">
        <f t="shared" si="14"/>
        <v>531.77323378023448</v>
      </c>
      <c r="CY49" s="62">
        <f ca="1">AVERAGE(OFFSET($CX$3,0,0,'Données projet'!$E$13+1,1))-AVERAGE(OFFSET($H$3,0,0,'Données projet'!$E$13+1,1))</f>
        <v>204.1040196583786</v>
      </c>
      <c r="CZ49" s="62">
        <f t="shared" si="42"/>
        <v>202.88720677845521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12.411592284311629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12.411592284311629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8.8000000000000007</v>
      </c>
      <c r="DO49" s="13">
        <f>IF('Données projet'!$A$166&gt;35,DO48+DN49-DW48,IF(A49&lt;'Données projet'!$A$166,$DL$205^A49,IF(A49='Données projet'!$A$166,'Données projet'!$B$166,DO48+DN49-DW48)))</f>
        <v>167.79999999999998</v>
      </c>
      <c r="DP49" s="18">
        <f>DO49*VLOOKUP('Données projet'!$B$14,Paramètres!$A$1:$I$89,3,0)*VLOOKUP('Données projet'!$B$14,Paramètres!$A$1:$I$89,5,0)</f>
        <v>159.67847999999998</v>
      </c>
      <c r="DQ49" s="14">
        <f t="shared" si="43"/>
        <v>40.769987185483998</v>
      </c>
      <c r="DR49" s="22">
        <f t="shared" si="16"/>
        <v>349.11441368138463</v>
      </c>
      <c r="DS49" s="62">
        <f t="shared" si="17"/>
        <v>642.44774701471795</v>
      </c>
      <c r="DT49" s="62">
        <f ca="1">AVERAGE(OFFSET($DS$3,0,0,'Données projet'!$E$14+1,1))-AVERAGE(OFFSET($H$3,0,0,'Données projet'!$E$14+1,1))</f>
        <v>398.94207486581155</v>
      </c>
      <c r="DU49" s="62">
        <f t="shared" si="44"/>
        <v>166.80625488406787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6.2049032664859842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6.2049032664859842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9.3712500000000034</v>
      </c>
      <c r="EJ49" s="13">
        <f>IF('Données projet'!$A$192&gt;35,EJ48+EI49-ER48,IF(A49&lt;'Données projet'!$A$192,$EG$205^A49,IF(A49='Données projet'!$A$192,'Données projet'!$B$192,EJ48+EI49-ER48)))</f>
        <v>157.53500000000011</v>
      </c>
      <c r="EK49" s="18">
        <f>EJ49*VLOOKUP('Données projet'!$B$15,Paramètres!$A$1:$I$89,3,0)*VLOOKUP('Données projet'!$B$15,Paramètres!$A$1:$I$89,5,0)</f>
        <v>179.40085800000011</v>
      </c>
      <c r="EL49" s="14">
        <f t="shared" si="45"/>
        <v>45.188862255214538</v>
      </c>
      <c r="EM49" s="22">
        <f t="shared" si="19"/>
        <v>391.16042944449879</v>
      </c>
      <c r="EN49" s="62">
        <f t="shared" si="20"/>
        <v>684.4937627778321</v>
      </c>
      <c r="EO49" s="62">
        <f ca="1">AVERAGE(OFFSET($EN$3,0,0,'Données projet'!$E$15+1,1))-AVERAGE(OFFSET($H$3,0,0,'Données projet'!$E$15+1,1))</f>
        <v>720.18933349167537</v>
      </c>
      <c r="EP49" s="62">
        <f t="shared" si="46"/>
        <v>328.2965259900862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4.3218914852111334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4.3218914852111334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623.94753425920567</v>
      </c>
      <c r="S50" s="62">
        <f ca="1">AVERAGE(OFFSET($R$3,0,0,'Données projet'!$E$9+1,1))-AVERAGE(OFFSET($H$3,0,0,'Données projet'!$E$9+1,1))</f>
        <v>581.88778927327667</v>
      </c>
      <c r="T50" s="62">
        <f t="shared" si="34"/>
        <v>269.67340993773422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9.3712500000000034</v>
      </c>
      <c r="AI50" s="14">
        <f>IF('Données projet'!$A$62&gt;35,AI49+AH50-AQ49,IF(A50&lt;'Données projet'!$A$62,$AF$205^A50,IF(A50='Données projet'!$A$62,'Données projet'!$B$62,AI49+AH50-AQ49)))</f>
        <v>166.90625000000011</v>
      </c>
      <c r="AJ50" s="14">
        <f>AI50*VLOOKUP('Données projet'!$B$10,Paramètres!$A$1:$I$89,3,0)*VLOOKUP('Données projet'!$B$10,Paramètres!$A$1:$I$89,5,0)</f>
        <v>111.96071250000007</v>
      </c>
      <c r="AK50" s="14">
        <f t="shared" si="35"/>
        <v>29.792467645539148</v>
      </c>
      <c r="AL50" s="22">
        <f t="shared" si="4"/>
        <v>246.8867887534808</v>
      </c>
      <c r="AM50" s="62">
        <f t="shared" si="5"/>
        <v>540.22012208681417</v>
      </c>
      <c r="AN50" s="62">
        <f ca="1">AVERAGE(OFFSET($AM$3,0,0,'Données projet'!$E$10+1,1))-AVERAGE(OFFSET($H$3,0,0,'Données projet'!$E$10+1,1))</f>
        <v>442.85175349826028</v>
      </c>
      <c r="AO50" s="62">
        <f t="shared" si="36"/>
        <v>210.70697808232501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3.0762810541345456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3.0762810541345456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179.65788750000013</v>
      </c>
      <c r="BF50" s="14">
        <f t="shared" si="37"/>
        <v>45.246064012977243</v>
      </c>
      <c r="BG50" s="22">
        <f t="shared" si="7"/>
        <v>391.70771555176884</v>
      </c>
      <c r="BH50" s="62">
        <f t="shared" si="8"/>
        <v>685.0410488851021</v>
      </c>
      <c r="BI50" s="62">
        <f ca="1">AVERAGE(OFFSET($BH$3,0,0,'Données projet'!$E$11+1,1))-AVERAGE(OFFSET($H$3,0,0,'Données projet'!$E$11+1,1))</f>
        <v>683.36974161977764</v>
      </c>
      <c r="BJ50" s="62">
        <f t="shared" si="38"/>
        <v>312.6921234697457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4.004969674250634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4.004969674250634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9.3712500000000034</v>
      </c>
      <c r="BY50" s="13">
        <f>IF('Données projet'!$A$114&gt;35,BY49+BX50-CG49,IF(A50&lt;'Données projet'!$A$114,$BV$205^A50,IF(A50='Données projet'!$A$114,'Données projet'!$B$114,BY49+BX50-CG49)))</f>
        <v>166.90625000000011</v>
      </c>
      <c r="BZ50" s="14">
        <f>BY50*VLOOKUP('Données projet'!$B$12,Paramètres!$A$1:$I$89,3,0)*VLOOKUP('Données projet'!$B$12,Paramètres!$A$1:$I$89,5,0)</f>
        <v>161.43172500000011</v>
      </c>
      <c r="CA50" s="14">
        <f t="shared" si="39"/>
        <v>41.165277355776809</v>
      </c>
      <c r="CB50" s="22">
        <f t="shared" si="10"/>
        <v>352.85644576964478</v>
      </c>
      <c r="CC50" s="62">
        <f t="shared" si="11"/>
        <v>646.18977910297804</v>
      </c>
      <c r="CD50" s="62">
        <f ca="1">AVERAGE(OFFSET($CC$3,0,0,'Données projet'!$E$12+1,1))-AVERAGE(OFFSET($H$3,0,0,'Données projet'!$E$12+1,1))</f>
        <v>618.83149423524605</v>
      </c>
      <c r="CE50" s="62">
        <f t="shared" si="40"/>
        <v>285.33582535802435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3.598668402949845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3.598668402949845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6.6500000000000021</v>
      </c>
      <c r="CT50" s="13">
        <f>IF('Données projet'!$A$140&gt;35,CT49+CS50-DB49,IF(A50&lt;'Données projet'!$A$140,$CQ$205^A50,IF(A50='Données projet'!$A$140,'Données projet'!$B$140,CT49+CS50-DB49)))</f>
        <v>139.83000000000001</v>
      </c>
      <c r="CU50" s="18">
        <f>CT50*VLOOKUP('Données projet'!$B$13,Paramètres!$A$1:$I$89,3,0)*VLOOKUP('Données projet'!$B$13,Paramètres!$A$1:$I$89,5,0)</f>
        <v>113.43009600000001</v>
      </c>
      <c r="CV50" s="14">
        <f t="shared" si="41"/>
        <v>30.13769201752838</v>
      </c>
      <c r="CW50" s="22">
        <f t="shared" si="13"/>
        <v>250.04723079719528</v>
      </c>
      <c r="CX50" s="62">
        <f t="shared" si="14"/>
        <v>543.38056413052857</v>
      </c>
      <c r="CY50" s="62">
        <f ca="1">AVERAGE(OFFSET($CX$3,0,0,'Données projet'!$E$13+1,1))-AVERAGE(OFFSET($H$3,0,0,'Données projet'!$E$13+1,1))</f>
        <v>204.1040196583786</v>
      </c>
      <c r="CZ50" s="62">
        <f t="shared" si="42"/>
        <v>202.88720677845521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12.168208529940063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12.168208529940063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8.8000000000000007</v>
      </c>
      <c r="DO50" s="13">
        <f>IF('Données projet'!$A$166&gt;35,DO49+DN50-DW49,IF(A50&lt;'Données projet'!$A$166,$DL$205^A50,IF(A50='Données projet'!$A$166,'Données projet'!$B$166,DO49+DN50-DW49)))</f>
        <v>176.6</v>
      </c>
      <c r="DP50" s="18">
        <f>DO50*VLOOKUP('Données projet'!$B$14,Paramètres!$A$1:$I$89,3,0)*VLOOKUP('Données projet'!$B$14,Paramètres!$A$1:$I$89,5,0)</f>
        <v>168.05256</v>
      </c>
      <c r="DQ50" s="14">
        <f t="shared" si="43"/>
        <v>42.65356976673646</v>
      </c>
      <c r="DR50" s="22">
        <f t="shared" si="16"/>
        <v>366.97984267706602</v>
      </c>
      <c r="DS50" s="62">
        <f t="shared" si="17"/>
        <v>660.31317601039927</v>
      </c>
      <c r="DT50" s="62">
        <f ca="1">AVERAGE(OFFSET($DS$3,0,0,'Données projet'!$E$14+1,1))-AVERAGE(OFFSET($H$3,0,0,'Données projet'!$E$14+1,1))</f>
        <v>398.94207486581155</v>
      </c>
      <c r="DU50" s="62">
        <f t="shared" si="44"/>
        <v>166.80625488406787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6.0832288980474871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6.0832288980474871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9.3712500000000034</v>
      </c>
      <c r="EJ50" s="13">
        <f>IF('Données projet'!$A$192&gt;35,EJ49+EI50-ER49,IF(A50&lt;'Données projet'!$A$192,$EG$205^A50,IF(A50='Données projet'!$A$192,'Données projet'!$B$192,EJ49+EI50-ER49)))</f>
        <v>166.90625000000011</v>
      </c>
      <c r="EK50" s="18">
        <f>EJ50*VLOOKUP('Données projet'!$B$15,Paramètres!$A$1:$I$89,3,0)*VLOOKUP('Données projet'!$B$15,Paramètres!$A$1:$I$89,5,0)</f>
        <v>190.07283750000013</v>
      </c>
      <c r="EL50" s="14">
        <f t="shared" si="45"/>
        <v>47.556055829080883</v>
      </c>
      <c r="EM50" s="22">
        <f t="shared" si="19"/>
        <v>413.87032254814943</v>
      </c>
      <c r="EN50" s="62">
        <f t="shared" si="20"/>
        <v>707.20365588148275</v>
      </c>
      <c r="EO50" s="62">
        <f ca="1">AVERAGE(OFFSET($EN$3,0,0,'Données projet'!$E$15+1,1))-AVERAGE(OFFSET($H$3,0,0,'Données projet'!$E$15+1,1))</f>
        <v>720.18933349167537</v>
      </c>
      <c r="EP50" s="62">
        <f t="shared" si="46"/>
        <v>328.2965259900862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4.2371418292796568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4.2371418292796568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642.05796919770614</v>
      </c>
      <c r="S51" s="62">
        <f ca="1">AVERAGE(OFFSET($R$3,0,0,'Données projet'!$E$9+1,1))-AVERAGE(OFFSET($H$3,0,0,'Données projet'!$E$9+1,1))</f>
        <v>581.88778927327667</v>
      </c>
      <c r="T51" s="62">
        <f t="shared" si="34"/>
        <v>269.67340993773422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9.3712500000000034</v>
      </c>
      <c r="AI51" s="14">
        <f>IF('Données projet'!$A$62&gt;35,AI50+AH51-AQ50,IF(A51&lt;'Données projet'!$A$62,$AF$205^A51,IF(A51='Données projet'!$A$62,'Données projet'!$B$62,AI50+AH51-AQ50)))</f>
        <v>176.27750000000012</v>
      </c>
      <c r="AJ51" s="14">
        <f>AI51*VLOOKUP('Données projet'!$B$10,Paramètres!$A$1:$I$89,3,0)*VLOOKUP('Données projet'!$B$10,Paramètres!$A$1:$I$89,5,0)</f>
        <v>118.24694700000009</v>
      </c>
      <c r="AK51" s="14">
        <f t="shared" si="35"/>
        <v>31.265778931115893</v>
      </c>
      <c r="AL51" s="22">
        <f t="shared" si="4"/>
        <v>260.40133099669362</v>
      </c>
      <c r="AM51" s="62">
        <f t="shared" si="5"/>
        <v>553.73466433002693</v>
      </c>
      <c r="AN51" s="62">
        <f ca="1">AVERAGE(OFFSET($AM$3,0,0,'Données projet'!$E$10+1,1))-AVERAGE(OFFSET($H$3,0,0,'Données projet'!$E$10+1,1))</f>
        <v>442.85175349826028</v>
      </c>
      <c r="AO51" s="62">
        <f t="shared" si="36"/>
        <v>210.70697808232501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3.0159570590091365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3.0159570590091365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189.74510100000012</v>
      </c>
      <c r="BF51" s="14">
        <f t="shared" si="37"/>
        <v>47.483593899100271</v>
      </c>
      <c r="BG51" s="22">
        <f t="shared" si="7"/>
        <v>413.17331028259986</v>
      </c>
      <c r="BH51" s="62">
        <f t="shared" si="8"/>
        <v>706.50664361593317</v>
      </c>
      <c r="BI51" s="62">
        <f ca="1">AVERAGE(OFFSET($BH$3,0,0,'Données projet'!$E$11+1,1))-AVERAGE(OFFSET($H$3,0,0,'Données projet'!$E$11+1,1))</f>
        <v>683.36974161977764</v>
      </c>
      <c r="BJ51" s="62">
        <f t="shared" si="38"/>
        <v>312.6921234697457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3.9264346617288748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3.9264346617288748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9.3712500000000034</v>
      </c>
      <c r="BY51" s="13">
        <f>IF('Données projet'!$A$114&gt;35,BY50+BX51-CG50,IF(A51&lt;'Données projet'!$A$114,$BV$205^A51,IF(A51='Données projet'!$A$114,'Données projet'!$B$114,BY50+BX51-CG50)))</f>
        <v>176.27750000000012</v>
      </c>
      <c r="BZ51" s="14">
        <f>BY51*VLOOKUP('Données projet'!$B$12,Paramètres!$A$1:$I$89,3,0)*VLOOKUP('Données projet'!$B$12,Paramètres!$A$1:$I$89,5,0)</f>
        <v>170.49559800000011</v>
      </c>
      <c r="CA51" s="14">
        <f t="shared" si="39"/>
        <v>43.201002238446733</v>
      </c>
      <c r="CB51" s="22">
        <f t="shared" si="10"/>
        <v>372.18824541529494</v>
      </c>
      <c r="CC51" s="62">
        <f t="shared" si="11"/>
        <v>665.52157874862826</v>
      </c>
      <c r="CD51" s="62">
        <f ca="1">AVERAGE(OFFSET($CC$3,0,0,'Données projet'!$E$12+1,1))-AVERAGE(OFFSET($H$3,0,0,'Données projet'!$E$12+1,1))</f>
        <v>618.83149423524605</v>
      </c>
      <c r="CE51" s="62">
        <f t="shared" si="40"/>
        <v>285.33582535802435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3.5281007105389888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3.5281007105389888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6.6500000000000021</v>
      </c>
      <c r="CT51" s="13">
        <f>IF('Données projet'!$A$140&gt;35,CT50+CS51-DB50,IF(A51&lt;'Données projet'!$A$140,$CQ$205^A51,IF(A51='Données projet'!$A$140,'Données projet'!$B$140,CT50+CS51-DB50)))</f>
        <v>146.48000000000002</v>
      </c>
      <c r="CU51" s="18">
        <f>CT51*VLOOKUP('Données projet'!$B$13,Paramètres!$A$1:$I$89,3,0)*VLOOKUP('Données projet'!$B$13,Paramètres!$A$1:$I$89,5,0)</f>
        <v>118.82457600000004</v>
      </c>
      <c r="CV51" s="14">
        <f t="shared" si="41"/>
        <v>31.400694089457961</v>
      </c>
      <c r="CW51" s="22">
        <f t="shared" si="13"/>
        <v>261.642345405806</v>
      </c>
      <c r="CX51" s="62">
        <f t="shared" si="14"/>
        <v>554.97567873913931</v>
      </c>
      <c r="CY51" s="62">
        <f ca="1">AVERAGE(OFFSET($CX$3,0,0,'Données projet'!$E$13+1,1))-AVERAGE(OFFSET($H$3,0,0,'Données projet'!$E$13+1,1))</f>
        <v>204.1040196583786</v>
      </c>
      <c r="CZ51" s="62">
        <f t="shared" si="42"/>
        <v>202.88720677845521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11.929597382542292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11.929597382542292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8.8000000000000007</v>
      </c>
      <c r="DO51" s="13">
        <f>IF('Données projet'!$A$166&gt;35,DO50+DN51-DW50,IF(A51&lt;'Données projet'!$A$166,$DL$205^A51,IF(A51='Données projet'!$A$166,'Données projet'!$B$166,DO50+DN51-DW50)))</f>
        <v>185.4</v>
      </c>
      <c r="DP51" s="18">
        <f>DO51*VLOOKUP('Données projet'!$B$14,Paramètres!$A$1:$I$89,3,0)*VLOOKUP('Données projet'!$B$14,Paramètres!$A$1:$I$89,5,0)</f>
        <v>176.42663999999999</v>
      </c>
      <c r="DQ51" s="14">
        <f t="shared" si="43"/>
        <v>44.52625400384386</v>
      </c>
      <c r="DR51" s="22">
        <f t="shared" si="16"/>
        <v>384.82629039002808</v>
      </c>
      <c r="DS51" s="62">
        <f t="shared" si="17"/>
        <v>678.15962372336139</v>
      </c>
      <c r="DT51" s="62">
        <f ca="1">AVERAGE(OFFSET($DS$3,0,0,'Données projet'!$E$14+1,1))-AVERAGE(OFFSET($H$3,0,0,'Données projet'!$E$14+1,1))</f>
        <v>398.94207486581155</v>
      </c>
      <c r="DU51" s="62">
        <f t="shared" si="44"/>
        <v>166.80625488406787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5.9639404897600317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5.9639404897600317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9.3712500000000034</v>
      </c>
      <c r="EJ51" s="13">
        <f>IF('Données projet'!$A$192&gt;35,EJ50+EI51-ER50,IF(A51&lt;'Données projet'!$A$192,$EG$205^A51,IF(A51='Données projet'!$A$192,'Données projet'!$B$192,EJ50+EI51-ER50)))</f>
        <v>176.27750000000012</v>
      </c>
      <c r="EK51" s="18">
        <f>EJ51*VLOOKUP('Données projet'!$B$15,Paramètres!$A$1:$I$89,3,0)*VLOOKUP('Données projet'!$B$15,Paramètres!$A$1:$I$89,5,0)</f>
        <v>200.74481700000013</v>
      </c>
      <c r="EL51" s="14">
        <f t="shared" si="45"/>
        <v>49.907820529612273</v>
      </c>
      <c r="EM51" s="22">
        <f t="shared" si="19"/>
        <v>436.55334369740831</v>
      </c>
      <c r="EN51" s="62">
        <f t="shared" si="20"/>
        <v>729.88667703074157</v>
      </c>
      <c r="EO51" s="62">
        <f ca="1">AVERAGE(OFFSET($EN$3,0,0,'Données projet'!$E$15+1,1))-AVERAGE(OFFSET($H$3,0,0,'Données projet'!$E$15+1,1))</f>
        <v>720.18933349167537</v>
      </c>
      <c r="EP51" s="62">
        <f t="shared" si="46"/>
        <v>328.2965259900862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4.15405406240881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4.15405406240881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660.14777322521934</v>
      </c>
      <c r="S52" s="62">
        <f ca="1">AVERAGE(OFFSET($R$3,0,0,'Données projet'!$E$9+1,1))-AVERAGE(OFFSET($H$3,0,0,'Données projet'!$E$9+1,1))</f>
        <v>581.88778927327667</v>
      </c>
      <c r="T52" s="62">
        <f t="shared" si="34"/>
        <v>269.67340993773422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9.3712500000000034</v>
      </c>
      <c r="AI52" s="14">
        <f>IF('Données projet'!$A$62&gt;35,AI51+AH52-AQ51,IF(A52&lt;'Données projet'!$A$62,$AF$205^A52,IF(A52='Données projet'!$A$62,'Données projet'!$B$62,AI51+AH52-AQ51)))</f>
        <v>185.64875000000012</v>
      </c>
      <c r="AJ52" s="14">
        <f>AI52*VLOOKUP('Données projet'!$B$10,Paramètres!$A$1:$I$89,3,0)*VLOOKUP('Données projet'!$B$10,Paramètres!$A$1:$I$89,5,0)</f>
        <v>124.53318150000007</v>
      </c>
      <c r="AK52" s="14">
        <f t="shared" si="35"/>
        <v>32.729996925105766</v>
      </c>
      <c r="AL52" s="22">
        <f t="shared" si="4"/>
        <v>273.9000357570593</v>
      </c>
      <c r="AM52" s="62">
        <f t="shared" si="5"/>
        <v>567.23336909039267</v>
      </c>
      <c r="AN52" s="62">
        <f ca="1">AVERAGE(OFFSET($AM$3,0,0,'Données projet'!$E$10+1,1))-AVERAGE(OFFSET($H$3,0,0,'Données projet'!$E$10+1,1))</f>
        <v>442.85175349826028</v>
      </c>
      <c r="AO52" s="62">
        <f t="shared" si="36"/>
        <v>210.70697808232501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2.9568159806341328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2.9568159806341328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199.83231450000014</v>
      </c>
      <c r="BF52" s="14">
        <f t="shared" si="37"/>
        <v>49.707313728999587</v>
      </c>
      <c r="BG52" s="22">
        <f t="shared" si="7"/>
        <v>434.61485249884117</v>
      </c>
      <c r="BH52" s="62">
        <f t="shared" si="8"/>
        <v>727.94818583217443</v>
      </c>
      <c r="BI52" s="62">
        <f ca="1">AVERAGE(OFFSET($BH$3,0,0,'Données projet'!$E$11+1,1))-AVERAGE(OFFSET($H$3,0,0,'Données projet'!$E$11+1,1))</f>
        <v>683.36974161977764</v>
      </c>
      <c r="BJ52" s="62">
        <f t="shared" si="38"/>
        <v>312.6921234697457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3.8494396729010396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3.8494396729010396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9.3712500000000034</v>
      </c>
      <c r="BY52" s="13">
        <f>IF('Données projet'!$A$114&gt;35,BY51+BX52-CG51,IF(A52&lt;'Données projet'!$A$114,$BV$205^A52,IF(A52='Données projet'!$A$114,'Données projet'!$B$114,BY51+BX52-CG51)))</f>
        <v>185.64875000000012</v>
      </c>
      <c r="BZ52" s="14">
        <f>BY52*VLOOKUP('Données projet'!$B$12,Paramètres!$A$1:$I$89,3,0)*VLOOKUP('Données projet'!$B$12,Paramètres!$A$1:$I$89,5,0)</f>
        <v>179.55947100000012</v>
      </c>
      <c r="CA52" s="14">
        <f t="shared" si="39"/>
        <v>45.224162607337405</v>
      </c>
      <c r="CB52" s="22">
        <f t="shared" si="10"/>
        <v>391.49816186611287</v>
      </c>
      <c r="CC52" s="62">
        <f t="shared" si="11"/>
        <v>684.83149519944618</v>
      </c>
      <c r="CD52" s="62">
        <f ca="1">AVERAGE(OFFSET($CC$3,0,0,'Données projet'!$E$12+1,1))-AVERAGE(OFFSET($H$3,0,0,'Données projet'!$E$12+1,1))</f>
        <v>618.83149423524605</v>
      </c>
      <c r="CE52" s="62">
        <f t="shared" si="40"/>
        <v>285.33582535802435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3.4589168075342673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3.4589168075342673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6.6500000000000021</v>
      </c>
      <c r="CT52" s="13">
        <f>IF('Données projet'!$A$140&gt;35,CT51+CS52-DB51,IF(A52&lt;'Données projet'!$A$140,$CQ$205^A52,IF(A52='Données projet'!$A$140,'Données projet'!$B$140,CT51+CS52-DB51)))</f>
        <v>153.13000000000002</v>
      </c>
      <c r="CU52" s="18">
        <f>CT52*VLOOKUP('Données projet'!$B$13,Paramètres!$A$1:$I$89,3,0)*VLOOKUP('Données projet'!$B$13,Paramètres!$A$1:$I$89,5,0)</f>
        <v>124.21905600000002</v>
      </c>
      <c r="CV52" s="14">
        <f t="shared" si="41"/>
        <v>32.657037132110723</v>
      </c>
      <c r="CW52" s="22">
        <f t="shared" si="13"/>
        <v>273.22586220509288</v>
      </c>
      <c r="CX52" s="62">
        <f t="shared" si="14"/>
        <v>566.55919553842614</v>
      </c>
      <c r="CY52" s="62">
        <f ca="1">AVERAGE(OFFSET($CX$3,0,0,'Données projet'!$E$13+1,1))-AVERAGE(OFFSET($H$3,0,0,'Données projet'!$E$13+1,1))</f>
        <v>204.1040196583786</v>
      </c>
      <c r="CZ52" s="62">
        <f t="shared" si="42"/>
        <v>202.88720677845521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11.695665254206563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11.695665254206563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8.8000000000000007</v>
      </c>
      <c r="DO52" s="13">
        <f>IF('Données projet'!$A$166&gt;35,DO51+DN52-DW51,IF(A52&lt;'Données projet'!$A$166,$DL$205^A52,IF(A52='Données projet'!$A$166,'Données projet'!$B$166,DO51+DN52-DW51)))</f>
        <v>194.20000000000002</v>
      </c>
      <c r="DP52" s="18">
        <f>DO52*VLOOKUP('Données projet'!$B$14,Paramètres!$A$1:$I$89,3,0)*VLOOKUP('Données projet'!$B$14,Paramètres!$A$1:$I$89,5,0)</f>
        <v>184.80072000000001</v>
      </c>
      <c r="DQ52" s="14">
        <f t="shared" si="43"/>
        <v>46.388616248822061</v>
      </c>
      <c r="DR52" s="22">
        <f t="shared" si="16"/>
        <v>402.65476063336513</v>
      </c>
      <c r="DS52" s="62">
        <f t="shared" si="17"/>
        <v>695.98809396669844</v>
      </c>
      <c r="DT52" s="62">
        <f ca="1">AVERAGE(OFFSET($DS$3,0,0,'Données projet'!$E$14+1,1))-AVERAGE(OFFSET($H$3,0,0,'Données projet'!$E$14+1,1))</f>
        <v>398.94207486581155</v>
      </c>
      <c r="DU52" s="62">
        <f t="shared" si="44"/>
        <v>166.80625488406787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5.8469912544003488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5.8469912544003488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9.3712500000000034</v>
      </c>
      <c r="EJ52" s="13">
        <f>IF('Données projet'!$A$192&gt;35,EJ51+EI52-ER51,IF(A52&lt;'Données projet'!$A$192,$EG$205^A52,IF(A52='Données projet'!$A$192,'Données projet'!$B$192,EJ51+EI52-ER51)))</f>
        <v>185.64875000000012</v>
      </c>
      <c r="EK52" s="18">
        <f>EJ52*VLOOKUP('Données projet'!$B$15,Paramètres!$A$1:$I$89,3,0)*VLOOKUP('Données projet'!$B$15,Paramètres!$A$1:$I$89,5,0)</f>
        <v>211.41679650000012</v>
      </c>
      <c r="EL52" s="14">
        <f t="shared" si="45"/>
        <v>52.245070115534155</v>
      </c>
      <c r="EM52" s="22">
        <f t="shared" si="19"/>
        <v>459.21108435538889</v>
      </c>
      <c r="EN52" s="62">
        <f t="shared" si="20"/>
        <v>752.54441768872221</v>
      </c>
      <c r="EO52" s="62">
        <f ca="1">AVERAGE(OFFSET($EN$3,0,0,'Données projet'!$E$15+1,1))-AVERAGE(OFFSET($H$3,0,0,'Données projet'!$E$15+1,1))</f>
        <v>720.18933349167537</v>
      </c>
      <c r="EP52" s="62">
        <f t="shared" si="46"/>
        <v>328.2965259900862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4.0725955959677673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4.0725955959677673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678.21810657812716</v>
      </c>
      <c r="S53" s="62">
        <f ca="1">AVERAGE(OFFSET($R$3,0,0,'Données projet'!$E$9+1,1))-AVERAGE(OFFSET($H$3,0,0,'Données projet'!$E$9+1,1))</f>
        <v>581.88778927327667</v>
      </c>
      <c r="T53" s="62">
        <f t="shared" si="34"/>
        <v>269.67340993773422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8.6000000000000007E-2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6.2328921337587886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6.2328921337587886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195.02</v>
      </c>
      <c r="AG53" s="13">
        <f>VLOOKUP(A53,'Données projet'!$A$61:$I$81,9,0)</f>
        <v>9.3712500000000034</v>
      </c>
      <c r="AH53" s="13">
        <f t="array" ref="AH53">INDEX(AG:AG,MIN(IF(ISNUMBER(AG53:AG249),ROW(AG53:AG249),"")))</f>
        <v>9.3712500000000034</v>
      </c>
      <c r="AI53" s="14">
        <f>IF('Données projet'!$A$62&gt;35,AI52+AH53-AQ52,IF(A53&lt;'Données projet'!$A$62,$AF$205^A53,IF(A53='Données projet'!$A$62,'Données projet'!$B$62,AI52+AH53-AQ52)))</f>
        <v>195.02000000000012</v>
      </c>
      <c r="AJ53" s="14">
        <f>AI53*VLOOKUP('Données projet'!$B$10,Paramètres!$A$1:$I$89,3,0)*VLOOKUP('Données projet'!$B$10,Paramètres!$A$1:$I$89,5,0)</f>
        <v>130.81941600000007</v>
      </c>
      <c r="AK53" s="14">
        <f t="shared" si="35"/>
        <v>34.185633013929731</v>
      </c>
      <c r="AL53" s="22">
        <f t="shared" si="4"/>
        <v>287.38379369926105</v>
      </c>
      <c r="AM53" s="62">
        <f t="shared" si="5"/>
        <v>580.71712703259436</v>
      </c>
      <c r="AN53" s="62">
        <f ca="1">AVERAGE(OFFSET($AM$3,0,0,'Données projet'!$E$10+1,1))-AVERAGE(OFFSET($H$3,0,0,'Données projet'!$E$10+1,1))</f>
        <v>442.85175349826028</v>
      </c>
      <c r="AO53" s="62">
        <f t="shared" si="36"/>
        <v>210.70697808232501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35.58</v>
      </c>
      <c r="AR53" s="17">
        <f>IF(ISNA(VLOOKUP(A53,'Données projet'!$A$61:$I$81,5,0)),0%,VLOOKUP(A53,'Données projet'!$A$61:$I$81,5,0)*VLOOKUP('Données projet'!$B$10,Paramètres!$A$1:$I$89,7,0))</f>
        <v>0.10600000000000001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5.6955738463657912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5.6955738463657912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209.91952800000013</v>
      </c>
      <c r="BF53" s="14">
        <f t="shared" si="37"/>
        <v>51.918000149410624</v>
      </c>
      <c r="BG53" s="22">
        <f t="shared" si="7"/>
        <v>456.03369486022365</v>
      </c>
      <c r="BH53" s="62">
        <f t="shared" si="8"/>
        <v>749.36702819355696</v>
      </c>
      <c r="BI53" s="62">
        <f ca="1">AVERAGE(OFFSET($BH$3,0,0,'Données projet'!$E$11+1,1))-AVERAGE(OFFSET($H$3,0,0,'Données projet'!$E$11+1,1))</f>
        <v>683.36974161977764</v>
      </c>
      <c r="BJ53" s="62">
        <f t="shared" si="38"/>
        <v>312.6921234697457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8.6000000000000007E-2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7.4149923660233874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7.4149923660233874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195.02</v>
      </c>
      <c r="BW53" s="13">
        <f>VLOOKUP(A53,'Données projet'!$A$113:$I$133,9,0)</f>
        <v>9.3712500000000034</v>
      </c>
      <c r="BX53" s="13">
        <f t="array" ref="BX53">INDEX(BW:BW,MIN(IF(ISNUMBER(BW53:BW249),ROW(BW53:BW249),"")))</f>
        <v>9.3712500000000034</v>
      </c>
      <c r="BY53" s="13">
        <f>IF('Données projet'!$A$114&gt;35,BY52+BX53-CG52,IF(A53&lt;'Données projet'!$A$114,$BV$205^A53,IF(A53='Données projet'!$A$114,'Données projet'!$B$114,BY52+BX53-CG52)))</f>
        <v>195.02000000000012</v>
      </c>
      <c r="BZ53" s="14">
        <f>BY53*VLOOKUP('Données projet'!$B$12,Paramètres!$A$1:$I$89,3,0)*VLOOKUP('Données projet'!$B$12,Paramètres!$A$1:$I$89,5,0)</f>
        <v>188.62334400000012</v>
      </c>
      <c r="CA53" s="14">
        <f t="shared" si="39"/>
        <v>47.235465062657511</v>
      </c>
      <c r="CB53" s="22">
        <f t="shared" si="10"/>
        <v>410.78742578412863</v>
      </c>
      <c r="CC53" s="62">
        <f t="shared" si="11"/>
        <v>704.12075911746194</v>
      </c>
      <c r="CD53" s="62">
        <f ca="1">AVERAGE(OFFSET($CC$3,0,0,'Données projet'!$E$12+1,1))-AVERAGE(OFFSET($H$3,0,0,'Données projet'!$E$12+1,1))</f>
        <v>618.83149423524605</v>
      </c>
      <c r="CE53" s="62">
        <f t="shared" si="40"/>
        <v>285.33582535802435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35.58</v>
      </c>
      <c r="CH53" s="17">
        <f>IF(ISNA(VLOOKUP(A53,'Données projet'!$A$113:$I$133,5,0)),0%,VLOOKUP(A53,'Données projet'!$A$113:$I$133,5,0)*VLOOKUP('Données projet'!$B$12,Paramètres!$A$1:$I$89,7,0))</f>
        <v>8.6000000000000007E-2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6.662746763673189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6.662746763673189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6.6500000000000021</v>
      </c>
      <c r="CT53" s="13">
        <f>IF('Données projet'!$A$140&gt;35,CT52+CS53-DB52,IF(A53&lt;'Données projet'!$A$140,$CQ$205^A53,IF(A53='Données projet'!$A$140,'Données projet'!$B$140,CT52+CS53-DB52)))</f>
        <v>159.78000000000003</v>
      </c>
      <c r="CU53" s="18">
        <f>CT53*VLOOKUP('Données projet'!$B$13,Paramètres!$A$1:$I$89,3,0)*VLOOKUP('Données projet'!$B$13,Paramètres!$A$1:$I$89,5,0)</f>
        <v>129.61353600000004</v>
      </c>
      <c r="CV53" s="14">
        <f t="shared" si="41"/>
        <v>33.907043381194406</v>
      </c>
      <c r="CW53" s="22">
        <f t="shared" si="13"/>
        <v>284.798342422247</v>
      </c>
      <c r="CX53" s="62">
        <f t="shared" si="14"/>
        <v>578.13167575558032</v>
      </c>
      <c r="CY53" s="62">
        <f ca="1">AVERAGE(OFFSET($CX$3,0,0,'Données projet'!$E$13+1,1))-AVERAGE(OFFSET($H$3,0,0,'Données projet'!$E$13+1,1))</f>
        <v>204.1040196583786</v>
      </c>
      <c r="CZ53" s="62">
        <f t="shared" si="42"/>
        <v>202.88720677845521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11.466320392222988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11.466320392222988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203</v>
      </c>
      <c r="DM53" s="13">
        <f>VLOOKUP(A53,'Données projet'!$A$165:$I$185,9,0)</f>
        <v>8.8000000000000007</v>
      </c>
      <c r="DN53" s="13">
        <f t="array" ref="DN53">INDEX(DM:DM,MIN(IF(ISNUMBER(DM53:DM249),ROW(DM53:DM249),"")))</f>
        <v>8.8000000000000007</v>
      </c>
      <c r="DO53" s="13">
        <f>IF('Données projet'!$A$166&gt;35,DO52+DN53-DW52,IF(A53&lt;'Données projet'!$A$166,$DL$205^A53,IF(A53='Données projet'!$A$166,'Données projet'!$B$166,DO52+DN53-DW52)))</f>
        <v>203.00000000000003</v>
      </c>
      <c r="DP53" s="18">
        <f>DO53*VLOOKUP('Données projet'!$B$14,Paramètres!$A$1:$I$89,3,0)*VLOOKUP('Données projet'!$B$14,Paramètres!$A$1:$I$89,5,0)</f>
        <v>193.17480000000003</v>
      </c>
      <c r="DQ53" s="14">
        <f t="shared" si="43"/>
        <v>48.241177667270811</v>
      </c>
      <c r="DR53" s="22">
        <f t="shared" si="16"/>
        <v>420.46616110383002</v>
      </c>
      <c r="DS53" s="62">
        <f t="shared" si="17"/>
        <v>713.79949443716328</v>
      </c>
      <c r="DT53" s="62">
        <f ca="1">AVERAGE(OFFSET($DS$3,0,0,'Données projet'!$E$14+1,1))-AVERAGE(OFFSET($H$3,0,0,'Données projet'!$E$14+1,1))</f>
        <v>398.94207486581155</v>
      </c>
      <c r="DU53" s="62">
        <f t="shared" si="44"/>
        <v>166.80625488406787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25</v>
      </c>
      <c r="DX53" s="17">
        <f>IF(ISNA(VLOOKUP(A53,'Données projet'!$A$165:$I$185,5,0)),0%,VLOOKUP(A53,'Données projet'!$A$165:$I$185,5,0)*VLOOKUP('Données projet'!$B$14,Paramètres!$A$1:$I$89,7,0))</f>
        <v>0.129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9.1249244246665455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9.1249244246665455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195.02</v>
      </c>
      <c r="EH53" s="13">
        <f>VLOOKUP(A53,'Données projet'!$A$191:$I$211,9,0)</f>
        <v>9.3712500000000034</v>
      </c>
      <c r="EI53" s="13">
        <f t="array" ref="EI53">INDEX(EH:EH,MIN(IF(ISNUMBER(EH53:EH249),ROW(EH53:EH249),"")))</f>
        <v>9.3712500000000034</v>
      </c>
      <c r="EJ53" s="13">
        <f>IF('Données projet'!$A$192&gt;35,EJ52+EI53-ER52,IF(A53&lt;'Données projet'!$A$192,$EG$205^A53,IF(A53='Données projet'!$A$192,'Données projet'!$B$192,EJ52+EI53-ER52)))</f>
        <v>195.02000000000012</v>
      </c>
      <c r="EK53" s="18">
        <f>EJ53*VLOOKUP('Données projet'!$B$15,Paramètres!$A$1:$I$89,3,0)*VLOOKUP('Données projet'!$B$15,Paramètres!$A$1:$I$89,5,0)</f>
        <v>222.08877600000014</v>
      </c>
      <c r="EL53" s="14">
        <f t="shared" si="45"/>
        <v>54.568620884491807</v>
      </c>
      <c r="EM53" s="22">
        <f t="shared" si="19"/>
        <v>481.84496624049012</v>
      </c>
      <c r="EN53" s="62">
        <f t="shared" si="20"/>
        <v>775.17829957382344</v>
      </c>
      <c r="EO53" s="62">
        <f ca="1">AVERAGE(OFFSET($EN$3,0,0,'Données projet'!$E$15+1,1))-AVERAGE(OFFSET($H$3,0,0,'Données projet'!$E$15+1,1))</f>
        <v>720.18933349167537</v>
      </c>
      <c r="EP53" s="62">
        <f t="shared" si="46"/>
        <v>328.2965259900862</v>
      </c>
      <c r="EQ53" s="16">
        <f>IF(ISNA(VLOOKUP(A53,'Données projet'!$A$191:$I$211,3,0)),0,VLOOKUP(A53,'Données projet'!$A$191:$I$211,3,0))</f>
        <v>2</v>
      </c>
      <c r="ER53" s="16">
        <f>IF(ISNA(VLOOKUP(A53,'Données projet'!$A$191:$I$211,4,0)),0,VLOOKUP(A53,'Données projet'!$A$191:$I$211,4,0))</f>
        <v>35.58</v>
      </c>
      <c r="ES53" s="17">
        <f>IF(ISNA(VLOOKUP(A53,'Données projet'!$A$191:$I$211,5,0)),0%,VLOOKUP(A53,'Données projet'!$A$191:$I$211,5,0)*VLOOKUP('Données projet'!$B$15,Paramètres!$A$1:$I$89,7,0))</f>
        <v>8.6000000000000007E-2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7.8448469959377878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7.8448469959377878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627.98358832154099</v>
      </c>
      <c r="S54" s="62">
        <f ca="1">AVERAGE(OFFSET($R$3,0,0,'Données projet'!$E$9+1,1))-AVERAGE(OFFSET($H$3,0,0,'Données projet'!$E$9+1,1))</f>
        <v>581.88778927327667</v>
      </c>
      <c r="T54" s="62">
        <f t="shared" si="34"/>
        <v>269.67340993773422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6.1106689207045948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6.1106689207045948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9.5537500000000009</v>
      </c>
      <c r="AI54" s="14">
        <f>IF('Données projet'!$A$62&gt;35,AI53+AH54-AQ53,IF(A54&lt;'Données projet'!$A$62,$AF$205^A54,IF(A54='Données projet'!$A$62,'Données projet'!$B$62,AI53+AH54-AQ53)))</f>
        <v>168.99375000000015</v>
      </c>
      <c r="AJ54" s="14">
        <f>AI54*VLOOKUP('Données projet'!$B$10,Paramètres!$A$1:$I$89,3,0)*VLOOKUP('Données projet'!$B$10,Paramètres!$A$1:$I$89,5,0)</f>
        <v>113.3610075000001</v>
      </c>
      <c r="AK54" s="14">
        <f t="shared" si="35"/>
        <v>30.121471729565499</v>
      </c>
      <c r="AL54" s="22">
        <f t="shared" si="4"/>
        <v>249.89865132482677</v>
      </c>
      <c r="AM54" s="62">
        <f t="shared" si="5"/>
        <v>543.23198465816006</v>
      </c>
      <c r="AN54" s="62">
        <f ca="1">AVERAGE(OFFSET($AM$3,0,0,'Données projet'!$E$10+1,1))-AVERAGE(OFFSET($H$3,0,0,'Données projet'!$E$10+1,1))</f>
        <v>442.85175349826028</v>
      </c>
      <c r="AO54" s="62">
        <f t="shared" si="36"/>
        <v>210.70697808232501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5.5838871171955793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5.5838871171955793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181.90487250000015</v>
      </c>
      <c r="BF54" s="14">
        <f t="shared" si="37"/>
        <v>45.745725203298825</v>
      </c>
      <c r="BG54" s="22">
        <f t="shared" si="7"/>
        <v>396.49145766657904</v>
      </c>
      <c r="BH54" s="62">
        <f t="shared" si="8"/>
        <v>689.82479099991235</v>
      </c>
      <c r="BI54" s="62">
        <f ca="1">AVERAGE(OFFSET($BH$3,0,0,'Données projet'!$E$11+1,1))-AVERAGE(OFFSET($H$3,0,0,'Données projet'!$E$11+1,1))</f>
        <v>683.36974161977764</v>
      </c>
      <c r="BJ54" s="62">
        <f t="shared" si="38"/>
        <v>312.6921234697457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7.2695888884244324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7.2695888884244324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9.5537500000000009</v>
      </c>
      <c r="BY54" s="13">
        <f>IF('Données projet'!$A$114&gt;35,BY53+BX54-CG53,IF(A54&lt;'Données projet'!$A$114,$BV$205^A54,IF(A54='Données projet'!$A$114,'Données projet'!$B$114,BY53+BX54-CG53)))</f>
        <v>168.99375000000015</v>
      </c>
      <c r="BZ54" s="14">
        <f>BY54*VLOOKUP('Données projet'!$B$12,Paramètres!$A$1:$I$89,3,0)*VLOOKUP('Données projet'!$B$12,Paramètres!$A$1:$I$89,5,0)</f>
        <v>163.45075500000016</v>
      </c>
      <c r="CA54" s="14">
        <f t="shared" si="39"/>
        <v>41.619873615853834</v>
      </c>
      <c r="CB54" s="22">
        <f t="shared" si="10"/>
        <v>357.16467817261235</v>
      </c>
      <c r="CC54" s="62">
        <f t="shared" si="11"/>
        <v>650.49801150594567</v>
      </c>
      <c r="CD54" s="62">
        <f ca="1">AVERAGE(OFFSET($CC$3,0,0,'Données projet'!$E$12+1,1))-AVERAGE(OFFSET($H$3,0,0,'Données projet'!$E$12+1,1))</f>
        <v>618.83149423524605</v>
      </c>
      <c r="CE54" s="62">
        <f t="shared" si="40"/>
        <v>285.33582535802435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6.5320943635118089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6.5320943635118089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6.6500000000000021</v>
      </c>
      <c r="CT54" s="13">
        <f>IF('Données projet'!$A$140&gt;35,CT53+CS54-DB53,IF(A54&lt;'Données projet'!$A$140,$CQ$205^A54,IF(A54='Données projet'!$A$140,'Données projet'!$B$140,CT53+CS54-DB53)))</f>
        <v>166.43000000000004</v>
      </c>
      <c r="CU54" s="18">
        <f>CT54*VLOOKUP('Données projet'!$B$13,Paramètres!$A$1:$I$89,3,0)*VLOOKUP('Données projet'!$B$13,Paramètres!$A$1:$I$89,5,0)</f>
        <v>135.00801600000005</v>
      </c>
      <c r="CV54" s="14">
        <f t="shared" si="41"/>
        <v>35.151006732152197</v>
      </c>
      <c r="CW54" s="22">
        <f t="shared" si="13"/>
        <v>296.36029792516518</v>
      </c>
      <c r="CX54" s="62">
        <f t="shared" si="14"/>
        <v>589.6936312584985</v>
      </c>
      <c r="CY54" s="62">
        <f ca="1">AVERAGE(OFFSET($CX$3,0,0,'Données projet'!$E$13+1,1))-AVERAGE(OFFSET($H$3,0,0,'Données projet'!$E$13+1,1))</f>
        <v>204.1040196583786</v>
      </c>
      <c r="CZ54" s="62">
        <f t="shared" si="42"/>
        <v>202.88720677845521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11.241472843096357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11.241472843096357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8.1999999999999993</v>
      </c>
      <c r="DO54" s="13">
        <f>IF('Données projet'!$A$166&gt;35,DO53+DN54-DW53,IF(A54&lt;'Données projet'!$A$166,$DL$205^A54,IF(A54='Données projet'!$A$166,'Données projet'!$B$166,DO53+DN54-DW53)))</f>
        <v>186.20000000000002</v>
      </c>
      <c r="DP54" s="18">
        <f>DO54*VLOOKUP('Données projet'!$B$14,Paramètres!$A$1:$I$89,3,0)*VLOOKUP('Données projet'!$B$14,Paramètres!$A$1:$I$89,5,0)</f>
        <v>177.18792000000002</v>
      </c>
      <c r="DQ54" s="14">
        <f t="shared" si="43"/>
        <v>44.69597798854268</v>
      </c>
      <c r="DR54" s="22">
        <f t="shared" si="16"/>
        <v>386.44778899671178</v>
      </c>
      <c r="DS54" s="62">
        <f t="shared" si="17"/>
        <v>679.78112233004504</v>
      </c>
      <c r="DT54" s="62">
        <f ca="1">AVERAGE(OFFSET($DS$3,0,0,'Données projet'!$E$14+1,1))-AVERAGE(OFFSET($H$3,0,0,'Données projet'!$E$14+1,1))</f>
        <v>398.94207486581155</v>
      </c>
      <c r="DU54" s="62">
        <f t="shared" si="44"/>
        <v>166.80625488406787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8.9459902223531707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8.9459902223531707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9.5537500000000009</v>
      </c>
      <c r="EJ54" s="13">
        <f>IF('Données projet'!$A$192&gt;35,EJ53+EI54-ER53,IF(A54&lt;'Données projet'!$A$192,$EG$205^A54,IF(A54='Données projet'!$A$192,'Données projet'!$B$192,EJ53+EI54-ER53)))</f>
        <v>168.99375000000015</v>
      </c>
      <c r="EK54" s="18">
        <f>EJ54*VLOOKUP('Données projet'!$B$15,Paramètres!$A$1:$I$89,3,0)*VLOOKUP('Données projet'!$B$15,Paramètres!$A$1:$I$89,5,0)</f>
        <v>192.45008250000015</v>
      </c>
      <c r="EL54" s="14">
        <f t="shared" si="45"/>
        <v>48.081226713685226</v>
      </c>
      <c r="EM54" s="22">
        <f t="shared" si="19"/>
        <v>418.92536354716867</v>
      </c>
      <c r="EN54" s="62">
        <f t="shared" si="20"/>
        <v>712.25869688050193</v>
      </c>
      <c r="EO54" s="62">
        <f ca="1">AVERAGE(OFFSET($EN$3,0,0,'Données projet'!$E$15+1,1))-AVERAGE(OFFSET($H$3,0,0,'Données projet'!$E$15+1,1))</f>
        <v>720.18933349167537</v>
      </c>
      <c r="EP54" s="62">
        <f t="shared" si="46"/>
        <v>328.2965259900862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7.6910143312316475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7.6910143312316475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646.44171372078893</v>
      </c>
      <c r="S55" s="62">
        <f ca="1">AVERAGE(OFFSET($R$3,0,0,'Données projet'!$E$9+1,1))-AVERAGE(OFFSET($H$3,0,0,'Données projet'!$E$9+1,1))</f>
        <v>581.88778927327667</v>
      </c>
      <c r="T55" s="62">
        <f t="shared" si="34"/>
        <v>269.67340993773422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5.9908424303095948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5.9908424303095948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9.5537500000000009</v>
      </c>
      <c r="AI55" s="14">
        <f>IF('Données projet'!$A$62&gt;35,AI54+AH55-AQ54,IF(A55&lt;'Données projet'!$A$62,$AF$205^A55,IF(A55='Données projet'!$A$62,'Données projet'!$B$62,AI54+AH55-AQ54)))</f>
        <v>178.54750000000016</v>
      </c>
      <c r="AJ55" s="14">
        <f>AI55*VLOOKUP('Données projet'!$B$10,Paramètres!$A$1:$I$89,3,0)*VLOOKUP('Données projet'!$B$10,Paramètres!$A$1:$I$89,5,0)</f>
        <v>119.76966300000011</v>
      </c>
      <c r="AK55" s="14">
        <f t="shared" si="35"/>
        <v>31.621270965639045</v>
      </c>
      <c r="AL55" s="22">
        <f t="shared" si="4"/>
        <v>263.67254332348824</v>
      </c>
      <c r="AM55" s="62">
        <f t="shared" si="5"/>
        <v>557.00587665682156</v>
      </c>
      <c r="AN55" s="62">
        <f ca="1">AVERAGE(OFFSET($AM$3,0,0,'Données projet'!$E$10+1,1))-AVERAGE(OFFSET($H$3,0,0,'Données projet'!$E$10+1,1))</f>
        <v>442.85175349826028</v>
      </c>
      <c r="AO55" s="62">
        <f t="shared" si="36"/>
        <v>210.70697808232501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5.4743904966622168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5.4743904966622168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192.18852900000016</v>
      </c>
      <c r="BF55" s="14">
        <f t="shared" si="37"/>
        <v>48.023482556243664</v>
      </c>
      <c r="BG55" s="22">
        <f t="shared" si="7"/>
        <v>418.36925346045797</v>
      </c>
      <c r="BH55" s="62">
        <f t="shared" si="8"/>
        <v>711.70258679379128</v>
      </c>
      <c r="BI55" s="62">
        <f ca="1">AVERAGE(OFFSET($BH$3,0,0,'Données projet'!$E$11+1,1))-AVERAGE(OFFSET($H$3,0,0,'Données projet'!$E$11+1,1))</f>
        <v>683.36974161977764</v>
      </c>
      <c r="BJ55" s="62">
        <f t="shared" si="38"/>
        <v>312.6921234697457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7.1270366843338291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7.1270366843338291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9.5537500000000009</v>
      </c>
      <c r="BY55" s="13">
        <f>IF('Données projet'!$A$114&gt;35,BY54+BX55-CG54,IF(A55&lt;'Données projet'!$A$114,$BV$205^A55,IF(A55='Données projet'!$A$114,'Données projet'!$B$114,BY54+BX55-CG54)))</f>
        <v>178.54750000000016</v>
      </c>
      <c r="BZ55" s="14">
        <f>BY55*VLOOKUP('Données projet'!$B$12,Paramètres!$A$1:$I$89,3,0)*VLOOKUP('Données projet'!$B$12,Paramètres!$A$1:$I$89,5,0)</f>
        <v>172.69114200000016</v>
      </c>
      <c r="CA55" s="14">
        <f t="shared" si="39"/>
        <v>43.69219781086543</v>
      </c>
      <c r="CB55" s="22">
        <f t="shared" si="10"/>
        <v>376.86765017059088</v>
      </c>
      <c r="CC55" s="62">
        <f t="shared" si="11"/>
        <v>670.20098350392414</v>
      </c>
      <c r="CD55" s="62">
        <f ca="1">AVERAGE(OFFSET($CC$3,0,0,'Données projet'!$E$12+1,1))-AVERAGE(OFFSET($H$3,0,0,'Données projet'!$E$12+1,1))</f>
        <v>618.83149423524605</v>
      </c>
      <c r="CE55" s="62">
        <f t="shared" si="40"/>
        <v>285.33582535802435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6.4040039772274984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6.4040039772274984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173.08</v>
      </c>
      <c r="CR55" s="13">
        <f>VLOOKUP(A55,'Données projet'!$A$139:$I$159,9,0)</f>
        <v>6.6500000000000021</v>
      </c>
      <c r="CS55" s="13">
        <f t="array" ref="CS55">INDEX(CR:CR,MIN(IF(ISNUMBER(CR55:CR251),ROW(CR55:CR251),"")))</f>
        <v>6.6500000000000021</v>
      </c>
      <c r="CT55" s="13">
        <f>IF('Données projet'!$A$140&gt;35,CT54+CS55-DB54,IF(A55&lt;'Données projet'!$A$140,$CQ$205^A55,IF(A55='Données projet'!$A$140,'Données projet'!$B$140,CT54+CS55-DB54)))</f>
        <v>173.08000000000004</v>
      </c>
      <c r="CU55" s="18">
        <f>CT55*VLOOKUP('Données projet'!$B$13,Paramètres!$A$1:$I$89,3,0)*VLOOKUP('Données projet'!$B$13,Paramètres!$A$1:$I$89,5,0)</f>
        <v>140.40249600000004</v>
      </c>
      <c r="CV55" s="14">
        <f t="shared" si="41"/>
        <v>36.389196264808625</v>
      </c>
      <c r="CW55" s="22">
        <f t="shared" si="13"/>
        <v>307.91219736120837</v>
      </c>
      <c r="CX55" s="62">
        <f t="shared" si="14"/>
        <v>601.24553069454169</v>
      </c>
      <c r="CY55" s="62">
        <f ca="1">AVERAGE(OFFSET($CX$3,0,0,'Données projet'!$E$13+1,1))-AVERAGE(OFFSET($H$3,0,0,'Données projet'!$E$13+1,1))</f>
        <v>204.1040196583786</v>
      </c>
      <c r="CZ55" s="62">
        <f t="shared" si="42"/>
        <v>202.88720677845521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30.77</v>
      </c>
      <c r="DC55" s="17">
        <f>IF(ISNA(VLOOKUP(A55,'Données projet'!$A$139:$I$159,5,0)),0%,VLOOKUP(A55,'Données projet'!$A$139:$I$159,5,0)*VLOOKUP('Données projet'!$B$13,Paramètres!$A$1:$I$89,7,0))</f>
        <v>0.318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19.795681712022287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19.795681712022287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8.1999999999999993</v>
      </c>
      <c r="DO55" s="13">
        <f>IF('Données projet'!$A$166&gt;35,DO54+DN55-DW54,IF(A55&lt;'Données projet'!$A$166,$DL$205^A55,IF(A55='Données projet'!$A$166,'Données projet'!$B$166,DO54+DN55-DW54)))</f>
        <v>194.4</v>
      </c>
      <c r="DP55" s="18">
        <f>DO55*VLOOKUP('Données projet'!$B$14,Paramètres!$A$1:$I$89,3,0)*VLOOKUP('Données projet'!$B$14,Paramètres!$A$1:$I$89,5,0)</f>
        <v>184.99104</v>
      </c>
      <c r="DQ55" s="14">
        <f t="shared" si="43"/>
        <v>46.430826882655644</v>
      </c>
      <c r="DR55" s="22">
        <f t="shared" si="16"/>
        <v>403.05975148729186</v>
      </c>
      <c r="DS55" s="62">
        <f t="shared" si="17"/>
        <v>696.39308482062518</v>
      </c>
      <c r="DT55" s="62">
        <f ca="1">AVERAGE(OFFSET($DS$3,0,0,'Données projet'!$E$14+1,1))-AVERAGE(OFFSET($H$3,0,0,'Données projet'!$E$14+1,1))</f>
        <v>398.94207486581155</v>
      </c>
      <c r="DU55" s="62">
        <f t="shared" si="44"/>
        <v>166.80625488406787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8.7705648106080751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8.7705648106080751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9.5537500000000009</v>
      </c>
      <c r="EJ55" s="13">
        <f>IF('Données projet'!$A$192&gt;35,EJ54+EI55-ER54,IF(A55&lt;'Données projet'!$A$192,$EG$205^A55,IF(A55='Données projet'!$A$192,'Données projet'!$B$192,EJ54+EI55-ER54)))</f>
        <v>178.54750000000016</v>
      </c>
      <c r="EK55" s="18">
        <f>EJ55*VLOOKUP('Données projet'!$B$15,Paramètres!$A$1:$I$89,3,0)*VLOOKUP('Données projet'!$B$15,Paramètres!$A$1:$I$89,5,0)</f>
        <v>203.3298930000002</v>
      </c>
      <c r="EL55" s="14">
        <f t="shared" si="45"/>
        <v>50.47527265347513</v>
      </c>
      <c r="EM55" s="22">
        <f t="shared" si="19"/>
        <v>442.04399684646955</v>
      </c>
      <c r="EN55" s="62">
        <f t="shared" si="20"/>
        <v>735.37733017980281</v>
      </c>
      <c r="EO55" s="62">
        <f ca="1">AVERAGE(OFFSET($EN$3,0,0,'Données projet'!$E$15+1,1))-AVERAGE(OFFSET($H$3,0,0,'Données projet'!$E$15+1,1))</f>
        <v>720.18933349167537</v>
      </c>
      <c r="EP55" s="62">
        <f t="shared" si="46"/>
        <v>328.2965259900862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7.5401982312517335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7.5401982312517335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664.8787007958623</v>
      </c>
      <c r="S56" s="62">
        <f ca="1">AVERAGE(OFFSET($R$3,0,0,'Données projet'!$E$9+1,1))-AVERAGE(OFFSET($H$3,0,0,'Données projet'!$E$9+1,1))</f>
        <v>581.88778927327667</v>
      </c>
      <c r="T56" s="62">
        <f t="shared" si="34"/>
        <v>269.67340993773422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5.8733656643042984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5.8733656643042984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9.5537500000000009</v>
      </c>
      <c r="AI56" s="14">
        <f>IF('Données projet'!$A$62&gt;35,AI55+AH56-AQ55,IF(A56&lt;'Données projet'!$A$62,$AF$205^A56,IF(A56='Données projet'!$A$62,'Données projet'!$B$62,AI55+AH56-AQ55)))</f>
        <v>188.10125000000016</v>
      </c>
      <c r="AJ56" s="14">
        <f>AI56*VLOOKUP('Données projet'!$B$10,Paramètres!$A$1:$I$89,3,0)*VLOOKUP('Données projet'!$B$10,Paramètres!$A$1:$I$89,5,0)</f>
        <v>126.17831850000012</v>
      </c>
      <c r="AK56" s="14">
        <f t="shared" si="35"/>
        <v>33.1117532624123</v>
      </c>
      <c r="AL56" s="22">
        <f t="shared" si="4"/>
        <v>277.43020831953498</v>
      </c>
      <c r="AM56" s="62">
        <f t="shared" si="5"/>
        <v>570.7635416528683</v>
      </c>
      <c r="AN56" s="62">
        <f ca="1">AVERAGE(OFFSET($AM$3,0,0,'Données projet'!$E$10+1,1))-AVERAGE(OFFSET($H$3,0,0,'Données projet'!$E$10+1,1))</f>
        <v>442.85175349826028</v>
      </c>
      <c r="AO56" s="62">
        <f t="shared" si="36"/>
        <v>210.70697808232501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5.3670410380711697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5.3670410380711697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202.47218550000019</v>
      </c>
      <c r="BF56" s="14">
        <f t="shared" si="37"/>
        <v>50.287090197355241</v>
      </c>
      <c r="BG56" s="22">
        <f t="shared" si="7"/>
        <v>440.22240517289401</v>
      </c>
      <c r="BH56" s="62">
        <f t="shared" si="8"/>
        <v>733.55573850622727</v>
      </c>
      <c r="BI56" s="62">
        <f ca="1">AVERAGE(OFFSET($BH$3,0,0,'Données projet'!$E$11+1,1))-AVERAGE(OFFSET($H$3,0,0,'Données projet'!$E$11+1,1))</f>
        <v>683.36974161977764</v>
      </c>
      <c r="BJ56" s="62">
        <f t="shared" si="38"/>
        <v>312.6921234697457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6.9872798420171831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6.9872798420171831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9.5537500000000009</v>
      </c>
      <c r="BY56" s="13">
        <f>IF('Données projet'!$A$114&gt;35,BY55+BX56-CG55,IF(A56&lt;'Données projet'!$A$114,$BV$205^A56,IF(A56='Données projet'!$A$114,'Données projet'!$B$114,BY55+BX56-CG55)))</f>
        <v>188.10125000000016</v>
      </c>
      <c r="BZ56" s="14">
        <f>BY56*VLOOKUP('Données projet'!$B$12,Paramètres!$A$1:$I$89,3,0)*VLOOKUP('Données projet'!$B$12,Paramètres!$A$1:$I$89,5,0)</f>
        <v>181.93152900000015</v>
      </c>
      <c r="CA56" s="14">
        <f t="shared" si="39"/>
        <v>45.751648470358951</v>
      </c>
      <c r="CB56" s="22">
        <f t="shared" si="10"/>
        <v>396.54820076087543</v>
      </c>
      <c r="CC56" s="62">
        <f t="shared" si="11"/>
        <v>689.88153409420875</v>
      </c>
      <c r="CD56" s="62">
        <f ca="1">AVERAGE(OFFSET($CC$3,0,0,'Données projet'!$E$12+1,1))-AVERAGE(OFFSET($H$3,0,0,'Données projet'!$E$12+1,1))</f>
        <v>618.83149423524605</v>
      </c>
      <c r="CE56" s="62">
        <f t="shared" si="40"/>
        <v>285.33582535802435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6.2784253652908024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6.2784253652908024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6.0087499999999991</v>
      </c>
      <c r="CT56" s="13">
        <f>IF('Données projet'!$A$140&gt;35,CT55+CS56-DB55,IF(A56&lt;'Données projet'!$A$140,$CQ$205^A56,IF(A56='Données projet'!$A$140,'Données projet'!$B$140,CT55+CS56-DB55)))</f>
        <v>148.31875000000002</v>
      </c>
      <c r="CU56" s="18">
        <f>CT56*VLOOKUP('Données projet'!$B$13,Paramètres!$A$1:$I$89,3,0)*VLOOKUP('Données projet'!$B$13,Paramètres!$A$1:$I$89,5,0)</f>
        <v>120.31617000000001</v>
      </c>
      <c r="CV56" s="14">
        <f t="shared" si="41"/>
        <v>31.748729457897525</v>
      </c>
      <c r="CW56" s="22">
        <f t="shared" si="13"/>
        <v>264.84636655583819</v>
      </c>
      <c r="CX56" s="62">
        <f t="shared" si="14"/>
        <v>558.1796998891715</v>
      </c>
      <c r="CY56" s="62">
        <f ca="1">AVERAGE(OFFSET($CX$3,0,0,'Données projet'!$E$13+1,1))-AVERAGE(OFFSET($H$3,0,0,'Données projet'!$E$13+1,1))</f>
        <v>204.1040196583786</v>
      </c>
      <c r="CZ56" s="62">
        <f t="shared" si="42"/>
        <v>202.88720677845521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19.407500467823148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19.407500467823148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8.1999999999999993</v>
      </c>
      <c r="DO56" s="13">
        <f>IF('Données projet'!$A$166&gt;35,DO55+DN56-DW55,IF(A56&lt;'Données projet'!$A$166,$DL$205^A56,IF(A56='Données projet'!$A$166,'Données projet'!$B$166,DO55+DN56-DW55)))</f>
        <v>202.6</v>
      </c>
      <c r="DP56" s="18">
        <f>DO56*VLOOKUP('Données projet'!$B$14,Paramètres!$A$1:$I$89,3,0)*VLOOKUP('Données projet'!$B$14,Paramètres!$A$1:$I$89,5,0)</f>
        <v>192.79416000000001</v>
      </c>
      <c r="DQ56" s="14">
        <f t="shared" si="43"/>
        <v>48.157176097802179</v>
      </c>
      <c r="DR56" s="22">
        <f t="shared" si="16"/>
        <v>419.65691037033884</v>
      </c>
      <c r="DS56" s="62">
        <f t="shared" si="17"/>
        <v>712.99024370367215</v>
      </c>
      <c r="DT56" s="62">
        <f ca="1">AVERAGE(OFFSET($DS$3,0,0,'Données projet'!$E$14+1,1))-AVERAGE(OFFSET($H$3,0,0,'Données projet'!$E$14+1,1))</f>
        <v>398.94207486581155</v>
      </c>
      <c r="DU56" s="62">
        <f t="shared" si="44"/>
        <v>166.80625488406787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8.5985793841883638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8.5985793841883638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9.5537500000000009</v>
      </c>
      <c r="EJ56" s="13">
        <f>IF('Données projet'!$A$192&gt;35,EJ55+EI56-ER55,IF(A56&lt;'Données projet'!$A$192,$EG$205^A56,IF(A56='Données projet'!$A$192,'Données projet'!$B$192,EJ55+EI56-ER55)))</f>
        <v>188.10125000000016</v>
      </c>
      <c r="EK56" s="18">
        <f>EJ56*VLOOKUP('Données projet'!$B$15,Paramètres!$A$1:$I$89,3,0)*VLOOKUP('Données projet'!$B$15,Paramètres!$A$1:$I$89,5,0)</f>
        <v>214.20970350000022</v>
      </c>
      <c r="EL56" s="14">
        <f t="shared" si="45"/>
        <v>52.854446482274099</v>
      </c>
      <c r="EM56" s="22">
        <f t="shared" si="19"/>
        <v>465.13672788579447</v>
      </c>
      <c r="EN56" s="62">
        <f t="shared" si="20"/>
        <v>758.47006121912773</v>
      </c>
      <c r="EO56" s="62">
        <f ca="1">AVERAGE(OFFSET($EN$3,0,0,'Données projet'!$E$15+1,1))-AVERAGE(OFFSET($H$3,0,0,'Données projet'!$E$15+1,1))</f>
        <v>720.18933349167537</v>
      </c>
      <c r="EP56" s="62">
        <f t="shared" si="46"/>
        <v>328.2965259900862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7.392339543003688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7.392339543003688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683.2957456597228</v>
      </c>
      <c r="S57" s="62">
        <f ca="1">AVERAGE(OFFSET($R$3,0,0,'Données projet'!$E$9+1,1))-AVERAGE(OFFSET($H$3,0,0,'Données projet'!$E$9+1,1))</f>
        <v>581.88778927327667</v>
      </c>
      <c r="T57" s="62">
        <f t="shared" si="34"/>
        <v>269.67340993773422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5.7581925460266135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5.7581925460266135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9.5537500000000009</v>
      </c>
      <c r="AI57" s="14">
        <f>IF('Données projet'!$A$62&gt;35,AI56+AH57-AQ56,IF(A57&lt;'Données projet'!$A$62,$AF$205^A57,IF(A57='Données projet'!$A$62,'Données projet'!$B$62,AI56+AH57-AQ56)))</f>
        <v>197.65500000000017</v>
      </c>
      <c r="AJ57" s="14">
        <f>AI57*VLOOKUP('Données projet'!$B$10,Paramètres!$A$1:$I$89,3,0)*VLOOKUP('Données projet'!$B$10,Paramètres!$A$1:$I$89,5,0)</f>
        <v>132.58697400000014</v>
      </c>
      <c r="AK57" s="14">
        <f t="shared" si="35"/>
        <v>34.59344581928714</v>
      </c>
      <c r="AL57" s="22">
        <f t="shared" si="4"/>
        <v>291.17256451859203</v>
      </c>
      <c r="AM57" s="62">
        <f t="shared" si="5"/>
        <v>584.50589785192528</v>
      </c>
      <c r="AN57" s="62">
        <f ca="1">AVERAGE(OFFSET($AM$3,0,0,'Données projet'!$E$10+1,1))-AVERAGE(OFFSET($H$3,0,0,'Données projet'!$E$10+1,1))</f>
        <v>442.85175349826028</v>
      </c>
      <c r="AO57" s="62">
        <f t="shared" si="36"/>
        <v>210.70697808232501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5.2617966368863893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5.2617966368863893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212.75584200000017</v>
      </c>
      <c r="BF57" s="14">
        <f t="shared" si="37"/>
        <v>52.537348788672297</v>
      </c>
      <c r="BG57" s="22">
        <f t="shared" si="7"/>
        <v>462.05230729027113</v>
      </c>
      <c r="BH57" s="62">
        <f t="shared" si="8"/>
        <v>755.38564062360444</v>
      </c>
      <c r="BI57" s="62">
        <f ca="1">AVERAGE(OFFSET($BH$3,0,0,'Données projet'!$E$11+1,1))-AVERAGE(OFFSET($H$3,0,0,'Données projet'!$E$11+1,1))</f>
        <v>683.36974161977764</v>
      </c>
      <c r="BJ57" s="62">
        <f t="shared" si="38"/>
        <v>312.6921234697457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6.8502635461351105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6.8502635461351105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9.5537500000000009</v>
      </c>
      <c r="BY57" s="13">
        <f>IF('Données projet'!$A$114&gt;35,BY56+BX57-CG56,IF(A57&lt;'Données projet'!$A$114,$BV$205^A57,IF(A57='Données projet'!$A$114,'Données projet'!$B$114,BY56+BX57-CG56)))</f>
        <v>197.65500000000017</v>
      </c>
      <c r="BZ57" s="14">
        <f>BY57*VLOOKUP('Données projet'!$B$12,Paramètres!$A$1:$I$89,3,0)*VLOOKUP('Données projet'!$B$12,Paramètres!$A$1:$I$89,5,0)</f>
        <v>191.17191600000018</v>
      </c>
      <c r="CA57" s="14">
        <f t="shared" si="39"/>
        <v>47.798954043882908</v>
      </c>
      <c r="CB57" s="22">
        <f t="shared" si="10"/>
        <v>416.20759865976305</v>
      </c>
      <c r="CC57" s="62">
        <f t="shared" si="11"/>
        <v>709.54093199309636</v>
      </c>
      <c r="CD57" s="62">
        <f ca="1">AVERAGE(OFFSET($CC$3,0,0,'Données projet'!$E$12+1,1))-AVERAGE(OFFSET($H$3,0,0,'Données projet'!$E$12+1,1))</f>
        <v>618.83149423524605</v>
      </c>
      <c r="CE57" s="62">
        <f t="shared" si="40"/>
        <v>285.33582535802435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6.1553092733387951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6.1553092733387951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6.0087499999999991</v>
      </c>
      <c r="CT57" s="13">
        <f>IF('Données projet'!$A$140&gt;35,CT56+CS57-DB56,IF(A57&lt;'Données projet'!$A$140,$CQ$205^A57,IF(A57='Données projet'!$A$140,'Données projet'!$B$140,CT56+CS57-DB56)))</f>
        <v>154.32750000000001</v>
      </c>
      <c r="CU57" s="18">
        <f>CT57*VLOOKUP('Données projet'!$B$13,Paramètres!$A$1:$I$89,3,0)*VLOOKUP('Données projet'!$B$13,Paramètres!$A$1:$I$89,5,0)</f>
        <v>125.19046800000002</v>
      </c>
      <c r="CV57" s="14">
        <f t="shared" si="41"/>
        <v>32.882591163219494</v>
      </c>
      <c r="CW57" s="22">
        <f t="shared" si="13"/>
        <v>275.31057804260729</v>
      </c>
      <c r="CX57" s="62">
        <f t="shared" si="14"/>
        <v>568.64391137594066</v>
      </c>
      <c r="CY57" s="62">
        <f ca="1">AVERAGE(OFFSET($CX$3,0,0,'Données projet'!$E$13+1,1))-AVERAGE(OFFSET($H$3,0,0,'Données projet'!$E$13+1,1))</f>
        <v>204.1040196583786</v>
      </c>
      <c r="CZ57" s="62">
        <f t="shared" si="42"/>
        <v>202.88720677845521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19.026931221055573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19.026931221055573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8.1999999999999993</v>
      </c>
      <c r="DO57" s="13">
        <f>IF('Données projet'!$A$166&gt;35,DO56+DN57-DW56,IF(A57&lt;'Données projet'!$A$166,$DL$205^A57,IF(A57='Données projet'!$A$166,'Données projet'!$B$166,DO56+DN57-DW56)))</f>
        <v>210.79999999999998</v>
      </c>
      <c r="DP57" s="18">
        <f>DO57*VLOOKUP('Données projet'!$B$14,Paramètres!$A$1:$I$89,3,0)*VLOOKUP('Données projet'!$B$14,Paramètres!$A$1:$I$89,5,0)</f>
        <v>200.59727999999998</v>
      </c>
      <c r="DQ57" s="14">
        <f t="shared" si="43"/>
        <v>49.875409002023019</v>
      </c>
      <c r="DR57" s="22">
        <f t="shared" si="16"/>
        <v>436.23993334519008</v>
      </c>
      <c r="DS57" s="62">
        <f t="shared" si="17"/>
        <v>729.5732666785234</v>
      </c>
      <c r="DT57" s="62">
        <f ca="1">AVERAGE(OFFSET($DS$3,0,0,'Données projet'!$E$14+1,1))-AVERAGE(OFFSET($H$3,0,0,'Données projet'!$E$14+1,1))</f>
        <v>398.94207486581155</v>
      </c>
      <c r="DU57" s="62">
        <f t="shared" si="44"/>
        <v>166.80625488406787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8.4299664870799909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8.4299664870799909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9.5537500000000009</v>
      </c>
      <c r="EJ57" s="13">
        <f>IF('Données projet'!$A$192&gt;35,EJ56+EI57-ER56,IF(A57&lt;'Données projet'!$A$192,$EG$205^A57,IF(A57='Données projet'!$A$192,'Données projet'!$B$192,EJ56+EI57-ER56)))</f>
        <v>197.65500000000017</v>
      </c>
      <c r="EK57" s="18">
        <f>EJ57*VLOOKUP('Données projet'!$B$15,Paramètres!$A$1:$I$89,3,0)*VLOOKUP('Données projet'!$B$15,Paramètres!$A$1:$I$89,5,0)</f>
        <v>225.08951400000018</v>
      </c>
      <c r="EL57" s="14">
        <f t="shared" si="45"/>
        <v>55.219589739107491</v>
      </c>
      <c r="EM57" s="22">
        <f t="shared" si="19"/>
        <v>488.20502234561246</v>
      </c>
      <c r="EN57" s="62">
        <f t="shared" si="20"/>
        <v>781.53835567894578</v>
      </c>
      <c r="EO57" s="62">
        <f ca="1">AVERAGE(OFFSET($EN$3,0,0,'Données projet'!$E$15+1,1))-AVERAGE(OFFSET($H$3,0,0,'Données projet'!$E$15+1,1))</f>
        <v>720.18933349167537</v>
      </c>
      <c r="EP57" s="62">
        <f t="shared" si="46"/>
        <v>328.2965259900862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7.2473802734472921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7.2473802734472921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701.69392226286891</v>
      </c>
      <c r="S58" s="62">
        <f ca="1">AVERAGE(OFFSET($R$3,0,0,'Données projet'!$E$9+1,1))-AVERAGE(OFFSET($H$3,0,0,'Données projet'!$E$9+1,1))</f>
        <v>581.88778927327667</v>
      </c>
      <c r="T58" s="62">
        <f t="shared" si="34"/>
        <v>269.67340993773422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5.6452779023496884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5.6452779023496884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9.5537500000000009</v>
      </c>
      <c r="AI58" s="14">
        <f>IF('Données projet'!$A$62&gt;35,AI57+AH58-AQ57,IF(A58&lt;'Données projet'!$A$62,$AF$205^A58,IF(A58='Données projet'!$A$62,'Données projet'!$B$62,AI57+AH58-AQ57)))</f>
        <v>207.20875000000018</v>
      </c>
      <c r="AJ58" s="14">
        <f>AI58*VLOOKUP('Données projet'!$B$10,Paramètres!$A$1:$I$89,3,0)*VLOOKUP('Données projet'!$B$10,Paramètres!$A$1:$I$89,5,0)</f>
        <v>138.99562950000012</v>
      </c>
      <c r="AK58" s="14">
        <f t="shared" si="35"/>
        <v>36.066821991271404</v>
      </c>
      <c r="AL58" s="22">
        <f t="shared" si="4"/>
        <v>304.9004363472979</v>
      </c>
      <c r="AM58" s="62">
        <f t="shared" si="5"/>
        <v>598.23376968063121</v>
      </c>
      <c r="AN58" s="62">
        <f ca="1">AVERAGE(OFFSET($AM$3,0,0,'Données projet'!$E$10+1,1))-AVERAGE(OFFSET($H$3,0,0,'Données projet'!$E$10+1,1))</f>
        <v>442.85175349826028</v>
      </c>
      <c r="AO58" s="62">
        <f t="shared" si="36"/>
        <v>210.70697808232501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5.1586160142160962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5.1586160142160962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223.03949850000021</v>
      </c>
      <c r="BF58" s="14">
        <f t="shared" si="37"/>
        <v>54.774977218312529</v>
      </c>
      <c r="BG58" s="22">
        <f t="shared" si="7"/>
        <v>483.86021187606133</v>
      </c>
      <c r="BH58" s="62">
        <f t="shared" si="8"/>
        <v>777.19354520939464</v>
      </c>
      <c r="BI58" s="62">
        <f ca="1">AVERAGE(OFFSET($BH$3,0,0,'Données projet'!$E$11+1,1))-AVERAGE(OFFSET($H$3,0,0,'Données projet'!$E$11+1,1))</f>
        <v>683.36974161977764</v>
      </c>
      <c r="BJ58" s="62">
        <f t="shared" si="38"/>
        <v>312.6921234697457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6.7159340562435963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6.7159340562435963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9.5537500000000009</v>
      </c>
      <c r="BY58" s="13">
        <f>IF('Données projet'!$A$114&gt;35,BY57+BX58-CG57,IF(A58&lt;'Données projet'!$A$114,$BV$205^A58,IF(A58='Données projet'!$A$114,'Données projet'!$B$114,BY57+BX58-CG57)))</f>
        <v>207.20875000000018</v>
      </c>
      <c r="BZ58" s="14">
        <f>BY58*VLOOKUP('Données projet'!$B$12,Paramètres!$A$1:$I$89,3,0)*VLOOKUP('Données projet'!$B$12,Paramètres!$A$1:$I$89,5,0)</f>
        <v>200.41230300000018</v>
      </c>
      <c r="CA58" s="14">
        <f t="shared" si="39"/>
        <v>49.834768582334036</v>
      </c>
      <c r="CB58" s="22">
        <f t="shared" si="10"/>
        <v>435.84698300589872</v>
      </c>
      <c r="CC58" s="62">
        <f t="shared" si="11"/>
        <v>729.18031633923204</v>
      </c>
      <c r="CD58" s="62">
        <f ca="1">AVERAGE(OFFSET($CC$3,0,0,'Données projet'!$E$12+1,1))-AVERAGE(OFFSET($H$3,0,0,'Données projet'!$E$12+1,1))</f>
        <v>618.83149423524605</v>
      </c>
      <c r="CE58" s="62">
        <f t="shared" si="40"/>
        <v>285.33582535802435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6.0346074128565652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6.0346074128565652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6.0087499999999991</v>
      </c>
      <c r="CT58" s="13">
        <f>IF('Données projet'!$A$140&gt;35,CT57+CS58-DB57,IF(A58&lt;'Données projet'!$A$140,$CQ$205^A58,IF(A58='Données projet'!$A$140,'Données projet'!$B$140,CT57+CS58-DB57)))</f>
        <v>160.33625000000001</v>
      </c>
      <c r="CU58" s="18">
        <f>CT58*VLOOKUP('Données projet'!$B$13,Paramètres!$A$1:$I$89,3,0)*VLOOKUP('Données projet'!$B$13,Paramètres!$A$1:$I$89,5,0)</f>
        <v>130.06476600000002</v>
      </c>
      <c r="CV58" s="14">
        <f t="shared" si="41"/>
        <v>34.011324419524747</v>
      </c>
      <c r="CW58" s="22">
        <f t="shared" si="13"/>
        <v>285.76585748067231</v>
      </c>
      <c r="CX58" s="62">
        <f t="shared" si="14"/>
        <v>579.09919081400562</v>
      </c>
      <c r="CY58" s="62">
        <f ca="1">AVERAGE(OFFSET($CX$3,0,0,'Données projet'!$E$13+1,1))-AVERAGE(OFFSET($H$3,0,0,'Données projet'!$E$13+1,1))</f>
        <v>204.1040196583786</v>
      </c>
      <c r="CZ58" s="62">
        <f t="shared" si="42"/>
        <v>202.88720677845521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18.653824705092791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18.653824705092791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219</v>
      </c>
      <c r="DM58" s="13">
        <f>VLOOKUP(A58,'Données projet'!$A$165:$I$185,9,0)</f>
        <v>8.1999999999999993</v>
      </c>
      <c r="DN58" s="13">
        <f t="array" ref="DN58">INDEX(DM:DM,MIN(IF(ISNUMBER(DM58:DM254),ROW(DM58:DM254),"")))</f>
        <v>8.1999999999999993</v>
      </c>
      <c r="DO58" s="13">
        <f>IF('Données projet'!$A$166&gt;35,DO57+DN58-DW57,IF(A58&lt;'Données projet'!$A$166,$DL$205^A58,IF(A58='Données projet'!$A$166,'Données projet'!$B$166,DO57+DN58-DW57)))</f>
        <v>218.99999999999997</v>
      </c>
      <c r="DP58" s="18">
        <f>DO58*VLOOKUP('Données projet'!$B$14,Paramètres!$A$1:$I$89,3,0)*VLOOKUP('Données projet'!$B$14,Paramètres!$A$1:$I$89,5,0)</f>
        <v>208.40039999999996</v>
      </c>
      <c r="DQ58" s="14">
        <f t="shared" si="43"/>
        <v>51.585877448947201</v>
      </c>
      <c r="DR58" s="22">
        <f t="shared" si="16"/>
        <v>452.80943322358286</v>
      </c>
      <c r="DS58" s="62">
        <f t="shared" si="17"/>
        <v>746.14276655691617</v>
      </c>
      <c r="DT58" s="62">
        <f ca="1">AVERAGE(OFFSET($DS$3,0,0,'Données projet'!$E$14+1,1))-AVERAGE(OFFSET($H$3,0,0,'Données projet'!$E$14+1,1))</f>
        <v>398.94207486581155</v>
      </c>
      <c r="DU58" s="62">
        <f t="shared" si="44"/>
        <v>166.80625488406787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27</v>
      </c>
      <c r="DX58" s="17">
        <f>IF(ISNA(VLOOKUP(A58,'Données projet'!$A$165:$I$185,5,0)),0%,VLOOKUP(A58,'Données projet'!$A$165:$I$185,5,0)*VLOOKUP('Données projet'!$B$14,Paramètres!$A$1:$I$89,7,0))</f>
        <v>0.17200000000000001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13.149988293571752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13.149988293571752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9.5537500000000009</v>
      </c>
      <c r="EJ58" s="13">
        <f>IF('Données projet'!$A$192&gt;35,EJ57+EI58-ER57,IF(A58&lt;'Données projet'!$A$192,$EG$205^A58,IF(A58='Données projet'!$A$192,'Données projet'!$B$192,EJ57+EI58-ER57)))</f>
        <v>207.20875000000018</v>
      </c>
      <c r="EK58" s="18">
        <f>EJ58*VLOOKUP('Données projet'!$B$15,Paramètres!$A$1:$I$89,3,0)*VLOOKUP('Données projet'!$B$15,Paramètres!$A$1:$I$89,5,0)</f>
        <v>235.9693245000002</v>
      </c>
      <c r="EL58" s="14">
        <f t="shared" si="45"/>
        <v>57.571458014195166</v>
      </c>
      <c r="EM58" s="22">
        <f t="shared" si="19"/>
        <v>511.25019621222356</v>
      </c>
      <c r="EN58" s="62">
        <f t="shared" si="20"/>
        <v>804.58352954555687</v>
      </c>
      <c r="EO58" s="62">
        <f ca="1">AVERAGE(OFFSET($EN$3,0,0,'Données projet'!$E$15+1,1))-AVERAGE(OFFSET($H$3,0,0,'Données projet'!$E$15+1,1))</f>
        <v>720.18933349167537</v>
      </c>
      <c r="EP58" s="62">
        <f t="shared" si="46"/>
        <v>328.2965259900862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7.1052635667504731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7.1052635667504731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720.07419992548193</v>
      </c>
      <c r="S59" s="62">
        <f ca="1">AVERAGE(OFFSET($R$3,0,0,'Données projet'!$E$9+1,1))-AVERAGE(OFFSET($H$3,0,0,'Données projet'!$E$9+1,1))</f>
        <v>581.88778927327667</v>
      </c>
      <c r="T59" s="62">
        <f t="shared" si="34"/>
        <v>269.67340993773422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5.5345774459641355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5.5345774459641355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9.5537500000000009</v>
      </c>
      <c r="AI59" s="14">
        <f>IF('Données projet'!$A$62&gt;35,AI58+AH59-AQ58,IF(A59&lt;'Données projet'!$A$62,$AF$205^A59,IF(A59='Données projet'!$A$62,'Données projet'!$B$62,AI58+AH59-AQ58)))</f>
        <v>216.76250000000019</v>
      </c>
      <c r="AJ59" s="14">
        <f>AI59*VLOOKUP('Données projet'!$B$10,Paramètres!$A$1:$I$89,3,0)*VLOOKUP('Données projet'!$B$10,Paramètres!$A$1:$I$89,5,0)</f>
        <v>145.40428500000013</v>
      </c>
      <c r="AK59" s="14">
        <f t="shared" si="35"/>
        <v>37.532309016457305</v>
      </c>
      <c r="AL59" s="22">
        <f t="shared" si="4"/>
        <v>318.61456791199669</v>
      </c>
      <c r="AM59" s="62">
        <f t="shared" si="5"/>
        <v>611.94790124533006</v>
      </c>
      <c r="AN59" s="62">
        <f ca="1">AVERAGE(OFFSET($AM$3,0,0,'Données projet'!$E$10+1,1))-AVERAGE(OFFSET($H$3,0,0,'Données projet'!$E$10+1,1))</f>
        <v>442.85175349826028</v>
      </c>
      <c r="AO59" s="62">
        <f t="shared" si="36"/>
        <v>210.70697808232501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5.0574587006224014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5.0574587006224014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233.32315500000018</v>
      </c>
      <c r="BF59" s="14">
        <f t="shared" si="37"/>
        <v>57.000624336257076</v>
      </c>
      <c r="BG59" s="22">
        <f t="shared" si="7"/>
        <v>505.64724901064801</v>
      </c>
      <c r="BH59" s="62">
        <f t="shared" si="8"/>
        <v>798.98058234398127</v>
      </c>
      <c r="BI59" s="62">
        <f ca="1">AVERAGE(OFFSET($BH$3,0,0,'Données projet'!$E$11+1,1))-AVERAGE(OFFSET($H$3,0,0,'Données projet'!$E$11+1,1))</f>
        <v>683.36974161977764</v>
      </c>
      <c r="BJ59" s="62">
        <f t="shared" si="38"/>
        <v>312.6921234697457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6.5842386857159561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6.5842386857159561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9.5537500000000009</v>
      </c>
      <c r="BY59" s="13">
        <f>IF('Données projet'!$A$114&gt;35,BY58+BX59-CG58,IF(A59&lt;'Données projet'!$A$114,$BV$205^A59,IF(A59='Données projet'!$A$114,'Données projet'!$B$114,BY58+BX59-CG58)))</f>
        <v>216.76250000000019</v>
      </c>
      <c r="BZ59" s="14">
        <f>BY59*VLOOKUP('Données projet'!$B$12,Paramètres!$A$1:$I$89,3,0)*VLOOKUP('Données projet'!$B$12,Paramètres!$A$1:$I$89,5,0)</f>
        <v>209.65269000000021</v>
      </c>
      <c r="CA59" s="14">
        <f t="shared" si="39"/>
        <v>51.859682415280766</v>
      </c>
      <c r="CB59" s="22">
        <f t="shared" si="10"/>
        <v>455.46738195661436</v>
      </c>
      <c r="CC59" s="62">
        <f t="shared" si="11"/>
        <v>748.80071528994768</v>
      </c>
      <c r="CD59" s="62">
        <f ca="1">AVERAGE(OFFSET($CC$3,0,0,'Données projet'!$E$12+1,1))-AVERAGE(OFFSET($H$3,0,0,'Données projet'!$E$12+1,1))</f>
        <v>618.83149423524605</v>
      </c>
      <c r="CE59" s="62">
        <f t="shared" si="40"/>
        <v>285.33582535802435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5.9162724422375259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5.9162724422375259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6.0087499999999991</v>
      </c>
      <c r="CT59" s="13">
        <f>IF('Données projet'!$A$140&gt;35,CT58+CS59-DB58,IF(A59&lt;'Données projet'!$A$140,$CQ$205^A59,IF(A59='Données projet'!$A$140,'Données projet'!$B$140,CT58+CS59-DB58)))</f>
        <v>166.345</v>
      </c>
      <c r="CU59" s="18">
        <f>CT59*VLOOKUP('Données projet'!$B$13,Paramètres!$A$1:$I$89,3,0)*VLOOKUP('Données projet'!$B$13,Paramètres!$A$1:$I$89,5,0)</f>
        <v>134.93906400000003</v>
      </c>
      <c r="CV59" s="14">
        <f t="shared" si="41"/>
        <v>35.135143426257912</v>
      </c>
      <c r="CW59" s="22">
        <f t="shared" si="13"/>
        <v>296.21257793406591</v>
      </c>
      <c r="CX59" s="62">
        <f t="shared" si="14"/>
        <v>589.54591126739922</v>
      </c>
      <c r="CY59" s="62">
        <f ca="1">AVERAGE(OFFSET($CX$3,0,0,'Données projet'!$E$13+1,1))-AVERAGE(OFFSET($H$3,0,0,'Données projet'!$E$13+1,1))</f>
        <v>204.1040196583786</v>
      </c>
      <c r="CZ59" s="62">
        <f t="shared" si="42"/>
        <v>202.88720677845521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18.288034580335538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18.288034580335538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8</v>
      </c>
      <c r="DO59" s="13">
        <f>IF('Données projet'!$A$166&gt;35,DO58+DN59-DW58,IF(A59&lt;'Données projet'!$A$166,$DL$205^A59,IF(A59='Données projet'!$A$166,'Données projet'!$B$166,DO58+DN59-DW58)))</f>
        <v>199.99999999999997</v>
      </c>
      <c r="DP59" s="18">
        <f>DO59*VLOOKUP('Données projet'!$B$14,Paramètres!$A$1:$I$89,3,0)*VLOOKUP('Données projet'!$B$14,Paramètres!$A$1:$I$89,5,0)</f>
        <v>190.32</v>
      </c>
      <c r="DQ59" s="14">
        <f t="shared" si="43"/>
        <v>47.61069337740188</v>
      </c>
      <c r="DR59" s="22">
        <f t="shared" si="16"/>
        <v>414.39595763230818</v>
      </c>
      <c r="DS59" s="62">
        <f t="shared" si="17"/>
        <v>707.72929096564144</v>
      </c>
      <c r="DT59" s="62">
        <f ca="1">AVERAGE(OFFSET($DS$3,0,0,'Données projet'!$E$14+1,1))-AVERAGE(OFFSET($H$3,0,0,'Données projet'!$E$14+1,1))</f>
        <v>398.94207486581155</v>
      </c>
      <c r="DU59" s="62">
        <f t="shared" si="44"/>
        <v>166.80625488406787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12.892125043835691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12.892125043835691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9.5537500000000009</v>
      </c>
      <c r="EJ59" s="13">
        <f>IF('Données projet'!$A$192&gt;35,EJ58+EI59-ER58,IF(A59&lt;'Données projet'!$A$192,$EG$205^A59,IF(A59='Données projet'!$A$192,'Données projet'!$B$192,EJ58+EI59-ER58)))</f>
        <v>216.76250000000019</v>
      </c>
      <c r="EK59" s="18">
        <f>EJ59*VLOOKUP('Données projet'!$B$15,Paramètres!$A$1:$I$89,3,0)*VLOOKUP('Données projet'!$B$15,Paramètres!$A$1:$I$89,5,0)</f>
        <v>246.84913500000025</v>
      </c>
      <c r="EL59" s="14">
        <f t="shared" si="45"/>
        <v>59.910733283894793</v>
      </c>
      <c r="EM59" s="22">
        <f t="shared" si="19"/>
        <v>534.27343726111724</v>
      </c>
      <c r="EN59" s="62">
        <f t="shared" si="20"/>
        <v>827.60677059445061</v>
      </c>
      <c r="EO59" s="62">
        <f ca="1">AVERAGE(OFFSET($EN$3,0,0,'Données projet'!$E$15+1,1))-AVERAGE(OFFSET($H$3,0,0,'Données projet'!$E$15+1,1))</f>
        <v>720.18933349167537</v>
      </c>
      <c r="EP59" s="62">
        <f t="shared" si="46"/>
        <v>328.2965259900862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6.9659336819893465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6.9659336819893465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738.43745769141424</v>
      </c>
      <c r="S60" s="62">
        <f ca="1">AVERAGE(OFFSET($R$3,0,0,'Données projet'!$E$9+1,1))-AVERAGE(OFFSET($H$3,0,0,'Données projet'!$E$9+1,1))</f>
        <v>581.88778927327667</v>
      </c>
      <c r="T60" s="62">
        <f t="shared" si="34"/>
        <v>269.67340993773422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5.4260477580076927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5.4260477580076927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9.5537500000000009</v>
      </c>
      <c r="AI60" s="14">
        <f>IF('Données projet'!$A$62&gt;35,AI59+AH60-AQ59,IF(A60&lt;'Données projet'!$A$62,$AF$205^A60,IF(A60='Données projet'!$A$62,'Données projet'!$B$62,AI59+AH60-AQ59)))</f>
        <v>226.3162500000002</v>
      </c>
      <c r="AJ60" s="14">
        <f>AI60*VLOOKUP('Données projet'!$B$10,Paramètres!$A$1:$I$89,3,0)*VLOOKUP('Données projet'!$B$10,Paramètres!$A$1:$I$89,5,0)</f>
        <v>151.81294050000014</v>
      </c>
      <c r="AK60" s="14">
        <f t="shared" si="35"/>
        <v>38.990294342692991</v>
      </c>
      <c r="AL60" s="22">
        <f t="shared" si="4"/>
        <v>332.31563401769057</v>
      </c>
      <c r="AM60" s="62">
        <f t="shared" si="5"/>
        <v>625.64896735102388</v>
      </c>
      <c r="AN60" s="62">
        <f ca="1">AVERAGE(OFFSET($AM$3,0,0,'Données projet'!$E$10+1,1))-AVERAGE(OFFSET($H$3,0,0,'Données projet'!$E$10+1,1))</f>
        <v>442.85175349826028</v>
      </c>
      <c r="AO60" s="62">
        <f t="shared" si="36"/>
        <v>210.70697808232501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4.9582850202484101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4.9582850202484101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243.60681150000022</v>
      </c>
      <c r="BF60" s="14">
        <f t="shared" si="37"/>
        <v>59.214878562718148</v>
      </c>
      <c r="BG60" s="22">
        <f t="shared" si="7"/>
        <v>527.41444352590111</v>
      </c>
      <c r="BH60" s="62">
        <f t="shared" si="8"/>
        <v>820.74777685923436</v>
      </c>
      <c r="BI60" s="62">
        <f ca="1">AVERAGE(OFFSET($BH$3,0,0,'Données projet'!$E$11+1,1))-AVERAGE(OFFSET($H$3,0,0,'Données projet'!$E$11+1,1))</f>
        <v>683.36974161977764</v>
      </c>
      <c r="BJ60" s="62">
        <f t="shared" si="38"/>
        <v>312.6921234697457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6.4551257810781184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6.4551257810781184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9.5537500000000009</v>
      </c>
      <c r="BY60" s="13">
        <f>IF('Données projet'!$A$114&gt;35,BY59+BX60-CG59,IF(A60&lt;'Données projet'!$A$114,$BV$205^A60,IF(A60='Données projet'!$A$114,'Données projet'!$B$114,BY59+BX60-CG59)))</f>
        <v>226.3162500000002</v>
      </c>
      <c r="BZ60" s="14">
        <f>BY60*VLOOKUP('Données projet'!$B$12,Paramètres!$A$1:$I$89,3,0)*VLOOKUP('Données projet'!$B$12,Paramètres!$A$1:$I$89,5,0)</f>
        <v>218.8930770000002</v>
      </c>
      <c r="CA60" s="14">
        <f t="shared" si="39"/>
        <v>53.874230892742354</v>
      </c>
      <c r="CB60" s="22">
        <f t="shared" si="10"/>
        <v>475.06972791319322</v>
      </c>
      <c r="CC60" s="62">
        <f t="shared" si="11"/>
        <v>768.40306124652648</v>
      </c>
      <c r="CD60" s="62">
        <f ca="1">AVERAGE(OFFSET($CC$3,0,0,'Données projet'!$E$12+1,1))-AVERAGE(OFFSET($H$3,0,0,'Données projet'!$E$12+1,1))</f>
        <v>618.83149423524605</v>
      </c>
      <c r="CE60" s="62">
        <f t="shared" si="40"/>
        <v>285.33582535802435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5.8002579482151209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5.8002579482151209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6.0087499999999991</v>
      </c>
      <c r="CT60" s="13">
        <f>IF('Données projet'!$A$140&gt;35,CT59+CS60-DB59,IF(A60&lt;'Données projet'!$A$140,$CQ$205^A60,IF(A60='Données projet'!$A$140,'Données projet'!$B$140,CT59+CS60-DB59)))</f>
        <v>172.35374999999999</v>
      </c>
      <c r="CU60" s="18">
        <f>CT60*VLOOKUP('Données projet'!$B$13,Paramètres!$A$1:$I$89,3,0)*VLOOKUP('Données projet'!$B$13,Paramètres!$A$1:$I$89,5,0)</f>
        <v>139.81336199999998</v>
      </c>
      <c r="CV60" s="14">
        <f t="shared" si="41"/>
        <v>36.254246031050684</v>
      </c>
      <c r="CW60" s="22">
        <f t="shared" si="13"/>
        <v>306.65108398741319</v>
      </c>
      <c r="CX60" s="62">
        <f t="shared" si="14"/>
        <v>599.9844173207465</v>
      </c>
      <c r="CY60" s="62">
        <f ca="1">AVERAGE(OFFSET($CX$3,0,0,'Données projet'!$E$13+1,1))-AVERAGE(OFFSET($H$3,0,0,'Données projet'!$E$13+1,1))</f>
        <v>204.1040196583786</v>
      </c>
      <c r="CZ60" s="62">
        <f t="shared" si="42"/>
        <v>202.88720677845521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17.929417376814826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17.929417376814826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8</v>
      </c>
      <c r="DO60" s="13">
        <f>IF('Données projet'!$A$166&gt;35,DO59+DN60-DW59,IF(A60&lt;'Données projet'!$A$166,$DL$205^A60,IF(A60='Données projet'!$A$166,'Données projet'!$B$166,DO59+DN60-DW59)))</f>
        <v>207.99999999999997</v>
      </c>
      <c r="DP60" s="18">
        <f>DO60*VLOOKUP('Données projet'!$B$14,Paramètres!$A$1:$I$89,3,0)*VLOOKUP('Données projet'!$B$14,Paramètres!$A$1:$I$89,5,0)</f>
        <v>197.93279999999999</v>
      </c>
      <c r="DQ60" s="14">
        <f t="shared" si="43"/>
        <v>49.289585385002731</v>
      </c>
      <c r="DR60" s="22">
        <f t="shared" si="16"/>
        <v>430.57898787887979</v>
      </c>
      <c r="DS60" s="62">
        <f t="shared" si="17"/>
        <v>723.9123212122131</v>
      </c>
      <c r="DT60" s="62">
        <f ca="1">AVERAGE(OFFSET($DS$3,0,0,'Données projet'!$E$14+1,1))-AVERAGE(OFFSET($H$3,0,0,'Données projet'!$E$14+1,1))</f>
        <v>398.94207486581155</v>
      </c>
      <c r="DU60" s="62">
        <f t="shared" si="44"/>
        <v>166.80625488406787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12.639318335145902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12.639318335145902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9.5537500000000009</v>
      </c>
      <c r="EJ60" s="13">
        <f>IF('Données projet'!$A$192&gt;35,EJ59+EI60-ER59,IF(A60&lt;'Données projet'!$A$192,$EG$205^A60,IF(A60='Données projet'!$A$192,'Données projet'!$B$192,EJ59+EI60-ER59)))</f>
        <v>226.3162500000002</v>
      </c>
      <c r="EK60" s="18">
        <f>EJ60*VLOOKUP('Données projet'!$B$15,Paramètres!$A$1:$I$89,3,0)*VLOOKUP('Données projet'!$B$15,Paramètres!$A$1:$I$89,5,0)</f>
        <v>257.72894550000024</v>
      </c>
      <c r="EL60" s="14">
        <f t="shared" si="45"/>
        <v>62.23803400961453</v>
      </c>
      <c r="EM60" s="22">
        <f t="shared" si="19"/>
        <v>557.2758226459124</v>
      </c>
      <c r="EN60" s="62">
        <f t="shared" si="20"/>
        <v>850.60915597924577</v>
      </c>
      <c r="EO60" s="62">
        <f ca="1">AVERAGE(OFFSET($EN$3,0,0,'Données projet'!$E$15+1,1))-AVERAGE(OFFSET($H$3,0,0,'Données projet'!$E$15+1,1))</f>
        <v>720.18933349167537</v>
      </c>
      <c r="EP60" s="62">
        <f t="shared" si="46"/>
        <v>328.2965259900862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6.8293359712855475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6.8293359712855475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756.7844961900862</v>
      </c>
      <c r="S61" s="62">
        <f ca="1">AVERAGE(OFFSET($R$3,0,0,'Données projet'!$E$9+1,1))-AVERAGE(OFFSET($H$3,0,0,'Données projet'!$E$9+1,1))</f>
        <v>581.88778927327667</v>
      </c>
      <c r="T61" s="62">
        <f t="shared" si="34"/>
        <v>269.67340993773422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8.6000000000000007E-2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9.1845134385305762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9.1845134385305762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235.87</v>
      </c>
      <c r="AG61" s="13">
        <f>VLOOKUP(A61,'Données projet'!$A$61:$I$81,9,0)</f>
        <v>9.5537500000000009</v>
      </c>
      <c r="AH61" s="13">
        <f t="array" ref="AH61">INDEX(AG:AG,MIN(IF(ISNUMBER(AG61:AG257),ROW(AG61:AG257),"")))</f>
        <v>9.5537500000000009</v>
      </c>
      <c r="AI61" s="14">
        <f>IF('Données projet'!$A$62&gt;35,AI60+AH61-AQ60,IF(A61&lt;'Données projet'!$A$62,$AF$205^A61,IF(A61='Données projet'!$A$62,'Données projet'!$B$62,AI60+AH61-AQ60)))</f>
        <v>235.8700000000002</v>
      </c>
      <c r="AJ61" s="14">
        <f>AI61*VLOOKUP('Données projet'!$B$10,Paramètres!$A$1:$I$89,3,0)*VLOOKUP('Données projet'!$B$10,Paramètres!$A$1:$I$89,5,0)</f>
        <v>158.22159600000012</v>
      </c>
      <c r="AK61" s="14">
        <f t="shared" si="35"/>
        <v>40.441130855838743</v>
      </c>
      <c r="AL61" s="22">
        <f t="shared" si="4"/>
        <v>346.00424927391936</v>
      </c>
      <c r="AM61" s="62">
        <f t="shared" si="5"/>
        <v>639.33758260725267</v>
      </c>
      <c r="AN61" s="62">
        <f ca="1">AVERAGE(OFFSET($AM$3,0,0,'Données projet'!$E$10+1,1))-AVERAGE(OFFSET($H$3,0,0,'Données projet'!$E$10+1,1))</f>
        <v>442.85175349826028</v>
      </c>
      <c r="AO61" s="62">
        <f t="shared" si="36"/>
        <v>210.70697808232501</v>
      </c>
      <c r="AP61" s="16">
        <f>IF(ISNA(VLOOKUP(A61,'Données projet'!$A$61:$I$81,3,0)),0,VLOOKUP(A61,'Données projet'!$A$61:$I$81,3,0))</f>
        <v>3</v>
      </c>
      <c r="AQ61" s="16">
        <f>IF(ISNA(VLOOKUP(A61,'Données projet'!$A$61:$I$81,4,0)),0,VLOOKUP(A61,'Données projet'!$A$61:$I$81,4,0))</f>
        <v>44.93</v>
      </c>
      <c r="AR61" s="17">
        <f>IF(ISNA(VLOOKUP(A61,'Données projet'!$A$61:$I$81,5,0)),0%,VLOOKUP(A61,'Données projet'!$A$61:$I$81,5,0)*VLOOKUP('Données projet'!$B$10,Paramètres!$A$1:$I$89,7,0))</f>
        <v>0.10600000000000001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8.3927450386572513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8.3927450386572513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253.8904680000002</v>
      </c>
      <c r="BF61" s="14">
        <f t="shared" si="37"/>
        <v>61.418275828334977</v>
      </c>
      <c r="BG61" s="22">
        <f t="shared" si="7"/>
        <v>549.16272883435045</v>
      </c>
      <c r="BH61" s="62">
        <f t="shared" si="8"/>
        <v>842.4960621676837</v>
      </c>
      <c r="BI61" s="62">
        <f ca="1">AVERAGE(OFFSET($BH$3,0,0,'Données projet'!$E$11+1,1))-AVERAGE(OFFSET($H$3,0,0,'Données projet'!$E$11+1,1))</f>
        <v>683.36974161977764</v>
      </c>
      <c r="BJ61" s="62">
        <f t="shared" si="38"/>
        <v>312.6921234697457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8.6000000000000007E-2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10.926403918251893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10.926403918251893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235.87</v>
      </c>
      <c r="BW61" s="13">
        <f>VLOOKUP(A61,'Données projet'!$A$113:$I$133,9,0)</f>
        <v>9.5537500000000009</v>
      </c>
      <c r="BX61" s="13">
        <f t="array" ref="BX61">INDEX(BW:BW,MIN(IF(ISNUMBER(BW61:BW257),ROW(BW61:BW257),"")))</f>
        <v>9.5537500000000009</v>
      </c>
      <c r="BY61" s="13">
        <f>IF('Données projet'!$A$114&gt;35,BY60+BX61-CG60,IF(A61&lt;'Données projet'!$A$114,$BV$205^A61,IF(A61='Données projet'!$A$114,'Données projet'!$B$114,BY60+BX61-CG60)))</f>
        <v>235.8700000000002</v>
      </c>
      <c r="BZ61" s="14">
        <f>BY61*VLOOKUP('Données projet'!$B$12,Paramètres!$A$1:$I$89,3,0)*VLOOKUP('Données projet'!$B$12,Paramètres!$A$1:$I$89,5,0)</f>
        <v>228.1334640000002</v>
      </c>
      <c r="CA61" s="14">
        <f t="shared" si="39"/>
        <v>55.87890160925069</v>
      </c>
      <c r="CB61" s="22">
        <f t="shared" si="10"/>
        <v>494.6548701027786</v>
      </c>
      <c r="CC61" s="62">
        <f t="shared" si="11"/>
        <v>787.98820343611192</v>
      </c>
      <c r="CD61" s="62">
        <f ca="1">AVERAGE(OFFSET($CC$3,0,0,'Données projet'!$E$12+1,1))-AVERAGE(OFFSET($H$3,0,0,'Données projet'!$E$12+1,1))</f>
        <v>618.83149423524605</v>
      </c>
      <c r="CE61" s="62">
        <f t="shared" si="40"/>
        <v>285.33582535802435</v>
      </c>
      <c r="CF61" s="16">
        <f>IF(ISNA(VLOOKUP(A61,'Données projet'!$A$113:$I$133,3,0)),0,VLOOKUP(A61,'Données projet'!$A$113:$I$133,3,0))</f>
        <v>3</v>
      </c>
      <c r="CG61" s="16">
        <f>IF(ISNA(VLOOKUP(A61,'Données projet'!$A$113:$I$133,4,0)),0,VLOOKUP(A61,'Données projet'!$A$113:$I$133,4,0))</f>
        <v>44.93</v>
      </c>
      <c r="CH61" s="17">
        <f>IF(ISNA(VLOOKUP(A61,'Données projet'!$A$113:$I$133,5,0)),0%,VLOOKUP(A61,'Données projet'!$A$113:$I$133,5,0)*VLOOKUP('Données projet'!$B$12,Paramètres!$A$1:$I$89,7,0))</f>
        <v>8.6000000000000007E-2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9.8179281584292362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9.8179281584292362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6.0087499999999991</v>
      </c>
      <c r="CT61" s="13">
        <f>IF('Données projet'!$A$140&gt;35,CT60+CS61-DB60,IF(A61&lt;'Données projet'!$A$140,$CQ$205^A61,IF(A61='Données projet'!$A$140,'Données projet'!$B$140,CT60+CS61-DB60)))</f>
        <v>178.36249999999998</v>
      </c>
      <c r="CU61" s="18">
        <f>CT61*VLOOKUP('Données projet'!$B$13,Paramètres!$A$1:$I$89,3,0)*VLOOKUP('Données projet'!$B$13,Paramètres!$A$1:$I$89,5,0)</f>
        <v>144.68765999999999</v>
      </c>
      <c r="CV61" s="14">
        <f t="shared" si="41"/>
        <v>37.368815504166115</v>
      </c>
      <c r="CW61" s="22">
        <f t="shared" si="13"/>
        <v>317.08169483642263</v>
      </c>
      <c r="CX61" s="62">
        <f t="shared" si="14"/>
        <v>610.41502816975594</v>
      </c>
      <c r="CY61" s="62">
        <f ca="1">AVERAGE(OFFSET($CX$3,0,0,'Données projet'!$E$13+1,1))-AVERAGE(OFFSET($H$3,0,0,'Données projet'!$E$13+1,1))</f>
        <v>204.1040196583786</v>
      </c>
      <c r="CZ61" s="62">
        <f t="shared" si="42"/>
        <v>202.88720677845521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17.577832437920261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17.577832437920261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8</v>
      </c>
      <c r="DO61" s="13">
        <f>IF('Données projet'!$A$166&gt;35,DO60+DN61-DW60,IF(A61&lt;'Données projet'!$A$166,$DL$205^A61,IF(A61='Données projet'!$A$166,'Données projet'!$B$166,DO60+DN61-DW60)))</f>
        <v>215.99999999999997</v>
      </c>
      <c r="DP61" s="18">
        <f>DO61*VLOOKUP('Données projet'!$B$14,Paramètres!$A$1:$I$89,3,0)*VLOOKUP('Données projet'!$B$14,Paramètres!$A$1:$I$89,5,0)</f>
        <v>205.54559999999998</v>
      </c>
      <c r="DQ61" s="14">
        <f t="shared" si="43"/>
        <v>50.960975968608096</v>
      </c>
      <c r="DR61" s="22">
        <f t="shared" si="16"/>
        <v>446.74895314532574</v>
      </c>
      <c r="DS61" s="62">
        <f t="shared" si="17"/>
        <v>740.08228647865906</v>
      </c>
      <c r="DT61" s="62">
        <f ca="1">AVERAGE(OFFSET($DS$3,0,0,'Données projet'!$E$14+1,1))-AVERAGE(OFFSET($H$3,0,0,'Données projet'!$E$14+1,1))</f>
        <v>398.94207486581155</v>
      </c>
      <c r="DU61" s="62">
        <f t="shared" si="44"/>
        <v>166.80625488406787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12.391469011816652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12.391469011816652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>
        <f>VLOOKUP(A61,'Données projet'!$A$191:$I$211,2,0)</f>
        <v>235.87</v>
      </c>
      <c r="EH61" s="13">
        <f>VLOOKUP(A61,'Données projet'!$A$191:$I$211,9,0)</f>
        <v>9.5537500000000009</v>
      </c>
      <c r="EI61" s="13">
        <f t="array" ref="EI61">INDEX(EH:EH,MIN(IF(ISNUMBER(EH61:EH257),ROW(EH61:EH257),"")))</f>
        <v>9.5537500000000009</v>
      </c>
      <c r="EJ61" s="13">
        <f>IF('Données projet'!$A$192&gt;35,EJ60+EI61-ER60,IF(A61&lt;'Données projet'!$A$192,$EG$205^A61,IF(A61='Données projet'!$A$192,'Données projet'!$B$192,EJ60+EI61-ER60)))</f>
        <v>235.8700000000002</v>
      </c>
      <c r="EK61" s="18">
        <f>EJ61*VLOOKUP('Données projet'!$B$15,Paramètres!$A$1:$I$89,3,0)*VLOOKUP('Données projet'!$B$15,Paramètres!$A$1:$I$89,5,0)</f>
        <v>268.60875600000026</v>
      </c>
      <c r="EL61" s="14">
        <f t="shared" si="45"/>
        <v>64.553923483387578</v>
      </c>
      <c r="EM61" s="22">
        <f t="shared" si="19"/>
        <v>580.25833343356715</v>
      </c>
      <c r="EN61" s="62">
        <f t="shared" si="20"/>
        <v>873.59166676690052</v>
      </c>
      <c r="EO61" s="62">
        <f ca="1">AVERAGE(OFFSET($EN$3,0,0,'Données projet'!$E$15+1,1))-AVERAGE(OFFSET($H$3,0,0,'Données projet'!$E$15+1,1))</f>
        <v>720.18933349167537</v>
      </c>
      <c r="EP61" s="62">
        <f t="shared" si="46"/>
        <v>328.2965259900862</v>
      </c>
      <c r="EQ61" s="16">
        <f>IF(ISNA(VLOOKUP(A61,'Données projet'!$A$191:$I$211,3,0)),0,VLOOKUP(A61,'Données projet'!$A$191:$I$211,3,0))</f>
        <v>3</v>
      </c>
      <c r="ER61" s="16">
        <f>IF(ISNA(VLOOKUP(A61,'Données projet'!$A$191:$I$211,4,0)),0,VLOOKUP(A61,'Données projet'!$A$191:$I$211,4,0))</f>
        <v>44.93</v>
      </c>
      <c r="ES61" s="17">
        <f>IF(ISNA(VLOOKUP(A61,'Données projet'!$A$191:$I$211,5,0)),0%,VLOOKUP(A61,'Données projet'!$A$191:$I$211,5,0)*VLOOKUP('Données projet'!$B$15,Paramètres!$A$1:$I$89,7,0))</f>
        <v>8.6000000000000007E-2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11.559818638150553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11.559818638150553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688.18414616230984</v>
      </c>
      <c r="S62" s="62">
        <f ca="1">AVERAGE(OFFSET($R$3,0,0,'Données projet'!$E$9+1,1))-AVERAGE(OFFSET($H$3,0,0,'Données projet'!$E$9+1,1))</f>
        <v>581.88778927327667</v>
      </c>
      <c r="T62" s="62">
        <f t="shared" si="34"/>
        <v>269.67340993773422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9.0044107320010376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9.0044107320010376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9.2524999999999977</v>
      </c>
      <c r="AI62" s="14">
        <f>IF('Données projet'!$A$62&gt;35,AI61+AH62-AQ61,IF(A62&lt;'Données projet'!$A$62,$AF$205^A62,IF(A62='Données projet'!$A$62,'Données projet'!$B$62,AI61+AH62-AQ61)))</f>
        <v>200.19250000000019</v>
      </c>
      <c r="AJ62" s="14">
        <f>AI62*VLOOKUP('Données projet'!$B$10,Paramètres!$A$1:$I$89,3,0)*VLOOKUP('Données projet'!$B$10,Paramètres!$A$1:$I$89,5,0)</f>
        <v>134.28912900000014</v>
      </c>
      <c r="AK62" s="14">
        <f t="shared" si="35"/>
        <v>34.985570974360854</v>
      </c>
      <c r="AL62" s="22">
        <f t="shared" si="4"/>
        <v>294.82010245534542</v>
      </c>
      <c r="AM62" s="62">
        <f t="shared" si="5"/>
        <v>588.15343578867873</v>
      </c>
      <c r="AN62" s="62">
        <f ca="1">AVERAGE(OFFSET($AM$3,0,0,'Données projet'!$E$10+1,1))-AVERAGE(OFFSET($H$3,0,0,'Données projet'!$E$10+1,1))</f>
        <v>442.85175349826028</v>
      </c>
      <c r="AO62" s="62">
        <f t="shared" si="36"/>
        <v>210.70697808232501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8.2281684275181899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8.2281684275181899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215.48720700000018</v>
      </c>
      <c r="BF62" s="14">
        <f t="shared" si="37"/>
        <v>53.13287246528256</v>
      </c>
      <c r="BG62" s="22">
        <f t="shared" si="7"/>
        <v>467.8466384020341</v>
      </c>
      <c r="BH62" s="62">
        <f t="shared" si="8"/>
        <v>761.17997173536742</v>
      </c>
      <c r="BI62" s="62">
        <f ca="1">AVERAGE(OFFSET($BH$3,0,0,'Données projet'!$E$11+1,1))-AVERAGE(OFFSET($H$3,0,0,'Données projet'!$E$11+1,1))</f>
        <v>683.36974161977764</v>
      </c>
      <c r="BJ62" s="62">
        <f t="shared" si="38"/>
        <v>312.6921234697457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10.712143801863304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10.712143801863304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9.2524999999999977</v>
      </c>
      <c r="BY62" s="13">
        <f>IF('Données projet'!$A$114&gt;35,BY61+BX62-CG61,IF(A62&lt;'Données projet'!$A$114,$BV$205^A62,IF(A62='Données projet'!$A$114,'Données projet'!$B$114,BY61+BX62-CG61)))</f>
        <v>200.19250000000019</v>
      </c>
      <c r="BZ62" s="14">
        <f>BY62*VLOOKUP('Données projet'!$B$12,Paramètres!$A$1:$I$89,3,0)*VLOOKUP('Données projet'!$B$12,Paramètres!$A$1:$I$89,5,0)</f>
        <v>193.62618600000019</v>
      </c>
      <c r="CA62" s="14">
        <f t="shared" si="39"/>
        <v>48.340766859082926</v>
      </c>
      <c r="CB62" s="22">
        <f t="shared" si="10"/>
        <v>421.42577622956969</v>
      </c>
      <c r="CC62" s="62">
        <f t="shared" si="11"/>
        <v>714.75910956290295</v>
      </c>
      <c r="CD62" s="62">
        <f ca="1">AVERAGE(OFFSET($CC$3,0,0,'Données projet'!$E$12+1,1))-AVERAGE(OFFSET($H$3,0,0,'Données projet'!$E$12+1,1))</f>
        <v>618.83149423524605</v>
      </c>
      <c r="CE62" s="62">
        <f t="shared" si="40"/>
        <v>285.33582535802435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9.6254045755873161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9.6254045755873161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6.0087499999999991</v>
      </c>
      <c r="CT62" s="13">
        <f>IF('Données projet'!$A$140&gt;35,CT61+CS62-DB61,IF(A62&lt;'Données projet'!$A$140,$CQ$205^A62,IF(A62='Données projet'!$A$140,'Données projet'!$B$140,CT61+CS62-DB61)))</f>
        <v>184.37124999999997</v>
      </c>
      <c r="CU62" s="18">
        <f>CT62*VLOOKUP('Données projet'!$B$13,Paramètres!$A$1:$I$89,3,0)*VLOOKUP('Données projet'!$B$13,Paramètres!$A$1:$I$89,5,0)</f>
        <v>149.561958</v>
      </c>
      <c r="CV62" s="14">
        <f t="shared" si="41"/>
        <v>38.479022067112325</v>
      </c>
      <c r="CW62" s="22">
        <f t="shared" si="13"/>
        <v>327.50470695022068</v>
      </c>
      <c r="CX62" s="62">
        <f t="shared" si="14"/>
        <v>620.83804028355394</v>
      </c>
      <c r="CY62" s="62">
        <f ca="1">AVERAGE(OFFSET($CX$3,0,0,'Données projet'!$E$13+1,1))-AVERAGE(OFFSET($H$3,0,0,'Données projet'!$E$13+1,1))</f>
        <v>204.1040196583786</v>
      </c>
      <c r="CZ62" s="62">
        <f t="shared" si="42"/>
        <v>202.88720677845521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17.233141865231779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17.233141865231779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8</v>
      </c>
      <c r="DO62" s="13">
        <f>IF('Données projet'!$A$166&gt;35,DO61+DN62-DW61,IF(A62&lt;'Données projet'!$A$166,$DL$205^A62,IF(A62='Données projet'!$A$166,'Données projet'!$B$166,DO61+DN62-DW61)))</f>
        <v>223.99999999999997</v>
      </c>
      <c r="DP62" s="18">
        <f>DO62*VLOOKUP('Données projet'!$B$14,Paramètres!$A$1:$I$89,3,0)*VLOOKUP('Données projet'!$B$14,Paramètres!$A$1:$I$89,5,0)</f>
        <v>213.15839999999997</v>
      </c>
      <c r="DQ62" s="14">
        <f t="shared" si="43"/>
        <v>52.62517477463237</v>
      </c>
      <c r="DR62" s="22">
        <f t="shared" si="16"/>
        <v>462.90639273248468</v>
      </c>
      <c r="DS62" s="62">
        <f t="shared" si="17"/>
        <v>756.23972606581799</v>
      </c>
      <c r="DT62" s="62">
        <f ca="1">AVERAGE(OFFSET($DS$3,0,0,'Données projet'!$E$14+1,1))-AVERAGE(OFFSET($H$3,0,0,'Données projet'!$E$14+1,1))</f>
        <v>398.94207486581155</v>
      </c>
      <c r="DU62" s="62">
        <f t="shared" si="44"/>
        <v>166.80625488406787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12.148479862544729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12.148479862544729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9.2524999999999977</v>
      </c>
      <c r="EJ62" s="13">
        <f>IF('Données projet'!$A$192&gt;35,EJ61+EI62-ER61,IF(A62&lt;'Données projet'!$A$192,$EG$205^A62,IF(A62='Données projet'!$A$192,'Données projet'!$B$192,EJ61+EI62-ER61)))</f>
        <v>200.19250000000019</v>
      </c>
      <c r="EK62" s="18">
        <f>EJ62*VLOOKUP('Données projet'!$B$15,Paramètres!$A$1:$I$89,3,0)*VLOOKUP('Données projet'!$B$15,Paramètres!$A$1:$I$89,5,0)</f>
        <v>227.97921900000023</v>
      </c>
      <c r="EL62" s="14">
        <f t="shared" si="45"/>
        <v>55.845517271816021</v>
      </c>
      <c r="EM62" s="22">
        <f t="shared" si="19"/>
        <v>494.32808234008002</v>
      </c>
      <c r="EN62" s="62">
        <f t="shared" si="20"/>
        <v>787.66141567341333</v>
      </c>
      <c r="EO62" s="62">
        <f ca="1">AVERAGE(OFFSET($EN$3,0,0,'Données projet'!$E$15+1,1))-AVERAGE(OFFSET($H$3,0,0,'Données projet'!$E$15+1,1))</f>
        <v>720.18933349167537</v>
      </c>
      <c r="EP62" s="62">
        <f t="shared" si="46"/>
        <v>328.2965259900862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11.333137645449582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11.333137645449582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705.99777172975462</v>
      </c>
      <c r="S63" s="62">
        <f ca="1">AVERAGE(OFFSET($R$3,0,0,'Données projet'!$E$9+1,1))-AVERAGE(OFFSET($H$3,0,0,'Données projet'!$E$9+1,1))</f>
        <v>581.88778927327667</v>
      </c>
      <c r="T63" s="62">
        <f t="shared" si="34"/>
        <v>269.67340993773422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8.8278397296947393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8.8278397296947393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9.2524999999999977</v>
      </c>
      <c r="AI63" s="14">
        <f>IF('Données projet'!$A$62&gt;35,AI62+AH63-AQ62,IF(A63&lt;'Données projet'!$A$62,$AF$205^A63,IF(A63='Données projet'!$A$62,'Données projet'!$B$62,AI62+AH63-AQ62)))</f>
        <v>209.44500000000019</v>
      </c>
      <c r="AJ63" s="14">
        <f>AI63*VLOOKUP('Données projet'!$B$10,Paramètres!$A$1:$I$89,3,0)*VLOOKUP('Données projet'!$B$10,Paramètres!$A$1:$I$89,5,0)</f>
        <v>140.49570600000013</v>
      </c>
      <c r="AK63" s="14">
        <f t="shared" si="35"/>
        <v>36.410541408056268</v>
      </c>
      <c r="AL63" s="22">
        <f t="shared" si="4"/>
        <v>308.11171423569823</v>
      </c>
      <c r="AM63" s="62">
        <f t="shared" si="5"/>
        <v>601.44504756903154</v>
      </c>
      <c r="AN63" s="62">
        <f ca="1">AVERAGE(OFFSET($AM$3,0,0,'Données projet'!$E$10+1,1))-AVERAGE(OFFSET($H$3,0,0,'Données projet'!$E$10+1,1))</f>
        <v>442.85175349826028</v>
      </c>
      <c r="AO63" s="62">
        <f t="shared" si="36"/>
        <v>210.70697808232501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8.0668190633417449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8.0668190633417449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225.44659800000019</v>
      </c>
      <c r="BF63" s="14">
        <f t="shared" si="37"/>
        <v>55.296986704716424</v>
      </c>
      <c r="BG63" s="22">
        <f t="shared" si="7"/>
        <v>488.96174336071476</v>
      </c>
      <c r="BH63" s="62">
        <f t="shared" si="8"/>
        <v>782.29507669404802</v>
      </c>
      <c r="BI63" s="62">
        <f ca="1">AVERAGE(OFFSET($BH$3,0,0,'Données projet'!$E$11+1,1))-AVERAGE(OFFSET($H$3,0,0,'Données projet'!$E$11+1,1))</f>
        <v>683.36974161977764</v>
      </c>
      <c r="BJ63" s="62">
        <f t="shared" si="38"/>
        <v>312.6921234697457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10.502085195671329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10.502085195671329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9.2524999999999977</v>
      </c>
      <c r="BY63" s="13">
        <f>IF('Données projet'!$A$114&gt;35,BY62+BX63-CG62,IF(A63&lt;'Données projet'!$A$114,$BV$205^A63,IF(A63='Données projet'!$A$114,'Données projet'!$B$114,BY62+BX63-CG62)))</f>
        <v>209.44500000000019</v>
      </c>
      <c r="BZ63" s="14">
        <f>BY63*VLOOKUP('Données projet'!$B$12,Paramètres!$A$1:$I$89,3,0)*VLOOKUP('Données projet'!$B$12,Paramètres!$A$1:$I$89,5,0)</f>
        <v>202.57520400000018</v>
      </c>
      <c r="CA63" s="14">
        <f t="shared" si="39"/>
        <v>50.309697523865829</v>
      </c>
      <c r="CB63" s="22">
        <f t="shared" si="10"/>
        <v>440.44120348739995</v>
      </c>
      <c r="CC63" s="62">
        <f t="shared" si="11"/>
        <v>733.77453682073326</v>
      </c>
      <c r="CD63" s="62">
        <f ca="1">AVERAGE(OFFSET($CC$3,0,0,'Données projet'!$E$12+1,1))-AVERAGE(OFFSET($H$3,0,0,'Données projet'!$E$12+1,1))</f>
        <v>618.83149423524605</v>
      </c>
      <c r="CE63" s="62">
        <f t="shared" si="40"/>
        <v>285.33582535802435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9.4366562627771344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9.4366562627771344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190.38</v>
      </c>
      <c r="CR63" s="13">
        <f>VLOOKUP(A63,'Données projet'!$A$139:$I$159,9,0)</f>
        <v>6.0087499999999991</v>
      </c>
      <c r="CS63" s="13">
        <f t="array" ref="CS63">INDEX(CR:CR,MIN(IF(ISNUMBER(CR63:CR259),ROW(CR63:CR259),"")))</f>
        <v>6.0087499999999991</v>
      </c>
      <c r="CT63" s="13">
        <f>IF('Données projet'!$A$140&gt;35,CT62+CS63-DB62,IF(A63&lt;'Données projet'!$A$140,$CQ$205^A63,IF(A63='Données projet'!$A$140,'Données projet'!$B$140,CT62+CS63-DB62)))</f>
        <v>190.37999999999997</v>
      </c>
      <c r="CU63" s="18">
        <f>CT63*VLOOKUP('Données projet'!$B$13,Paramètres!$A$1:$I$89,3,0)*VLOOKUP('Données projet'!$B$13,Paramètres!$A$1:$I$89,5,0)</f>
        <v>154.43625599999999</v>
      </c>
      <c r="CV63" s="14">
        <f t="shared" si="41"/>
        <v>39.58502421638574</v>
      </c>
      <c r="CW63" s="22">
        <f t="shared" si="13"/>
        <v>337.92039637687179</v>
      </c>
      <c r="CX63" s="62">
        <f t="shared" si="14"/>
        <v>631.25372971020511</v>
      </c>
      <c r="CY63" s="62">
        <f ca="1">AVERAGE(OFFSET($CX$3,0,0,'Données projet'!$E$13+1,1))-AVERAGE(OFFSET($H$3,0,0,'Données projet'!$E$13+1,1))</f>
        <v>204.1040196583786</v>
      </c>
      <c r="CZ63" s="62">
        <f t="shared" si="42"/>
        <v>202.88720677845521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30.13</v>
      </c>
      <c r="DC63" s="17">
        <f>IF(ISNA(VLOOKUP(A63,'Données projet'!$A$139:$I$159,5,0)),0%,VLOOKUP(A63,'Données projet'!$A$139:$I$159,5,0)*VLOOKUP('Données projet'!$B$13,Paramètres!$A$1:$I$89,7,0))</f>
        <v>0.371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26.91937285711731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26.91937285711731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232</v>
      </c>
      <c r="DM63" s="13">
        <f>VLOOKUP(A63,'Données projet'!$A$165:$I$185,9,0)</f>
        <v>8</v>
      </c>
      <c r="DN63" s="13">
        <f t="array" ref="DN63">INDEX(DM:DM,MIN(IF(ISNUMBER(DM63:DM259),ROW(DM63:DM259),"")))</f>
        <v>8</v>
      </c>
      <c r="DO63" s="13">
        <f>IF('Données projet'!$A$166&gt;35,DO62+DN63-DW62,IF(A63&lt;'Données projet'!$A$166,$DL$205^A63,IF(A63='Données projet'!$A$166,'Données projet'!$B$166,DO62+DN63-DW62)))</f>
        <v>231.99999999999997</v>
      </c>
      <c r="DP63" s="18">
        <f>DO63*VLOOKUP('Données projet'!$B$14,Paramètres!$A$1:$I$89,3,0)*VLOOKUP('Données projet'!$B$14,Paramètres!$A$1:$I$89,5,0)</f>
        <v>220.77119999999999</v>
      </c>
      <c r="DQ63" s="14">
        <f t="shared" si="43"/>
        <v>54.28246807807983</v>
      </c>
      <c r="DR63" s="22">
        <f t="shared" si="16"/>
        <v>479.05180523598892</v>
      </c>
      <c r="DS63" s="62">
        <f t="shared" si="17"/>
        <v>772.38513856932218</v>
      </c>
      <c r="DT63" s="62">
        <f ca="1">AVERAGE(OFFSET($DS$3,0,0,'Données projet'!$E$14+1,1))-AVERAGE(OFFSET($H$3,0,0,'Données projet'!$E$14+1,1))</f>
        <v>398.94207486581155</v>
      </c>
      <c r="DU63" s="62">
        <f t="shared" si="44"/>
        <v>166.80625488406787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27</v>
      </c>
      <c r="DX63" s="17">
        <f>IF(ISNA(VLOOKUP(A63,'Données projet'!$A$165:$I$185,5,0)),0%,VLOOKUP(A63,'Données projet'!$A$165:$I$185,5,0)*VLOOKUP('Données projet'!$B$14,Paramètres!$A$1:$I$89,7,0))</f>
        <v>0.17200000000000001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16.795583889812832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16.795583889812832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9.2524999999999977</v>
      </c>
      <c r="EJ63" s="13">
        <f>IF('Données projet'!$A$192&gt;35,EJ62+EI63-ER62,IF(A63&lt;'Données projet'!$A$192,$EG$205^A63,IF(A63='Données projet'!$A$192,'Données projet'!$B$192,EJ62+EI63-ER62)))</f>
        <v>209.44500000000019</v>
      </c>
      <c r="EK63" s="18">
        <f>EJ63*VLOOKUP('Données projet'!$B$15,Paramètres!$A$1:$I$89,3,0)*VLOOKUP('Données projet'!$B$15,Paramètres!$A$1:$I$89,5,0)</f>
        <v>238.51596600000022</v>
      </c>
      <c r="EL63" s="14">
        <f t="shared" si="45"/>
        <v>58.12011816442638</v>
      </c>
      <c r="EM63" s="22">
        <f t="shared" si="19"/>
        <v>516.64117991970966</v>
      </c>
      <c r="EN63" s="62">
        <f t="shared" si="20"/>
        <v>809.97451325304291</v>
      </c>
      <c r="EO63" s="62">
        <f ca="1">AVERAGE(OFFSET($EN$3,0,0,'Données projet'!$E$15+1,1))-AVERAGE(OFFSET($H$3,0,0,'Données projet'!$E$15+1,1))</f>
        <v>720.18933349167537</v>
      </c>
      <c r="EP63" s="62">
        <f t="shared" si="46"/>
        <v>328.2965259900862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11.110901728753724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11.110901728753724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723.79480989823026</v>
      </c>
      <c r="S64" s="62">
        <f ca="1">AVERAGE(OFFSET($R$3,0,0,'Données projet'!$E$9+1,1))-AVERAGE(OFFSET($H$3,0,0,'Données projet'!$E$9+1,1))</f>
        <v>581.88778927327667</v>
      </c>
      <c r="T64" s="62">
        <f t="shared" si="34"/>
        <v>269.67340993773422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8.6547311770459903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8.6547311770459903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9.2524999999999977</v>
      </c>
      <c r="AI64" s="14">
        <f>IF('Données projet'!$A$62&gt;35,AI63+AH64-AQ63,IF(A64&lt;'Données projet'!$A$62,$AF$205^A64,IF(A64='Données projet'!$A$62,'Données projet'!$B$62,AI63+AH64-AQ63)))</f>
        <v>218.69750000000019</v>
      </c>
      <c r="AJ64" s="14">
        <f>AI64*VLOOKUP('Données projet'!$B$10,Paramètres!$A$1:$I$89,3,0)*VLOOKUP('Données projet'!$B$10,Paramètres!$A$1:$I$89,5,0)</f>
        <v>146.70228300000014</v>
      </c>
      <c r="AK64" s="14">
        <f t="shared" si="35"/>
        <v>37.828200770728785</v>
      </c>
      <c r="AL64" s="22">
        <f t="shared" si="4"/>
        <v>321.39059256735288</v>
      </c>
      <c r="AM64" s="62">
        <f t="shared" si="5"/>
        <v>614.72392590068625</v>
      </c>
      <c r="AN64" s="62">
        <f ca="1">AVERAGE(OFFSET($AM$3,0,0,'Données projet'!$E$10+1,1))-AVERAGE(OFFSET($H$3,0,0,'Données projet'!$E$10+1,1))</f>
        <v>442.85175349826028</v>
      </c>
      <c r="AO64" s="62">
        <f t="shared" si="36"/>
        <v>210.70697808232501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7.908633661783405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7.908633661783405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235.40598900000018</v>
      </c>
      <c r="BF64" s="14">
        <f t="shared" si="37"/>
        <v>57.449997560857497</v>
      </c>
      <c r="BG64" s="22">
        <f t="shared" si="7"/>
        <v>510.05750992682715</v>
      </c>
      <c r="BH64" s="62">
        <f t="shared" si="8"/>
        <v>803.39084326016041</v>
      </c>
      <c r="BI64" s="62">
        <f ca="1">AVERAGE(OFFSET($BH$3,0,0,'Données projet'!$E$11+1,1))-AVERAGE(OFFSET($H$3,0,0,'Données projet'!$E$11+1,1))</f>
        <v>683.36974161977764</v>
      </c>
      <c r="BJ64" s="62">
        <f t="shared" si="38"/>
        <v>312.6921234697457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10.29614571062368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10.29614571062368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9.2524999999999977</v>
      </c>
      <c r="BY64" s="13">
        <f>IF('Données projet'!$A$114&gt;35,BY63+BX64-CG63,IF(A64&lt;'Données projet'!$A$114,$BV$205^A64,IF(A64='Données projet'!$A$114,'Données projet'!$B$114,BY63+BX64-CG63)))</f>
        <v>218.69750000000019</v>
      </c>
      <c r="BZ64" s="14">
        <f>BY64*VLOOKUP('Données projet'!$B$12,Paramètres!$A$1:$I$89,3,0)*VLOOKUP('Données projet'!$B$12,Paramètres!$A$1:$I$89,5,0)</f>
        <v>211.52422200000021</v>
      </c>
      <c r="CA64" s="14">
        <f t="shared" si="39"/>
        <v>52.268526230328021</v>
      </c>
      <c r="CB64" s="22">
        <f t="shared" si="10"/>
        <v>459.43903650115499</v>
      </c>
      <c r="CC64" s="62">
        <f t="shared" si="11"/>
        <v>752.77236983448825</v>
      </c>
      <c r="CD64" s="62">
        <f ca="1">AVERAGE(OFFSET($CC$3,0,0,'Données projet'!$E$12+1,1))-AVERAGE(OFFSET($H$3,0,0,'Données projet'!$E$12+1,1))</f>
        <v>618.83149423524605</v>
      </c>
      <c r="CE64" s="62">
        <f t="shared" si="40"/>
        <v>285.33582535802435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9.2516091892560581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9.2516091892560581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5.5566666666666658</v>
      </c>
      <c r="CT64" s="13">
        <f>IF('Données projet'!$A$140&gt;35,CT63+CS64-DB63,IF(A64&lt;'Données projet'!$A$140,$CQ$205^A64,IF(A64='Données projet'!$A$140,'Données projet'!$B$140,CT63+CS64-DB63)))</f>
        <v>165.80666666666664</v>
      </c>
      <c r="CU64" s="18">
        <f>CT64*VLOOKUP('Données projet'!$B$13,Paramètres!$A$1:$I$89,3,0)*VLOOKUP('Données projet'!$B$13,Paramètres!$A$1:$I$89,5,0)</f>
        <v>134.50236799999999</v>
      </c>
      <c r="CV64" s="14">
        <f t="shared" si="41"/>
        <v>35.034653888477841</v>
      </c>
      <c r="CW64" s="22">
        <f t="shared" si="13"/>
        <v>295.2769797890989</v>
      </c>
      <c r="CX64" s="62">
        <f t="shared" si="14"/>
        <v>588.61031312243222</v>
      </c>
      <c r="CY64" s="62">
        <f ca="1">AVERAGE(OFFSET($CX$3,0,0,'Données projet'!$E$13+1,1))-AVERAGE(OFFSET($H$3,0,0,'Données projet'!$E$13+1,1))</f>
        <v>204.1040196583786</v>
      </c>
      <c r="CZ64" s="62">
        <f t="shared" si="42"/>
        <v>202.88720677845521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26.391500374585423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26.391500374585423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7.6</v>
      </c>
      <c r="DO64" s="13">
        <f>IF('Données projet'!$A$166&gt;35,DO63+DN64-DW63,IF(A64&lt;'Données projet'!$A$166,$DL$205^A64,IF(A64='Données projet'!$A$166,'Données projet'!$B$166,DO63+DN64-DW63)))</f>
        <v>212.59999999999997</v>
      </c>
      <c r="DP64" s="18">
        <f>DO64*VLOOKUP('Données projet'!$B$14,Paramètres!$A$1:$I$89,3,0)*VLOOKUP('Données projet'!$B$14,Paramètres!$A$1:$I$89,5,0)</f>
        <v>202.31015999999997</v>
      </c>
      <c r="DQ64" s="14">
        <f t="shared" si="43"/>
        <v>50.251531123141397</v>
      </c>
      <c r="DR64" s="22">
        <f t="shared" si="16"/>
        <v>439.87827870613791</v>
      </c>
      <c r="DS64" s="62">
        <f t="shared" si="17"/>
        <v>733.21161203947122</v>
      </c>
      <c r="DT64" s="62">
        <f ca="1">AVERAGE(OFFSET($DS$3,0,0,'Données projet'!$E$14+1,1))-AVERAGE(OFFSET($H$3,0,0,'Données projet'!$E$14+1,1))</f>
        <v>398.94207486581155</v>
      </c>
      <c r="DU64" s="62">
        <f t="shared" si="44"/>
        <v>166.80625488406787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16.466232734028235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16.466232734028235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9.2524999999999977</v>
      </c>
      <c r="EJ64" s="13">
        <f>IF('Données projet'!$A$192&gt;35,EJ63+EI64-ER63,IF(A64&lt;'Données projet'!$A$192,$EG$205^A64,IF(A64='Données projet'!$A$192,'Données projet'!$B$192,EJ63+EI64-ER63)))</f>
        <v>218.69750000000019</v>
      </c>
      <c r="EK64" s="18">
        <f>EJ64*VLOOKUP('Données projet'!$B$15,Paramètres!$A$1:$I$89,3,0)*VLOOKUP('Données projet'!$B$15,Paramètres!$A$1:$I$89,5,0)</f>
        <v>249.05271300000021</v>
      </c>
      <c r="EL64" s="14">
        <f t="shared" si="45"/>
        <v>60.383048801794033</v>
      </c>
      <c r="EM64" s="22">
        <f t="shared" si="19"/>
        <v>538.9339518047916</v>
      </c>
      <c r="EN64" s="62">
        <f t="shared" si="20"/>
        <v>832.26728513812486</v>
      </c>
      <c r="EO64" s="62">
        <f ca="1">AVERAGE(OFFSET($EN$3,0,0,'Données projet'!$E$15+1,1))-AVERAGE(OFFSET($H$3,0,0,'Données projet'!$E$15+1,1))</f>
        <v>720.18933349167537</v>
      </c>
      <c r="EP64" s="62">
        <f t="shared" si="46"/>
        <v>328.2965259900862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10.893023722833746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10.893023722833746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741.57604267156762</v>
      </c>
      <c r="S65" s="62">
        <f ca="1">AVERAGE(OFFSET($R$3,0,0,'Données projet'!$E$9+1,1))-AVERAGE(OFFSET($H$3,0,0,'Données projet'!$E$9+1,1))</f>
        <v>581.88778927327667</v>
      </c>
      <c r="T65" s="62">
        <f t="shared" si="34"/>
        <v>269.67340993773422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8.4850171775288921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8.4850171775288921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9.2524999999999977</v>
      </c>
      <c r="AI65" s="14">
        <f>IF('Données projet'!$A$62&gt;35,AI64+AH65-AQ64,IF(A65&lt;'Données projet'!$A$62,$AF$205^A65,IF(A65='Données projet'!$A$62,'Données projet'!$B$62,AI64+AH65-AQ64)))</f>
        <v>227.95000000000019</v>
      </c>
      <c r="AJ65" s="14">
        <f>AI65*VLOOKUP('Données projet'!$B$10,Paramètres!$A$1:$I$89,3,0)*VLOOKUP('Données projet'!$B$10,Paramètres!$A$1:$I$89,5,0)</f>
        <v>152.90886000000012</v>
      </c>
      <c r="AK65" s="14">
        <f t="shared" si="35"/>
        <v>39.238893738813772</v>
      </c>
      <c r="AL65" s="22">
        <f t="shared" si="4"/>
        <v>334.65733776176751</v>
      </c>
      <c r="AM65" s="62">
        <f t="shared" si="5"/>
        <v>627.99067109510088</v>
      </c>
      <c r="AN65" s="62">
        <f ca="1">AVERAGE(OFFSET($AM$3,0,0,'Données projet'!$E$10+1,1))-AVERAGE(OFFSET($H$3,0,0,'Données projet'!$E$10+1,1))</f>
        <v>442.85175349826028</v>
      </c>
      <c r="AO65" s="62">
        <f t="shared" si="36"/>
        <v>210.70697808232501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7.753550179466056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7.753550179466056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245.36538000000021</v>
      </c>
      <c r="BF65" s="14">
        <f t="shared" si="37"/>
        <v>59.592428496624137</v>
      </c>
      <c r="BG65" s="22">
        <f t="shared" si="7"/>
        <v>531.13484979828741</v>
      </c>
      <c r="BH65" s="62">
        <f t="shared" si="8"/>
        <v>824.46818313162066</v>
      </c>
      <c r="BI65" s="62">
        <f ca="1">AVERAGE(OFFSET($BH$3,0,0,'Données projet'!$E$11+1,1))-AVERAGE(OFFSET($H$3,0,0,'Données projet'!$E$11+1,1))</f>
        <v>683.36974161977764</v>
      </c>
      <c r="BJ65" s="62">
        <f t="shared" si="38"/>
        <v>312.6921234697457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10.094244573267131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10.094244573267131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9.2524999999999977</v>
      </c>
      <c r="BY65" s="13">
        <f>IF('Données projet'!$A$114&gt;35,BY64+BX65-CG64,IF(A65&lt;'Données projet'!$A$114,$BV$205^A65,IF(A65='Données projet'!$A$114,'Données projet'!$B$114,BY64+BX65-CG64)))</f>
        <v>227.95000000000019</v>
      </c>
      <c r="BZ65" s="14">
        <f>BY65*VLOOKUP('Données projet'!$B$12,Paramètres!$A$1:$I$89,3,0)*VLOOKUP('Données projet'!$B$12,Paramètres!$A$1:$I$89,5,0)</f>
        <v>220.4732400000002</v>
      </c>
      <c r="CA65" s="14">
        <f t="shared" si="39"/>
        <v>54.2177292297565</v>
      </c>
      <c r="CB65" s="22">
        <f t="shared" si="10"/>
        <v>478.42010474182621</v>
      </c>
      <c r="CC65" s="62">
        <f t="shared" si="11"/>
        <v>771.75343807515947</v>
      </c>
      <c r="CD65" s="62">
        <f ca="1">AVERAGE(OFFSET($CC$3,0,0,'Données projet'!$E$12+1,1))-AVERAGE(OFFSET($H$3,0,0,'Données projet'!$E$12+1,1))</f>
        <v>618.83149423524605</v>
      </c>
      <c r="CE65" s="62">
        <f t="shared" si="40"/>
        <v>285.33582535802435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9.0701907759791602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9.0701907759791602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5.5566666666666658</v>
      </c>
      <c r="CT65" s="13">
        <f>IF('Données projet'!$A$140&gt;35,CT64+CS65-DB64,IF(A65&lt;'Données projet'!$A$140,$CQ$205^A65,IF(A65='Données projet'!$A$140,'Données projet'!$B$140,CT64+CS65-DB64)))</f>
        <v>171.36333333333332</v>
      </c>
      <c r="CU65" s="18">
        <f>CT65*VLOOKUP('Données projet'!$B$13,Paramètres!$A$1:$I$89,3,0)*VLOOKUP('Données projet'!$B$13,Paramètres!$A$1:$I$89,5,0)</f>
        <v>139.00993599999998</v>
      </c>
      <c r="CV65" s="14">
        <f t="shared" si="41"/>
        <v>36.070102137738353</v>
      </c>
      <c r="CW65" s="22">
        <f t="shared" si="13"/>
        <v>304.93106642322761</v>
      </c>
      <c r="CX65" s="62">
        <f t="shared" si="14"/>
        <v>598.26439975656092</v>
      </c>
      <c r="CY65" s="62">
        <f ca="1">AVERAGE(OFFSET($CX$3,0,0,'Données projet'!$E$13+1,1))-AVERAGE(OFFSET($H$3,0,0,'Données projet'!$E$13+1,1))</f>
        <v>204.1040196583786</v>
      </c>
      <c r="CZ65" s="62">
        <f t="shared" si="42"/>
        <v>202.88720677845521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25.873979149465562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25.873979149465562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7.6</v>
      </c>
      <c r="DO65" s="13">
        <f>IF('Données projet'!$A$166&gt;35,DO64+DN65-DW64,IF(A65&lt;'Données projet'!$A$166,$DL$205^A65,IF(A65='Données projet'!$A$166,'Données projet'!$B$166,DO64+DN65-DW64)))</f>
        <v>220.19999999999996</v>
      </c>
      <c r="DP65" s="18">
        <f>DO65*VLOOKUP('Données projet'!$B$14,Paramètres!$A$1:$I$89,3,0)*VLOOKUP('Données projet'!$B$14,Paramètres!$A$1:$I$89,5,0)</f>
        <v>209.54231999999996</v>
      </c>
      <c r="DQ65" s="14">
        <f t="shared" si="43"/>
        <v>51.835558406813547</v>
      </c>
      <c r="DR65" s="22">
        <f t="shared" si="16"/>
        <v>455.23313822520021</v>
      </c>
      <c r="DS65" s="62">
        <f t="shared" si="17"/>
        <v>748.56647155853352</v>
      </c>
      <c r="DT65" s="62">
        <f ca="1">AVERAGE(OFFSET($DS$3,0,0,'Données projet'!$E$14+1,1))-AVERAGE(OFFSET($H$3,0,0,'Données projet'!$E$14+1,1))</f>
        <v>398.94207486581155</v>
      </c>
      <c r="DU65" s="62">
        <f t="shared" si="44"/>
        <v>166.80625488406787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16.143339953524205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16.143339953524205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9.2524999999999977</v>
      </c>
      <c r="EJ65" s="13">
        <f>IF('Données projet'!$A$192&gt;35,EJ64+EI65-ER64,IF(A65&lt;'Données projet'!$A$192,$EG$205^A65,IF(A65='Données projet'!$A$192,'Données projet'!$B$192,EJ64+EI65-ER64)))</f>
        <v>227.95000000000019</v>
      </c>
      <c r="EK65" s="18">
        <f>EJ65*VLOOKUP('Données projet'!$B$15,Paramètres!$A$1:$I$89,3,0)*VLOOKUP('Données projet'!$B$15,Paramètres!$A$1:$I$89,5,0)</f>
        <v>259.5894600000002</v>
      </c>
      <c r="EL65" s="14">
        <f t="shared" si="45"/>
        <v>62.634859371704522</v>
      </c>
      <c r="EM65" s="22">
        <f t="shared" si="19"/>
        <v>561.20735623905227</v>
      </c>
      <c r="EN65" s="62">
        <f t="shared" si="20"/>
        <v>854.54068957238565</v>
      </c>
      <c r="EO65" s="62">
        <f ca="1">AVERAGE(OFFSET($EN$3,0,0,'Données projet'!$E$15+1,1))-AVERAGE(OFFSET($H$3,0,0,'Données projet'!$E$15+1,1))</f>
        <v>720.18933349167537</v>
      </c>
      <c r="EP65" s="62">
        <f t="shared" si="46"/>
        <v>328.2965259900862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10.679418171717398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10.679418171717398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759.34218497774941</v>
      </c>
      <c r="S66" s="62">
        <f ca="1">AVERAGE(OFFSET($R$3,0,0,'Données projet'!$E$9+1,1))-AVERAGE(OFFSET($H$3,0,0,'Données projet'!$E$9+1,1))</f>
        <v>581.88778927327667</v>
      </c>
      <c r="T66" s="62">
        <f t="shared" si="34"/>
        <v>269.67340993773422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8.3186311660270054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8.3186311660270054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9.2524999999999977</v>
      </c>
      <c r="AI66" s="14">
        <f>IF('Données projet'!$A$62&gt;35,AI65+AH66-AQ65,IF(A66&lt;'Données projet'!$A$62,$AF$205^A66,IF(A66='Données projet'!$A$62,'Données projet'!$B$62,AI65+AH66-AQ65)))</f>
        <v>237.20250000000019</v>
      </c>
      <c r="AJ66" s="14">
        <f>AI66*VLOOKUP('Données projet'!$B$10,Paramètres!$A$1:$I$89,3,0)*VLOOKUP('Données projet'!$B$10,Paramètres!$A$1:$I$89,5,0)</f>
        <v>159.11543700000013</v>
      </c>
      <c r="AK66" s="14">
        <f t="shared" si="35"/>
        <v>40.642935424359166</v>
      </c>
      <c r="AL66" s="22">
        <f t="shared" si="4"/>
        <v>347.91249863909246</v>
      </c>
      <c r="AM66" s="62">
        <f t="shared" si="5"/>
        <v>641.24583197242578</v>
      </c>
      <c r="AN66" s="62">
        <f ca="1">AVERAGE(OFFSET($AM$3,0,0,'Données projet'!$E$10+1,1))-AVERAGE(OFFSET($H$3,0,0,'Données projet'!$E$10+1,1))</f>
        <v>442.85175349826028</v>
      </c>
      <c r="AO66" s="62">
        <f t="shared" si="36"/>
        <v>210.70697808232501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7.6015077896453667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7.6015077896453667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255.3247710000002</v>
      </c>
      <c r="BF66" s="14">
        <f t="shared" si="37"/>
        <v>61.724758075257945</v>
      </c>
      <c r="BG66" s="22">
        <f t="shared" si="7"/>
        <v>552.19459647274118</v>
      </c>
      <c r="BH66" s="62">
        <f t="shared" si="8"/>
        <v>845.52792980607455</v>
      </c>
      <c r="BI66" s="62">
        <f ca="1">AVERAGE(OFFSET($BH$3,0,0,'Données projet'!$E$11+1,1))-AVERAGE(OFFSET($H$3,0,0,'Données projet'!$E$11+1,1))</f>
        <v>683.36974161977764</v>
      </c>
      <c r="BJ66" s="62">
        <f t="shared" si="38"/>
        <v>312.6921234697457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9.8963025940666114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9.8963025940666114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9.2524999999999977</v>
      </c>
      <c r="BY66" s="13">
        <f>IF('Données projet'!$A$114&gt;35,BY65+BX66-CG65,IF(A66&lt;'Données projet'!$A$114,$BV$205^A66,IF(A66='Données projet'!$A$114,'Données projet'!$B$114,BY65+BX66-CG65)))</f>
        <v>237.20250000000019</v>
      </c>
      <c r="BZ66" s="14">
        <f>BY66*VLOOKUP('Données projet'!$B$12,Paramètres!$A$1:$I$89,3,0)*VLOOKUP('Données projet'!$B$12,Paramètres!$A$1:$I$89,5,0)</f>
        <v>229.4222580000002</v>
      </c>
      <c r="CA66" s="14">
        <f t="shared" si="39"/>
        <v>56.157741923307334</v>
      </c>
      <c r="CB66" s="22">
        <f t="shared" si="10"/>
        <v>497.38516653309392</v>
      </c>
      <c r="CC66" s="62">
        <f t="shared" si="11"/>
        <v>790.71849986642724</v>
      </c>
      <c r="CD66" s="62">
        <f ca="1">AVERAGE(OFFSET($CC$3,0,0,'Données projet'!$E$12+1,1))-AVERAGE(OFFSET($H$3,0,0,'Données projet'!$E$12+1,1))</f>
        <v>618.83149423524605</v>
      </c>
      <c r="CE66" s="62">
        <f t="shared" si="40"/>
        <v>285.33582535802435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8.8923298671323163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8.8923298671323163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5.5566666666666658</v>
      </c>
      <c r="CT66" s="13">
        <f>IF('Données projet'!$A$140&gt;35,CT65+CS66-DB65,IF(A66&lt;'Données projet'!$A$140,$CQ$205^A66,IF(A66='Données projet'!$A$140,'Données projet'!$B$140,CT65+CS66-DB65)))</f>
        <v>176.92</v>
      </c>
      <c r="CU66" s="18">
        <f>CT66*VLOOKUP('Données projet'!$B$13,Paramètres!$A$1:$I$89,3,0)*VLOOKUP('Données projet'!$B$13,Paramètres!$A$1:$I$89,5,0)</f>
        <v>143.517504</v>
      </c>
      <c r="CV66" s="14">
        <f t="shared" si="41"/>
        <v>37.10164882161574</v>
      </c>
      <c r="CW66" s="22">
        <f t="shared" si="13"/>
        <v>314.57835783098074</v>
      </c>
      <c r="CX66" s="62">
        <f t="shared" si="14"/>
        <v>607.91169116431411</v>
      </c>
      <c r="CY66" s="62">
        <f ca="1">AVERAGE(OFFSET($CX$3,0,0,'Données projet'!$E$13+1,1))-AVERAGE(OFFSET($H$3,0,0,'Données projet'!$E$13+1,1))</f>
        <v>204.1040196583786</v>
      </c>
      <c r="CZ66" s="62">
        <f t="shared" si="42"/>
        <v>202.88720677845521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25.366606199913523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25.366606199913523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7.6</v>
      </c>
      <c r="DO66" s="13">
        <f>IF('Données projet'!$A$166&gt;35,DO65+DN66-DW65,IF(A66&lt;'Données projet'!$A$166,$DL$205^A66,IF(A66='Données projet'!$A$166,'Données projet'!$B$166,DO65+DN66-DW65)))</f>
        <v>227.79999999999995</v>
      </c>
      <c r="DP66" s="18">
        <f>DO66*VLOOKUP('Données projet'!$B$14,Paramètres!$A$1:$I$89,3,0)*VLOOKUP('Données projet'!$B$14,Paramètres!$A$1:$I$89,5,0)</f>
        <v>216.77447999999995</v>
      </c>
      <c r="DQ66" s="14">
        <f t="shared" si="43"/>
        <v>53.41323339156682</v>
      </c>
      <c r="DR66" s="22">
        <f t="shared" si="16"/>
        <v>470.57693415697872</v>
      </c>
      <c r="DS66" s="62">
        <f t="shared" si="17"/>
        <v>763.91026749031198</v>
      </c>
      <c r="DT66" s="62">
        <f ca="1">AVERAGE(OFFSET($DS$3,0,0,'Données projet'!$E$14+1,1))-AVERAGE(OFFSET($H$3,0,0,'Données projet'!$E$14+1,1))</f>
        <v>398.94207486581155</v>
      </c>
      <c r="DU66" s="62">
        <f t="shared" si="44"/>
        <v>166.80625488406787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15.826778903500708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15.826778903500708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9.2524999999999977</v>
      </c>
      <c r="EJ66" s="13">
        <f>IF('Données projet'!$A$192&gt;35,EJ65+EI66-ER65,IF(A66&lt;'Données projet'!$A$192,$EG$205^A66,IF(A66='Données projet'!$A$192,'Données projet'!$B$192,EJ65+EI66-ER65)))</f>
        <v>237.20250000000019</v>
      </c>
      <c r="EK66" s="18">
        <f>EJ66*VLOOKUP('Données projet'!$B$15,Paramètres!$A$1:$I$89,3,0)*VLOOKUP('Données projet'!$B$15,Paramètres!$A$1:$I$89,5,0)</f>
        <v>270.12620700000025</v>
      </c>
      <c r="EL66" s="14">
        <f t="shared" si="45"/>
        <v>64.876052869959423</v>
      </c>
      <c r="EM66" s="22">
        <f t="shared" si="19"/>
        <v>583.46226927351302</v>
      </c>
      <c r="EN66" s="62">
        <f t="shared" si="20"/>
        <v>876.79560260684639</v>
      </c>
      <c r="EO66" s="62">
        <f ca="1">AVERAGE(OFFSET($EN$3,0,0,'Données projet'!$E$15+1,1))-AVERAGE(OFFSET($H$3,0,0,'Données projet'!$E$15+1,1))</f>
        <v>720.18933349167537</v>
      </c>
      <c r="EP66" s="62">
        <f t="shared" si="46"/>
        <v>328.2965259900862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10.470001295171921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10.470001295171921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777.09389281273434</v>
      </c>
      <c r="S67" s="62">
        <f ca="1">AVERAGE(OFFSET($R$3,0,0,'Données projet'!$E$9+1,1))-AVERAGE(OFFSET($H$3,0,0,'Données projet'!$E$9+1,1))</f>
        <v>581.88778927327667</v>
      </c>
      <c r="T67" s="62">
        <f t="shared" si="34"/>
        <v>269.67340993773422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8.1555078827252245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8.1555078827252245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9.2524999999999977</v>
      </c>
      <c r="AI67" s="14">
        <f>IF('Données projet'!$A$62&gt;35,AI66+AH67-AQ66,IF(A67&lt;'Données projet'!$A$62,$AF$205^A67,IF(A67='Données projet'!$A$62,'Données projet'!$B$62,AI66+AH67-AQ66)))</f>
        <v>246.45500000000018</v>
      </c>
      <c r="AJ67" s="14">
        <f>AI67*VLOOKUP('Données projet'!$B$10,Paramètres!$A$1:$I$89,3,0)*VLOOKUP('Données projet'!$B$10,Paramètres!$A$1:$I$89,5,0)</f>
        <v>165.32201400000011</v>
      </c>
      <c r="AK67" s="14">
        <f t="shared" si="35"/>
        <v>42.040614964501643</v>
      </c>
      <c r="AL67" s="22">
        <f t="shared" si="4"/>
        <v>361.15657877984057</v>
      </c>
      <c r="AM67" s="62">
        <f t="shared" si="5"/>
        <v>654.48991211317389</v>
      </c>
      <c r="AN67" s="62">
        <f ca="1">AVERAGE(OFFSET($AM$3,0,0,'Données projet'!$E$10+1,1))-AVERAGE(OFFSET($H$3,0,0,'Données projet'!$E$10+1,1))</f>
        <v>442.85175349826028</v>
      </c>
      <c r="AO67" s="62">
        <f t="shared" si="36"/>
        <v>210.70697808232501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7.45244685835236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7.45244685835236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265.28416200000015</v>
      </c>
      <c r="BF67" s="14">
        <f t="shared" si="37"/>
        <v>63.847425411690686</v>
      </c>
      <c r="BG67" s="22">
        <f t="shared" si="7"/>
        <v>573.23751474202811</v>
      </c>
      <c r="BH67" s="62">
        <f t="shared" si="8"/>
        <v>866.57084807536148</v>
      </c>
      <c r="BI67" s="62">
        <f ca="1">AVERAGE(OFFSET($BH$3,0,0,'Données projet'!$E$11+1,1))-AVERAGE(OFFSET($H$3,0,0,'Données projet'!$E$11+1,1))</f>
        <v>683.36974161977764</v>
      </c>
      <c r="BJ67" s="62">
        <f t="shared" si="38"/>
        <v>312.6921234697457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9.7022421363455269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9.7022421363455269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9.2524999999999977</v>
      </c>
      <c r="BY67" s="13">
        <f>IF('Données projet'!$A$114&gt;35,BY66+BX67-CG66,IF(A67&lt;'Données projet'!$A$114,$BV$205^A67,IF(A67='Données projet'!$A$114,'Données projet'!$B$114,BY66+BX67-CG66)))</f>
        <v>246.45500000000018</v>
      </c>
      <c r="BZ67" s="14">
        <f>BY67*VLOOKUP('Données projet'!$B$12,Paramètres!$A$1:$I$89,3,0)*VLOOKUP('Données projet'!$B$12,Paramètres!$A$1:$I$89,5,0)</f>
        <v>238.37127600000017</v>
      </c>
      <c r="CA67" s="14">
        <f t="shared" si="39"/>
        <v>58.088963821708049</v>
      </c>
      <c r="CB67" s="22">
        <f t="shared" si="10"/>
        <v>516.33491768947522</v>
      </c>
      <c r="CC67" s="62">
        <f t="shared" si="11"/>
        <v>809.66825102280859</v>
      </c>
      <c r="CD67" s="62">
        <f ca="1">AVERAGE(OFFSET($CC$3,0,0,'Données projet'!$E$12+1,1))-AVERAGE(OFFSET($H$3,0,0,'Données projet'!$E$12+1,1))</f>
        <v>618.83149423524605</v>
      </c>
      <c r="CE67" s="62">
        <f t="shared" si="40"/>
        <v>285.33582535802435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8.7179567022235158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8.7179567022235158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5.5566666666666658</v>
      </c>
      <c r="CT67" s="13">
        <f>IF('Données projet'!$A$140&gt;35,CT66+CS67-DB66,IF(A67&lt;'Données projet'!$A$140,$CQ$205^A67,IF(A67='Données projet'!$A$140,'Données projet'!$B$140,CT66+CS67-DB66)))</f>
        <v>182.47666666666666</v>
      </c>
      <c r="CU67" s="18">
        <f>CT67*VLOOKUP('Données projet'!$B$13,Paramètres!$A$1:$I$89,3,0)*VLOOKUP('Données projet'!$B$13,Paramètres!$A$1:$I$89,5,0)</f>
        <v>148.02507199999999</v>
      </c>
      <c r="CV67" s="14">
        <f t="shared" si="41"/>
        <v>38.129430539081078</v>
      </c>
      <c r="CW67" s="22">
        <f t="shared" si="13"/>
        <v>324.21909192223285</v>
      </c>
      <c r="CX67" s="62">
        <f t="shared" si="14"/>
        <v>617.55242525556616</v>
      </c>
      <c r="CY67" s="62">
        <f ca="1">AVERAGE(OFFSET($CX$3,0,0,'Données projet'!$E$13+1,1))-AVERAGE(OFFSET($H$3,0,0,'Données projet'!$E$13+1,1))</f>
        <v>204.1040196583786</v>
      </c>
      <c r="CZ67" s="62">
        <f t="shared" si="42"/>
        <v>202.88720677845521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24.869182524435256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24.869182524435256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7.6</v>
      </c>
      <c r="DO67" s="13">
        <f>IF('Données projet'!$A$166&gt;35,DO66+DN67-DW66,IF(A67&lt;'Données projet'!$A$166,$DL$205^A67,IF(A67='Données projet'!$A$166,'Données projet'!$B$166,DO66+DN67-DW66)))</f>
        <v>235.39999999999995</v>
      </c>
      <c r="DP67" s="18">
        <f>DO67*VLOOKUP('Données projet'!$B$14,Paramètres!$A$1:$I$89,3,0)*VLOOKUP('Données projet'!$B$14,Paramètres!$A$1:$I$89,5,0)</f>
        <v>224.00663999999995</v>
      </c>
      <c r="DQ67" s="14">
        <f t="shared" si="43"/>
        <v>54.984792305364024</v>
      </c>
      <c r="DR67" s="22">
        <f t="shared" si="16"/>
        <v>485.91007793184218</v>
      </c>
      <c r="DS67" s="62">
        <f t="shared" si="17"/>
        <v>779.2434112651755</v>
      </c>
      <c r="DT67" s="62">
        <f ca="1">AVERAGE(OFFSET($DS$3,0,0,'Données projet'!$E$14+1,1))-AVERAGE(OFFSET($H$3,0,0,'Données projet'!$E$14+1,1))</f>
        <v>398.94207486581155</v>
      </c>
      <c r="DU67" s="62">
        <f t="shared" si="44"/>
        <v>166.80625488406787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15.516425422584998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15.516425422584998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9.2524999999999977</v>
      </c>
      <c r="EJ67" s="13">
        <f>IF('Données projet'!$A$192&gt;35,EJ66+EI67-ER66,IF(A67&lt;'Données projet'!$A$192,$EG$205^A67,IF(A67='Données projet'!$A$192,'Données projet'!$B$192,EJ66+EI67-ER66)))</f>
        <v>246.45500000000018</v>
      </c>
      <c r="EK67" s="18">
        <f>EJ67*VLOOKUP('Données projet'!$B$15,Paramètres!$A$1:$I$89,3,0)*VLOOKUP('Données projet'!$B$15,Paramètres!$A$1:$I$89,5,0)</f>
        <v>280.66295400000024</v>
      </c>
      <c r="EL67" s="14">
        <f t="shared" si="45"/>
        <v>67.107090830057118</v>
      </c>
      <c r="EM67" s="22">
        <f t="shared" si="19"/>
        <v>605.6994947456833</v>
      </c>
      <c r="EN67" s="62">
        <f t="shared" si="20"/>
        <v>899.03282807901655</v>
      </c>
      <c r="EO67" s="62">
        <f ca="1">AVERAGE(OFFSET($EN$3,0,0,'Données projet'!$E$15+1,1))-AVERAGE(OFFSET($H$3,0,0,'Données projet'!$E$15+1,1))</f>
        <v>720.18933349167537</v>
      </c>
      <c r="EP67" s="62">
        <f t="shared" si="46"/>
        <v>328.2965259900862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10.264690955843816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10.264690955843816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794.83177012694159</v>
      </c>
      <c r="S68" s="62">
        <f ca="1">AVERAGE(OFFSET($R$3,0,0,'Données projet'!$E$9+1,1))-AVERAGE(OFFSET($H$3,0,0,'Données projet'!$E$9+1,1))</f>
        <v>581.88778927327667</v>
      </c>
      <c r="T68" s="62">
        <f t="shared" si="34"/>
        <v>269.67340993773422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7.9955833475136133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7.9955833475136133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9.2524999999999977</v>
      </c>
      <c r="AI68" s="14">
        <f>IF('Données projet'!$A$62&gt;35,AI67+AH68-AQ67,IF(A68&lt;'Données projet'!$A$62,$AF$205^A68,IF(A68='Données projet'!$A$62,'Données projet'!$B$62,AI67+AH68-AQ67)))</f>
        <v>255.70750000000018</v>
      </c>
      <c r="AJ68" s="14">
        <f>AI68*VLOOKUP('Données projet'!$B$10,Paramètres!$A$1:$I$89,3,0)*VLOOKUP('Données projet'!$B$10,Paramètres!$A$1:$I$89,5,0)</f>
        <v>171.52859100000012</v>
      </c>
      <c r="AK68" s="14">
        <f t="shared" si="35"/>
        <v>43.43219855675752</v>
      </c>
      <c r="AL68" s="22">
        <f t="shared" ref="AL68:AL131" si="58">(AJ68+AK68)*0.475*44/12</f>
        <v>374.39004181135289</v>
      </c>
      <c r="AM68" s="62">
        <f t="shared" ref="AM68:AM131" si="59">AL68+(AD68+AE68)*44/12</f>
        <v>667.7233751446862</v>
      </c>
      <c r="AN68" s="62">
        <f ca="1">AVERAGE(OFFSET($AM$3,0,0,'Données projet'!$E$10+1,1))-AVERAGE(OFFSET($H$3,0,0,'Données projet'!$E$10+1,1))</f>
        <v>442.85175349826028</v>
      </c>
      <c r="AO68" s="62">
        <f t="shared" si="36"/>
        <v>210.70697808232501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7.3063089210038186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7.3063089210038186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275.24355300000019</v>
      </c>
      <c r="BF68" s="14">
        <f t="shared" si="37"/>
        <v>65.960834782265181</v>
      </c>
      <c r="BG68" s="22">
        <f t="shared" ref="BG68:BG131" si="61">(BE68+BF68)*0.475*44/12</f>
        <v>594.26430872077879</v>
      </c>
      <c r="BH68" s="62">
        <f t="shared" ref="BH68:BH131" si="62">BG68+(AY68+AZ68)*44/12</f>
        <v>887.59764205411216</v>
      </c>
      <c r="BI68" s="62">
        <f ca="1">AVERAGE(OFFSET($BH$3,0,0,'Données projet'!$E$11+1,1))-AVERAGE(OFFSET($H$3,0,0,'Données projet'!$E$11+1,1))</f>
        <v>683.36974161977764</v>
      </c>
      <c r="BJ68" s="62">
        <f t="shared" si="38"/>
        <v>312.6921234697457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9.5119870858351625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9.5119870858351625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9.2524999999999977</v>
      </c>
      <c r="BY68" s="13">
        <f>IF('Données projet'!$A$114&gt;35,BY67+BX68-CG67,IF(A68&lt;'Données projet'!$A$114,$BV$205^A68,IF(A68='Données projet'!$A$114,'Données projet'!$B$114,BY67+BX68-CG67)))</f>
        <v>255.70750000000018</v>
      </c>
      <c r="BZ68" s="14">
        <f>BY68*VLOOKUP('Données projet'!$B$12,Paramètres!$A$1:$I$89,3,0)*VLOOKUP('Données projet'!$B$12,Paramètres!$A$1:$I$89,5,0)</f>
        <v>247.32029400000016</v>
      </c>
      <c r="CA68" s="14">
        <f t="shared" si="39"/>
        <v>60.011762739223698</v>
      </c>
      <c r="CB68" s="22">
        <f t="shared" ref="CB68:CB131" si="64">(BZ68+CA68)*0.475*44/12</f>
        <v>535.26999882081486</v>
      </c>
      <c r="CC68" s="62">
        <f t="shared" ref="CC68:CC131" si="65">CB68+(BT68+BU68)*44/12</f>
        <v>828.60333215414812</v>
      </c>
      <c r="CD68" s="62">
        <f ca="1">AVERAGE(OFFSET($CC$3,0,0,'Données projet'!$E$12+1,1))-AVERAGE(OFFSET($H$3,0,0,'Données projet'!$E$12+1,1))</f>
        <v>618.83149423524605</v>
      </c>
      <c r="CE68" s="62">
        <f t="shared" si="40"/>
        <v>285.33582535802435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8.5470028887214493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8.5470028887214493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5.5566666666666658</v>
      </c>
      <c r="CT68" s="13">
        <f>IF('Données projet'!$A$140&gt;35,CT67+CS68-DB67,IF(A68&lt;'Données projet'!$A$140,$CQ$205^A68,IF(A68='Données projet'!$A$140,'Données projet'!$B$140,CT67+CS68-DB67)))</f>
        <v>188.03333333333333</v>
      </c>
      <c r="CU68" s="18">
        <f>CT68*VLOOKUP('Données projet'!$B$13,Paramètres!$A$1:$I$89,3,0)*VLOOKUP('Données projet'!$B$13,Paramètres!$A$1:$I$89,5,0)</f>
        <v>152.53264000000001</v>
      </c>
      <c r="CV68" s="14">
        <f t="shared" si="41"/>
        <v>39.153575097134286</v>
      </c>
      <c r="CW68" s="22">
        <f t="shared" ref="CW68:CW131" si="67">(CU68+CV68)*0.475*44/12</f>
        <v>333.85349129417557</v>
      </c>
      <c r="CX68" s="62">
        <f t="shared" ref="CX68:CX131" si="68">CW68+(CO68+CP68)*44/12</f>
        <v>627.18682462750894</v>
      </c>
      <c r="CY68" s="62">
        <f ca="1">AVERAGE(OFFSET($CX$3,0,0,'Données projet'!$E$13+1,1))-AVERAGE(OFFSET($H$3,0,0,'Données projet'!$E$13+1,1))</f>
        <v>204.1040196583786</v>
      </c>
      <c r="CZ68" s="62">
        <f t="shared" si="42"/>
        <v>202.88720677845521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24.381513023834636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24.381513023834636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243</v>
      </c>
      <c r="DM68" s="13">
        <f>VLOOKUP(A68,'Données projet'!$A$165:$I$185,9,0)</f>
        <v>7.6</v>
      </c>
      <c r="DN68" s="13">
        <f t="array" ref="DN68">INDEX(DM:DM,MIN(IF(ISNUMBER(DM68:DM264),ROW(DM68:DM264),"")))</f>
        <v>7.6</v>
      </c>
      <c r="DO68" s="13">
        <f>IF('Données projet'!$A$166&gt;35,DO67+DN68-DW67,IF(A68&lt;'Données projet'!$A$166,$DL$205^A68,IF(A68='Données projet'!$A$166,'Données projet'!$B$166,DO67+DN68-DW67)))</f>
        <v>242.99999999999994</v>
      </c>
      <c r="DP68" s="18">
        <f>DO68*VLOOKUP('Données projet'!$B$14,Paramètres!$A$1:$I$89,3,0)*VLOOKUP('Données projet'!$B$14,Paramètres!$A$1:$I$89,5,0)</f>
        <v>231.23879999999994</v>
      </c>
      <c r="DQ68" s="14">
        <f t="shared" si="43"/>
        <v>56.55045525673966</v>
      </c>
      <c r="DR68" s="22">
        <f t="shared" ref="DR68:DR131" si="70">(DP68+DQ68)*0.475*44/12</f>
        <v>501.23295290548805</v>
      </c>
      <c r="DS68" s="62">
        <f t="shared" ref="DS68:DS131" si="71">DR68+(DJ68+DK68)*44/12</f>
        <v>794.56628623882136</v>
      </c>
      <c r="DT68" s="62">
        <f ca="1">AVERAGE(OFFSET($DS$3,0,0,'Données projet'!$E$14+1,1))-AVERAGE(OFFSET($H$3,0,0,'Données projet'!$E$14+1,1))</f>
        <v>398.94207486581155</v>
      </c>
      <c r="DU68" s="62">
        <f t="shared" si="44"/>
        <v>166.80625488406787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0.17200000000000001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20.278424177128798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20.278424177128798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9.2524999999999977</v>
      </c>
      <c r="EJ68" s="13">
        <f>IF('Données projet'!$A$192&gt;35,EJ67+EI68-ER67,IF(A68&lt;'Données projet'!$A$192,$EG$205^A68,IF(A68='Données projet'!$A$192,'Données projet'!$B$192,EJ67+EI68-ER67)))</f>
        <v>255.70750000000018</v>
      </c>
      <c r="EK68" s="18">
        <f>EJ68*VLOOKUP('Données projet'!$B$15,Paramètres!$A$1:$I$89,3,0)*VLOOKUP('Données projet'!$B$15,Paramètres!$A$1:$I$89,5,0)</f>
        <v>291.19970100000023</v>
      </c>
      <c r="EL68" s="14">
        <f t="shared" si="45"/>
        <v>69.328398168258147</v>
      </c>
      <c r="EM68" s="22">
        <f t="shared" ref="EM68:EM131" si="73">(EK68+EL68)*0.475*44/12</f>
        <v>627.91977271805001</v>
      </c>
      <c r="EN68" s="62">
        <f t="shared" ref="EN68:EN131" si="74">EM68+(EE68+EF68)*44/12</f>
        <v>921.25310605138338</v>
      </c>
      <c r="EO68" s="62">
        <f ca="1">AVERAGE(OFFSET($EN$3,0,0,'Données projet'!$E$15+1,1))-AVERAGE(OFFSET($H$3,0,0,'Données projet'!$E$15+1,1))</f>
        <v>720.18933349167537</v>
      </c>
      <c r="EP68" s="62">
        <f t="shared" si="46"/>
        <v>328.2965259900862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10.063406627042996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10.063406627042996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812.55637468700274</v>
      </c>
      <c r="S69" s="62">
        <f ca="1">AVERAGE(OFFSET($R$3,0,0,'Données projet'!$E$9+1,1))-AVERAGE(OFFSET($H$3,0,0,'Données projet'!$E$9+1,1))</f>
        <v>581.88778927327667</v>
      </c>
      <c r="T69" s="62">
        <f t="shared" ref="T69:T132" si="88">$T$3</f>
        <v>269.67340993773422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0.129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14.278663085383233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14.278663085383233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264.95999999999998</v>
      </c>
      <c r="AG69" s="13">
        <f>VLOOKUP(A69,'Données projet'!$A$61:$I$81,9,0)</f>
        <v>9.2524999999999977</v>
      </c>
      <c r="AH69" s="13">
        <f t="array" ref="AH69">INDEX(AG:AG,MIN(IF(ISNUMBER(AG69:AG265),ROW(AG69:AG265),"")))</f>
        <v>9.2524999999999977</v>
      </c>
      <c r="AI69" s="14">
        <f>IF('Données projet'!$A$62&gt;35,AI68+AH69-AQ68,IF(A69&lt;'Données projet'!$A$62,$AF$205^A69,IF(A69='Données projet'!$A$62,'Données projet'!$B$62,AI68+AH69-AQ68)))</f>
        <v>264.96000000000015</v>
      </c>
      <c r="AJ69" s="14">
        <f>AI69*VLOOKUP('Données projet'!$B$10,Paramètres!$A$1:$I$89,3,0)*VLOOKUP('Données projet'!$B$10,Paramètres!$A$1:$I$89,5,0)</f>
        <v>177.7351680000001</v>
      </c>
      <c r="AK69" s="14">
        <f t="shared" ref="AK69:AK132" si="89">EXP(-1.0587+0.8836*LN(AJ69)+0.284)</f>
        <v>44.817932042651918</v>
      </c>
      <c r="AL69" s="22">
        <f t="shared" si="58"/>
        <v>387.61331590761893</v>
      </c>
      <c r="AM69" s="62">
        <f t="shared" si="59"/>
        <v>680.94664924095218</v>
      </c>
      <c r="AN69" s="62">
        <f ca="1">AVERAGE(OFFSET($AM$3,0,0,'Données projet'!$E$10+1,1))-AVERAGE(OFFSET($H$3,0,0,'Données projet'!$E$10+1,1))</f>
        <v>442.85175349826028</v>
      </c>
      <c r="AO69" s="62">
        <f t="shared" ref="AO69:AO132" si="90">$AO$3</f>
        <v>210.70697808232501</v>
      </c>
      <c r="AP69" s="16">
        <f>IF(ISNA(VLOOKUP(A69,'Données projet'!$A$61:$I$81,3,0)),0,VLOOKUP(A69,'Données projet'!$A$61:$I$81,3,0))</f>
        <v>4</v>
      </c>
      <c r="AQ69" s="16">
        <f>IF(ISNA(VLOOKUP(A69,'Données projet'!$A$61:$I$81,4,0)),0,VLOOKUP(A69,'Données projet'!$A$61:$I$81,4,0))</f>
        <v>49.91</v>
      </c>
      <c r="AR69" s="17">
        <f>IF(ISNA(VLOOKUP(A69,'Données projet'!$A$61:$I$81,5,0)),0%,VLOOKUP(A69,'Données projet'!$A$61:$I$81,5,0)*VLOOKUP('Données projet'!$B$10,Paramètres!$A$1:$I$89,7,0))</f>
        <v>0.159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13.047743853884676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13.047743853884676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285.20294400000017</v>
      </c>
      <c r="BF69" s="14">
        <f t="shared" ref="BF69:BF132" si="91">EXP(-1.0587+0.8836*LN(BE69)+0.284)</f>
        <v>68.06535954851401</v>
      </c>
      <c r="BG69" s="22">
        <f t="shared" si="61"/>
        <v>615.27562868032874</v>
      </c>
      <c r="BH69" s="62">
        <f t="shared" si="62"/>
        <v>908.60896201366199</v>
      </c>
      <c r="BI69" s="62">
        <f ca="1">AVERAGE(OFFSET($BH$3,0,0,'Données projet'!$E$11+1,1))-AVERAGE(OFFSET($H$3,0,0,'Données projet'!$E$11+1,1))</f>
        <v>683.36974161977764</v>
      </c>
      <c r="BJ69" s="62">
        <f t="shared" ref="BJ69:BJ132" si="92">$BJ$3</f>
        <v>312.6921234697457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0.129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16.986685394680055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16.986685394680055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264.95999999999998</v>
      </c>
      <c r="BW69" s="13">
        <f>VLOOKUP(A69,'Données projet'!$A$113:$I$133,9,0)</f>
        <v>9.2524999999999977</v>
      </c>
      <c r="BX69" s="13">
        <f t="array" ref="BX69">INDEX(BW:BW,MIN(IF(ISNUMBER(BW69:BW265),ROW(BW69:BW265),"")))</f>
        <v>9.2524999999999977</v>
      </c>
      <c r="BY69" s="13">
        <f>IF('Données projet'!$A$114&gt;35,BY68+BX69-CG68,IF(A69&lt;'Données projet'!$A$114,$BV$205^A69,IF(A69='Données projet'!$A$114,'Données projet'!$B$114,BY68+BX69-CG68)))</f>
        <v>264.96000000000015</v>
      </c>
      <c r="BZ69" s="14">
        <f>BY69*VLOOKUP('Données projet'!$B$12,Paramètres!$A$1:$I$89,3,0)*VLOOKUP('Données projet'!$B$12,Paramètres!$A$1:$I$89,5,0)</f>
        <v>256.26931200000018</v>
      </c>
      <c r="CA69" s="14">
        <f t="shared" ref="CA69:CA132" si="93">EXP(-1.0587+0.8836*LN(BZ69)+0.284)</f>
        <v>61.926478363546003</v>
      </c>
      <c r="CB69" s="22">
        <f t="shared" si="64"/>
        <v>554.19100154984289</v>
      </c>
      <c r="CC69" s="62">
        <f t="shared" si="65"/>
        <v>847.52433488317615</v>
      </c>
      <c r="CD69" s="62">
        <f ca="1">AVERAGE(OFFSET($CC$3,0,0,'Données projet'!$E$12+1,1))-AVERAGE(OFFSET($H$3,0,0,'Données projet'!$E$12+1,1))</f>
        <v>618.83149423524605</v>
      </c>
      <c r="CE69" s="62">
        <f t="shared" ref="CE69:CE132" si="94">$CE$3</f>
        <v>285.33582535802435</v>
      </c>
      <c r="CF69" s="16">
        <f>IF(ISNA(VLOOKUP(A69,'Données projet'!$A$113:$I$133,3,0)),0,VLOOKUP(A69,'Données projet'!$A$113:$I$133,3,0))</f>
        <v>4</v>
      </c>
      <c r="CG69" s="16">
        <f>IF(ISNA(VLOOKUP(A69,'Données projet'!$A$113:$I$133,4,0)),0,VLOOKUP(A69,'Données projet'!$A$113:$I$133,4,0))</f>
        <v>49.91</v>
      </c>
      <c r="CH69" s="17">
        <f>IF(ISNA(VLOOKUP(A69,'Données projet'!$A$113:$I$133,5,0)),0%,VLOOKUP(A69,'Données projet'!$A$113:$I$133,5,0)*VLOOKUP('Données projet'!$B$12,Paramètres!$A$1:$I$89,7,0))</f>
        <v>0.129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15.263398470582075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15.263398470582075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5.5566666666666658</v>
      </c>
      <c r="CT69" s="13">
        <f>IF('Données projet'!$A$140&gt;35,CT68+CS69-DB68,IF(A69&lt;'Données projet'!$A$140,$CQ$205^A69,IF(A69='Données projet'!$A$140,'Données projet'!$B$140,CT68+CS69-DB68)))</f>
        <v>193.59</v>
      </c>
      <c r="CU69" s="18">
        <f>CT69*VLOOKUP('Données projet'!$B$13,Paramètres!$A$1:$I$89,3,0)*VLOOKUP('Données projet'!$B$13,Paramètres!$A$1:$I$89,5,0)</f>
        <v>157.04020800000001</v>
      </c>
      <c r="CV69" s="14">
        <f t="shared" ref="CV69:CV132" si="95">EXP(-1.0587+0.8836*LN(CU69)+0.284)</f>
        <v>40.174202319581632</v>
      </c>
      <c r="CW69" s="22">
        <f t="shared" si="67"/>
        <v>343.48176463993804</v>
      </c>
      <c r="CX69" s="62">
        <f t="shared" si="68"/>
        <v>636.81509797327135</v>
      </c>
      <c r="CY69" s="62">
        <f ca="1">AVERAGE(OFFSET($CX$3,0,0,'Données projet'!$E$13+1,1))-AVERAGE(OFFSET($H$3,0,0,'Données projet'!$E$13+1,1))</f>
        <v>204.1040196583786</v>
      </c>
      <c r="CZ69" s="62">
        <f t="shared" ref="CZ69:CZ132" si="96">$CZ$3</f>
        <v>202.88720677845521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23.90340642469177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23.90340642469177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7.2</v>
      </c>
      <c r="DO69" s="13">
        <f>IF('Données projet'!$A$166&gt;35,DO68+DN69-DW68,IF(A69&lt;'Données projet'!$A$166,$DL$205^A69,IF(A69='Données projet'!$A$166,'Données projet'!$B$166,DO68+DN69-DW68)))</f>
        <v>222.19999999999993</v>
      </c>
      <c r="DP69" s="18">
        <f>DO69*VLOOKUP('Données projet'!$B$14,Paramètres!$A$1:$I$89,3,0)*VLOOKUP('Données projet'!$B$14,Paramètres!$A$1:$I$89,5,0)</f>
        <v>211.44551999999993</v>
      </c>
      <c r="DQ69" s="14">
        <f t="shared" ref="DQ69:DQ132" si="97">EXP(-1.0587+0.8836*LN(DP69)+0.284)</f>
        <v>52.251341962601956</v>
      </c>
      <c r="DR69" s="22">
        <f t="shared" si="70"/>
        <v>459.27203458486491</v>
      </c>
      <c r="DS69" s="62">
        <f t="shared" si="71"/>
        <v>752.60536791819823</v>
      </c>
      <c r="DT69" s="62">
        <f ca="1">AVERAGE(OFFSET($DS$3,0,0,'Données projet'!$E$14+1,1))-AVERAGE(OFFSET($H$3,0,0,'Données projet'!$E$14+1,1))</f>
        <v>398.94207486581155</v>
      </c>
      <c r="DU69" s="62">
        <f t="shared" ref="DU69:DU132" si="98">$DU$3</f>
        <v>166.80625488406787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19.88077664763275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19.88077664763275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>
        <f>VLOOKUP(A69,'Données projet'!$A$191:$I$211,2,0)</f>
        <v>264.95999999999998</v>
      </c>
      <c r="EH69" s="13">
        <f>VLOOKUP(A69,'Données projet'!$A$191:$I$211,9,0)</f>
        <v>9.2524999999999977</v>
      </c>
      <c r="EI69" s="13">
        <f t="array" ref="EI69">INDEX(EH:EH,MIN(IF(ISNUMBER(EH69:EH265),ROW(EH69:EH265),"")))</f>
        <v>9.2524999999999977</v>
      </c>
      <c r="EJ69" s="13">
        <f>IF('Données projet'!$A$192&gt;35,EJ68+EI69-ER68,IF(A69&lt;'Données projet'!$A$192,$EG$205^A69,IF(A69='Données projet'!$A$192,'Données projet'!$B$192,EJ68+EI69-ER68)))</f>
        <v>264.96000000000015</v>
      </c>
      <c r="EK69" s="18">
        <f>EJ69*VLOOKUP('Données projet'!$B$15,Paramètres!$A$1:$I$89,3,0)*VLOOKUP('Données projet'!$B$15,Paramètres!$A$1:$I$89,5,0)</f>
        <v>301.73644800000017</v>
      </c>
      <c r="EL69" s="14">
        <f t="shared" ref="EL69:EL132" si="99">EXP(-1.0587+0.8836*LN(EK69)+0.284)</f>
        <v>71.540367307688939</v>
      </c>
      <c r="EM69" s="22">
        <f t="shared" si="73"/>
        <v>650.12378666089182</v>
      </c>
      <c r="EN69" s="62">
        <f t="shared" si="74"/>
        <v>943.4571199942252</v>
      </c>
      <c r="EO69" s="62">
        <f ca="1">AVERAGE(OFFSET($EN$3,0,0,'Données projet'!$E$15+1,1))-AVERAGE(OFFSET($H$3,0,0,'Données projet'!$E$15+1,1))</f>
        <v>720.18933349167537</v>
      </c>
      <c r="EP69" s="62">
        <f t="shared" ref="EP69:EP132" si="100">$EP$3</f>
        <v>328.2965259900862</v>
      </c>
      <c r="EQ69" s="16">
        <f>IF(ISNA(VLOOKUP(A69,'Données projet'!$A$191:$I$211,3,0)),0,VLOOKUP(A69,'Données projet'!$A$191:$I$211,3,0))</f>
        <v>4</v>
      </c>
      <c r="ER69" s="16">
        <f>IF(ISNA(VLOOKUP(A69,'Données projet'!$A$191:$I$211,4,0)),0,VLOOKUP(A69,'Données projet'!$A$191:$I$211,4,0))</f>
        <v>49.91</v>
      </c>
      <c r="ES69" s="17">
        <f>IF(ISNA(VLOOKUP(A69,'Données projet'!$A$191:$I$211,5,0)),0%,VLOOKUP(A69,'Données projet'!$A$191:$I$211,5,0)*VLOOKUP('Données projet'!$B$15,Paramètres!$A$1:$I$89,7,0))</f>
        <v>0.129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17.971420779878898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17.971420779878898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733.82597458691498</v>
      </c>
      <c r="S70" s="62">
        <f ca="1">AVERAGE(OFFSET($R$3,0,0,'Données projet'!$E$9+1,1))-AVERAGE(OFFSET($H$3,0,0,'Données projet'!$E$9+1,1))</f>
        <v>581.88778927327667</v>
      </c>
      <c r="T70" s="62">
        <f t="shared" si="88"/>
        <v>269.67340993773422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13.998667211403395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13.998667211403395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8.8662500000000044</v>
      </c>
      <c r="AI70" s="14">
        <f>IF('Données projet'!$A$62&gt;35,AI69+AH70-AQ69,IF(A70&lt;'Données projet'!$A$62,$AF$205^A70,IF(A70='Données projet'!$A$62,'Données projet'!$B$62,AI69+AH70-AQ69)))</f>
        <v>223.91625000000013</v>
      </c>
      <c r="AJ70" s="14">
        <f>AI70*VLOOKUP('Données projet'!$B$10,Paramètres!$A$1:$I$89,3,0)*VLOOKUP('Données projet'!$B$10,Paramètres!$A$1:$I$89,5,0)</f>
        <v>150.20302050000009</v>
      </c>
      <c r="AK70" s="14">
        <f t="shared" si="89"/>
        <v>38.624719125506878</v>
      </c>
      <c r="AL70" s="22">
        <f t="shared" si="58"/>
        <v>328.87497984775797</v>
      </c>
      <c r="AM70" s="62">
        <f t="shared" si="59"/>
        <v>622.20831318109128</v>
      </c>
      <c r="AN70" s="62">
        <f ca="1">AVERAGE(OFFSET($AM$3,0,0,'Données projet'!$E$10+1,1))-AVERAGE(OFFSET($H$3,0,0,'Données projet'!$E$10+1,1))</f>
        <v>442.85175349826028</v>
      </c>
      <c r="AO70" s="62">
        <f t="shared" si="90"/>
        <v>210.70697808232501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12.791885555247926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12.791885555247926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241.02345150000011</v>
      </c>
      <c r="BF70" s="14">
        <f t="shared" si="91"/>
        <v>58.659676493686526</v>
      </c>
      <c r="BG70" s="22">
        <f t="shared" si="61"/>
        <v>521.94811458900415</v>
      </c>
      <c r="BH70" s="62">
        <f t="shared" si="62"/>
        <v>815.28144792233752</v>
      </c>
      <c r="BI70" s="62">
        <f ca="1">AVERAGE(OFFSET($BH$3,0,0,'Données projet'!$E$11+1,1))-AVERAGE(OFFSET($H$3,0,0,'Données projet'!$E$11+1,1))</f>
        <v>683.36974161977764</v>
      </c>
      <c r="BJ70" s="62">
        <f t="shared" si="92"/>
        <v>312.6921234697457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16.65358685494542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16.65358685494542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8.8662500000000044</v>
      </c>
      <c r="BY70" s="13">
        <f>IF('Données projet'!$A$114&gt;35,BY69+BX70-CG69,IF(A70&lt;'Données projet'!$A$114,$BV$205^A70,IF(A70='Données projet'!$A$114,'Données projet'!$B$114,BY69+BX70-CG69)))</f>
        <v>223.91625000000013</v>
      </c>
      <c r="BZ70" s="14">
        <f>BY70*VLOOKUP('Données projet'!$B$12,Paramètres!$A$1:$I$89,3,0)*VLOOKUP('Données projet'!$B$12,Paramètres!$A$1:$I$89,5,0)</f>
        <v>216.57179700000012</v>
      </c>
      <c r="CA70" s="14">
        <f t="shared" si="93"/>
        <v>53.369103039994094</v>
      </c>
      <c r="CB70" s="22">
        <f t="shared" si="64"/>
        <v>470.14706756965666</v>
      </c>
      <c r="CC70" s="62">
        <f t="shared" si="65"/>
        <v>763.48040090298991</v>
      </c>
      <c r="CD70" s="62">
        <f ca="1">AVERAGE(OFFSET($CC$3,0,0,'Données projet'!$E$12+1,1))-AVERAGE(OFFSET($H$3,0,0,'Données projet'!$E$12+1,1))</f>
        <v>618.83149423524605</v>
      </c>
      <c r="CE70" s="62">
        <f t="shared" si="94"/>
        <v>285.33582535802435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14.964092536327765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14.964092536327765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5.5566666666666658</v>
      </c>
      <c r="CT70" s="13">
        <f>IF('Données projet'!$A$140&gt;35,CT69+CS70-DB69,IF(A70&lt;'Données projet'!$A$140,$CQ$205^A70,IF(A70='Données projet'!$A$140,'Données projet'!$B$140,CT69+CS70-DB69)))</f>
        <v>199.14666666666668</v>
      </c>
      <c r="CU70" s="18">
        <f>CT70*VLOOKUP('Données projet'!$B$13,Paramètres!$A$1:$I$89,3,0)*VLOOKUP('Données projet'!$B$13,Paramètres!$A$1:$I$89,5,0)</f>
        <v>161.54777600000003</v>
      </c>
      <c r="CV70" s="14">
        <f t="shared" si="95"/>
        <v>41.191424760345299</v>
      </c>
      <c r="CW70" s="22">
        <f t="shared" si="67"/>
        <v>353.10410799093484</v>
      </c>
      <c r="CX70" s="62">
        <f t="shared" si="68"/>
        <v>646.43744132426809</v>
      </c>
      <c r="CY70" s="62">
        <f ca="1">AVERAGE(OFFSET($CX$3,0,0,'Données projet'!$E$13+1,1))-AVERAGE(OFFSET($H$3,0,0,'Données projet'!$E$13+1,1))</f>
        <v>204.1040196583786</v>
      </c>
      <c r="CZ70" s="62">
        <f t="shared" si="96"/>
        <v>202.88720677845521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23.434675204341865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23.434675204341865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7.2</v>
      </c>
      <c r="DO70" s="13">
        <f>IF('Données projet'!$A$166&gt;35,DO69+DN70-DW69,IF(A70&lt;'Données projet'!$A$166,$DL$205^A70,IF(A70='Données projet'!$A$166,'Données projet'!$B$166,DO69+DN70-DW69)))</f>
        <v>229.39999999999992</v>
      </c>
      <c r="DP70" s="18">
        <f>DO70*VLOOKUP('Données projet'!$B$14,Paramètres!$A$1:$I$89,3,0)*VLOOKUP('Données projet'!$B$14,Paramètres!$A$1:$I$89,5,0)</f>
        <v>218.29703999999992</v>
      </c>
      <c r="DQ70" s="14">
        <f t="shared" si="97"/>
        <v>53.744588548923005</v>
      </c>
      <c r="DR70" s="22">
        <f t="shared" si="70"/>
        <v>473.80583638937406</v>
      </c>
      <c r="DS70" s="62">
        <f t="shared" si="71"/>
        <v>767.13916972270738</v>
      </c>
      <c r="DT70" s="62">
        <f ca="1">AVERAGE(OFFSET($DS$3,0,0,'Données projet'!$E$14+1,1))-AVERAGE(OFFSET($H$3,0,0,'Données projet'!$E$14+1,1))</f>
        <v>398.94207486581155</v>
      </c>
      <c r="DU70" s="62">
        <f t="shared" si="98"/>
        <v>166.80625488406787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19.490926743649077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19.490926743649077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8.8662500000000044</v>
      </c>
      <c r="EJ70" s="13">
        <f>IF('Données projet'!$A$192&gt;35,EJ69+EI70-ER69,IF(A70&lt;'Données projet'!$A$192,$EG$205^A70,IF(A70='Données projet'!$A$192,'Données projet'!$B$192,EJ69+EI70-ER69)))</f>
        <v>223.91625000000013</v>
      </c>
      <c r="EK70" s="18">
        <f>EJ70*VLOOKUP('Données projet'!$B$15,Paramètres!$A$1:$I$89,3,0)*VLOOKUP('Données projet'!$B$15,Paramètres!$A$1:$I$89,5,0)</f>
        <v>254.99582550000017</v>
      </c>
      <c r="EL70" s="14">
        <f t="shared" si="99"/>
        <v>61.654486663182006</v>
      </c>
      <c r="EM70" s="22">
        <f t="shared" si="73"/>
        <v>551.49929368420896</v>
      </c>
      <c r="EN70" s="62">
        <f t="shared" si="74"/>
        <v>844.83262701754234</v>
      </c>
      <c r="EO70" s="62">
        <f ca="1">AVERAGE(OFFSET($EN$3,0,0,'Données projet'!$E$15+1,1))-AVERAGE(OFFSET($H$3,0,0,'Données projet'!$E$15+1,1))</f>
        <v>720.18933349167537</v>
      </c>
      <c r="EP70" s="62">
        <f t="shared" si="100"/>
        <v>328.2965259900862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17.619012179869792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17.619012179869792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750.85698348776282</v>
      </c>
      <c r="S71" s="62">
        <f ca="1">AVERAGE(OFFSET($R$3,0,0,'Données projet'!$E$9+1,1))-AVERAGE(OFFSET($H$3,0,0,'Données projet'!$E$9+1,1))</f>
        <v>581.88778927327667</v>
      </c>
      <c r="T71" s="62">
        <f t="shared" si="88"/>
        <v>269.67340993773422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13.724161885731682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13.724161885731682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8.8662500000000044</v>
      </c>
      <c r="AI71" s="14">
        <f>IF('Données projet'!$A$62&gt;35,AI70+AH71-AQ70,IF(A71&lt;'Données projet'!$A$62,$AF$205^A71,IF(A71='Données projet'!$A$62,'Données projet'!$B$62,AI70+AH71-AQ70)))</f>
        <v>232.78250000000014</v>
      </c>
      <c r="AJ71" s="14">
        <f>AI71*VLOOKUP('Données projet'!$B$10,Paramètres!$A$1:$I$89,3,0)*VLOOKUP('Données projet'!$B$10,Paramètres!$A$1:$I$89,5,0)</f>
        <v>156.15050100000011</v>
      </c>
      <c r="AK71" s="14">
        <f t="shared" si="89"/>
        <v>39.973023343001209</v>
      </c>
      <c r="AL71" s="22">
        <f t="shared" si="58"/>
        <v>341.58180489739397</v>
      </c>
      <c r="AM71" s="62">
        <f t="shared" si="59"/>
        <v>634.91513823072728</v>
      </c>
      <c r="AN71" s="62">
        <f ca="1">AVERAGE(OFFSET($AM$3,0,0,'Données projet'!$E$10+1,1))-AVERAGE(OFFSET($H$3,0,0,'Données projet'!$E$10+1,1))</f>
        <v>442.85175349826028</v>
      </c>
      <c r="AO71" s="62">
        <f t="shared" si="90"/>
        <v>210.70697808232501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12.541044481789292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12.541044481789292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250.56708300000014</v>
      </c>
      <c r="BF71" s="14">
        <f t="shared" si="91"/>
        <v>60.707357124225084</v>
      </c>
      <c r="BG71" s="22">
        <f t="shared" si="61"/>
        <v>542.13631654969231</v>
      </c>
      <c r="BH71" s="62">
        <f t="shared" si="62"/>
        <v>835.46964988302557</v>
      </c>
      <c r="BI71" s="62">
        <f ca="1">AVERAGE(OFFSET($BH$3,0,0,'Données projet'!$E$11+1,1))-AVERAGE(OFFSET($H$3,0,0,'Données projet'!$E$11+1,1))</f>
        <v>683.36974161977764</v>
      </c>
      <c r="BJ71" s="62">
        <f t="shared" si="92"/>
        <v>312.6921234697457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16.327020174404932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16.327020174404932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8.8662500000000044</v>
      </c>
      <c r="BY71" s="13">
        <f>IF('Données projet'!$A$114&gt;35,BY70+BX71-CG70,IF(A71&lt;'Données projet'!$A$114,$BV$205^A71,IF(A71='Données projet'!$A$114,'Données projet'!$B$114,BY70+BX71-CG70)))</f>
        <v>232.78250000000014</v>
      </c>
      <c r="BZ71" s="14">
        <f>BY71*VLOOKUP('Données projet'!$B$12,Paramètres!$A$1:$I$89,3,0)*VLOOKUP('Données projet'!$B$12,Paramètres!$A$1:$I$89,5,0)</f>
        <v>225.14723400000014</v>
      </c>
      <c r="CA71" s="14">
        <f t="shared" si="93"/>
        <v>55.232101356665147</v>
      </c>
      <c r="CB71" s="22">
        <f t="shared" si="64"/>
        <v>488.32734241285874</v>
      </c>
      <c r="CC71" s="62">
        <f t="shared" si="65"/>
        <v>781.66067574619206</v>
      </c>
      <c r="CD71" s="62">
        <f ca="1">AVERAGE(OFFSET($CC$3,0,0,'Données projet'!$E$12+1,1))-AVERAGE(OFFSET($H$3,0,0,'Données projet'!$E$12+1,1))</f>
        <v>618.83149423524605</v>
      </c>
      <c r="CE71" s="62">
        <f t="shared" si="94"/>
        <v>285.33582535802435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14.67065580888559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14.67065580888559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5.5566666666666658</v>
      </c>
      <c r="CT71" s="13">
        <f>IF('Données projet'!$A$140&gt;35,CT70+CS71-DB70,IF(A71&lt;'Données projet'!$A$140,$CQ$205^A71,IF(A71='Données projet'!$A$140,'Données projet'!$B$140,CT70+CS71-DB70)))</f>
        <v>204.70333333333335</v>
      </c>
      <c r="CU71" s="18">
        <f>CT71*VLOOKUP('Données projet'!$B$13,Paramètres!$A$1:$I$89,3,0)*VLOOKUP('Données projet'!$B$13,Paramètres!$A$1:$I$89,5,0)</f>
        <v>166.05534400000002</v>
      </c>
      <c r="CV71" s="14">
        <f t="shared" si="95"/>
        <v>42.205348334922427</v>
      </c>
      <c r="CW71" s="22">
        <f t="shared" si="67"/>
        <v>362.72070581665662</v>
      </c>
      <c r="CX71" s="62">
        <f t="shared" si="68"/>
        <v>656.05403914998988</v>
      </c>
      <c r="CY71" s="62">
        <f ca="1">AVERAGE(OFFSET($CX$3,0,0,'Données projet'!$E$13+1,1))-AVERAGE(OFFSET($H$3,0,0,'Données projet'!$E$13+1,1))</f>
        <v>204.1040196583786</v>
      </c>
      <c r="CZ71" s="62">
        <f t="shared" si="96"/>
        <v>202.88720677845521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22.975135517325207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22.975135517325207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7.2</v>
      </c>
      <c r="DO71" s="13">
        <f>IF('Données projet'!$A$166&gt;35,DO70+DN71-DW70,IF(A71&lt;'Données projet'!$A$166,$DL$205^A71,IF(A71='Données projet'!$A$166,'Données projet'!$B$166,DO70+DN71-DW70)))</f>
        <v>236.59999999999991</v>
      </c>
      <c r="DP71" s="18">
        <f>DO71*VLOOKUP('Données projet'!$B$14,Paramètres!$A$1:$I$89,3,0)*VLOOKUP('Données projet'!$B$14,Paramètres!$A$1:$I$89,5,0)</f>
        <v>225.14855999999992</v>
      </c>
      <c r="DQ71" s="14">
        <f t="shared" si="97"/>
        <v>55.232388781329668</v>
      </c>
      <c r="DR71" s="22">
        <f t="shared" si="70"/>
        <v>488.33015246081573</v>
      </c>
      <c r="DS71" s="62">
        <f t="shared" si="71"/>
        <v>781.66348579414898</v>
      </c>
      <c r="DT71" s="62">
        <f ca="1">AVERAGE(OFFSET($DS$3,0,0,'Données projet'!$E$14+1,1))-AVERAGE(OFFSET($H$3,0,0,'Données projet'!$E$14+1,1))</f>
        <v>398.94207486581155</v>
      </c>
      <c r="DU71" s="62">
        <f t="shared" si="98"/>
        <v>166.80625488406787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19.10872155849756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19.10872155849756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8.8662500000000044</v>
      </c>
      <c r="EJ71" s="13">
        <f>IF('Données projet'!$A$192&gt;35,EJ70+EI71-ER70,IF(A71&lt;'Données projet'!$A$192,$EG$205^A71,IF(A71='Données projet'!$A$192,'Données projet'!$B$192,EJ70+EI71-ER70)))</f>
        <v>232.78250000000014</v>
      </c>
      <c r="EK71" s="18">
        <f>EJ71*VLOOKUP('Données projet'!$B$15,Paramètres!$A$1:$I$89,3,0)*VLOOKUP('Données projet'!$B$15,Paramètres!$A$1:$I$89,5,0)</f>
        <v>265.09271100000018</v>
      </c>
      <c r="EL71" s="14">
        <f t="shared" si="99"/>
        <v>63.806709547322477</v>
      </c>
      <c r="EM71" s="22">
        <f t="shared" si="73"/>
        <v>572.83315745325365</v>
      </c>
      <c r="EN71" s="62">
        <f t="shared" si="74"/>
        <v>866.16649078658702</v>
      </c>
      <c r="EO71" s="62">
        <f ca="1">AVERAGE(OFFSET($EN$3,0,0,'Données projet'!$E$15+1,1))-AVERAGE(OFFSET($H$3,0,0,'Données projet'!$E$15+1,1))</f>
        <v>720.18933349167537</v>
      </c>
      <c r="EP71" s="62">
        <f t="shared" si="100"/>
        <v>328.2965259900862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17.273514097558841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17.273514097558841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767.87445682412249</v>
      </c>
      <c r="S72" s="62">
        <f ca="1">AVERAGE(OFFSET($R$3,0,0,'Données projet'!$E$9+1,1))-AVERAGE(OFFSET($H$3,0,0,'Données projet'!$E$9+1,1))</f>
        <v>581.88778927327667</v>
      </c>
      <c r="T72" s="62">
        <f t="shared" si="88"/>
        <v>269.67340993773422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13.455039442064676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13.455039442064676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8.8662500000000044</v>
      </c>
      <c r="AI72" s="14">
        <f>IF('Données projet'!$A$62&gt;35,AI71+AH72-AQ71,IF(A72&lt;'Données projet'!$A$62,$AF$205^A72,IF(A72='Données projet'!$A$62,'Données projet'!$B$62,AI71+AH72-AQ71)))</f>
        <v>241.64875000000015</v>
      </c>
      <c r="AJ72" s="14">
        <f>AI72*VLOOKUP('Données projet'!$B$10,Paramètres!$A$1:$I$89,3,0)*VLOOKUP('Données projet'!$B$10,Paramètres!$A$1:$I$89,5,0)</f>
        <v>162.09798150000009</v>
      </c>
      <c r="AK72" s="14">
        <f t="shared" si="89"/>
        <v>41.31536161770417</v>
      </c>
      <c r="AL72" s="22">
        <f t="shared" si="58"/>
        <v>354.27823926333485</v>
      </c>
      <c r="AM72" s="62">
        <f t="shared" si="59"/>
        <v>647.61157259666811</v>
      </c>
      <c r="AN72" s="62">
        <f ca="1">AVERAGE(OFFSET($AM$3,0,0,'Données projet'!$E$10+1,1))-AVERAGE(OFFSET($H$3,0,0,'Données projet'!$E$10+1,1))</f>
        <v>442.85175349826028</v>
      </c>
      <c r="AO72" s="62">
        <f t="shared" si="90"/>
        <v>210.70697808232501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12.295122248783235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12.295122248783235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260.11071450000014</v>
      </c>
      <c r="BF72" s="14">
        <f t="shared" si="91"/>
        <v>62.745977228705485</v>
      </c>
      <c r="BG72" s="22">
        <f t="shared" si="61"/>
        <v>562.30873809416232</v>
      </c>
      <c r="BH72" s="62">
        <f t="shared" si="62"/>
        <v>855.64207142749569</v>
      </c>
      <c r="BI72" s="62">
        <f ca="1">AVERAGE(OFFSET($BH$3,0,0,'Données projet'!$E$11+1,1))-AVERAGE(OFFSET($H$3,0,0,'Données projet'!$E$11+1,1))</f>
        <v>683.36974161977764</v>
      </c>
      <c r="BJ72" s="62">
        <f t="shared" si="92"/>
        <v>312.6921234697457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16.006857267283838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16.006857267283838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8.8662500000000044</v>
      </c>
      <c r="BY72" s="13">
        <f>IF('Données projet'!$A$114&gt;35,BY71+BX72-CG71,IF(A72&lt;'Données projet'!$A$114,$BV$205^A72,IF(A72='Données projet'!$A$114,'Données projet'!$B$114,BY71+BX72-CG71)))</f>
        <v>241.64875000000015</v>
      </c>
      <c r="BZ72" s="14">
        <f>BY72*VLOOKUP('Données projet'!$B$12,Paramètres!$A$1:$I$89,3,0)*VLOOKUP('Données projet'!$B$12,Paramètres!$A$1:$I$89,5,0)</f>
        <v>233.72267100000013</v>
      </c>
      <c r="CA72" s="14">
        <f t="shared" si="93"/>
        <v>57.086856324963186</v>
      </c>
      <c r="CB72" s="22">
        <f t="shared" si="64"/>
        <v>506.49326009097769</v>
      </c>
      <c r="CC72" s="62">
        <f t="shared" si="65"/>
        <v>799.826593424311</v>
      </c>
      <c r="CD72" s="62">
        <f ca="1">AVERAGE(OFFSET($CC$3,0,0,'Données projet'!$E$12+1,1))-AVERAGE(OFFSET($H$3,0,0,'Données projet'!$E$12+1,1))</f>
        <v>618.83149423524605</v>
      </c>
      <c r="CE72" s="62">
        <f t="shared" si="94"/>
        <v>285.33582535802435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14.382973196689823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14.382973196689823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210.26</v>
      </c>
      <c r="CR72" s="13">
        <f>VLOOKUP(A72,'Données projet'!$A$139:$I$159,9,0)</f>
        <v>5.5566666666666658</v>
      </c>
      <c r="CS72" s="13">
        <f t="array" ref="CS72">INDEX(CR:CR,MIN(IF(ISNUMBER(CR72:CR268),ROW(CR72:CR268),"")))</f>
        <v>5.5566666666666658</v>
      </c>
      <c r="CT72" s="13">
        <f>IF('Données projet'!$A$140&gt;35,CT71+CS72-DB71,IF(A72&lt;'Données projet'!$A$140,$CQ$205^A72,IF(A72='Données projet'!$A$140,'Données projet'!$B$140,CT71+CS72-DB71)))</f>
        <v>210.26000000000002</v>
      </c>
      <c r="CU72" s="18">
        <f>CT72*VLOOKUP('Données projet'!$B$13,Paramètres!$A$1:$I$89,3,0)*VLOOKUP('Données projet'!$B$13,Paramètres!$A$1:$I$89,5,0)</f>
        <v>170.56291200000004</v>
      </c>
      <c r="CV72" s="14">
        <f t="shared" si="95"/>
        <v>43.216072881352751</v>
      </c>
      <c r="CW72" s="22">
        <f t="shared" si="67"/>
        <v>372.33173200168943</v>
      </c>
      <c r="CX72" s="62">
        <f t="shared" si="68"/>
        <v>665.66506533502275</v>
      </c>
      <c r="CY72" s="62">
        <f ca="1">AVERAGE(OFFSET($CX$3,0,0,'Données projet'!$E$13+1,1))-AVERAGE(OFFSET($H$3,0,0,'Données projet'!$E$13+1,1))</f>
        <v>204.1040196583786</v>
      </c>
      <c r="CZ72" s="62">
        <f t="shared" si="96"/>
        <v>202.88720677845521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210.26</v>
      </c>
      <c r="DC72" s="17">
        <f>IF(ISNA(VLOOKUP(A72,'Données projet'!$A$139:$I$159,5,0)),0%,VLOOKUP(A72,'Données projet'!$A$139:$I$159,5,0)*VLOOKUP('Données projet'!$B$13,Paramètres!$A$1:$I$89,7,0))</f>
        <v>0.42400000000000004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102.47075987794273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102.47075987794273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7.2</v>
      </c>
      <c r="DO72" s="13">
        <f>IF('Données projet'!$A$166&gt;35,DO71+DN72-DW71,IF(A72&lt;'Données projet'!$A$166,$DL$205^A72,IF(A72='Données projet'!$A$166,'Données projet'!$B$166,DO71+DN72-DW71)))</f>
        <v>243.7999999999999</v>
      </c>
      <c r="DP72" s="18">
        <f>DO72*VLOOKUP('Données projet'!$B$14,Paramètres!$A$1:$I$89,3,0)*VLOOKUP('Données projet'!$B$14,Paramètres!$A$1:$I$89,5,0)</f>
        <v>232.00007999999991</v>
      </c>
      <c r="DQ72" s="14">
        <f t="shared" si="97"/>
        <v>56.714927420893837</v>
      </c>
      <c r="DR72" s="22">
        <f t="shared" si="70"/>
        <v>502.84530459138995</v>
      </c>
      <c r="DS72" s="62">
        <f t="shared" si="71"/>
        <v>796.17863792472326</v>
      </c>
      <c r="DT72" s="62">
        <f ca="1">AVERAGE(OFFSET($DS$3,0,0,'Données projet'!$E$14+1,1))-AVERAGE(OFFSET($H$3,0,0,'Données projet'!$E$14+1,1))</f>
        <v>398.94207486581155</v>
      </c>
      <c r="DU72" s="62">
        <f t="shared" si="98"/>
        <v>166.80625488406787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18.73401118390472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18.73401118390472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8.8662500000000044</v>
      </c>
      <c r="EJ72" s="13">
        <f>IF('Données projet'!$A$192&gt;35,EJ71+EI72-ER71,IF(A72&lt;'Données projet'!$A$192,$EG$205^A72,IF(A72='Données projet'!$A$192,'Données projet'!$B$192,EJ71+EI72-ER71)))</f>
        <v>241.64875000000015</v>
      </c>
      <c r="EK72" s="18">
        <f>EJ72*VLOOKUP('Données projet'!$B$15,Paramètres!$A$1:$I$89,3,0)*VLOOKUP('Données projet'!$B$15,Paramètres!$A$1:$I$89,5,0)</f>
        <v>275.18959650000016</v>
      </c>
      <c r="EL72" s="14">
        <f t="shared" si="99"/>
        <v>65.949409329454966</v>
      </c>
      <c r="EM72" s="22">
        <f t="shared" si="73"/>
        <v>594.15043515296759</v>
      </c>
      <c r="EN72" s="62">
        <f t="shared" si="74"/>
        <v>887.48376848630096</v>
      </c>
      <c r="EO72" s="62">
        <f ca="1">AVERAGE(OFFSET($EN$3,0,0,'Données projet'!$E$15+1,1))-AVERAGE(OFFSET($H$3,0,0,'Données projet'!$E$15+1,1))</f>
        <v>720.18933349167537</v>
      </c>
      <c r="EP72" s="62">
        <f t="shared" si="100"/>
        <v>328.2965259900862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16.934791021908989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16.934791021908989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784.878948102653</v>
      </c>
      <c r="S73" s="62">
        <f ca="1">AVERAGE(OFFSET($R$3,0,0,'Données projet'!$E$9+1,1))-AVERAGE(OFFSET($H$3,0,0,'Données projet'!$E$9+1,1))</f>
        <v>581.88778927327667</v>
      </c>
      <c r="T73" s="62">
        <f t="shared" si="88"/>
        <v>269.67340993773422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13.191194325369496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13.191194325369496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8.8662500000000044</v>
      </c>
      <c r="AI73" s="14">
        <f>IF('Données projet'!$A$62&gt;35,AI72+AH73-AQ72,IF(A73&lt;'Données projet'!$A$62,$AF$205^A73,IF(A73='Données projet'!$A$62,'Données projet'!$B$62,AI72+AH73-AQ72)))</f>
        <v>250.51500000000016</v>
      </c>
      <c r="AJ73" s="14">
        <f>AI73*VLOOKUP('Données projet'!$B$10,Paramètres!$A$1:$I$89,3,0)*VLOOKUP('Données projet'!$B$10,Paramètres!$A$1:$I$89,5,0)</f>
        <v>168.0454620000001</v>
      </c>
      <c r="AK73" s="14">
        <f t="shared" si="89"/>
        <v>42.651977913512944</v>
      </c>
      <c r="AL73" s="22">
        <f t="shared" si="58"/>
        <v>366.96470784936855</v>
      </c>
      <c r="AM73" s="62">
        <f t="shared" si="59"/>
        <v>660.29804118270181</v>
      </c>
      <c r="AN73" s="62">
        <f ca="1">AVERAGE(OFFSET($AM$3,0,0,'Données projet'!$E$10+1,1))-AVERAGE(OFFSET($H$3,0,0,'Données projet'!$E$10+1,1))</f>
        <v>442.85175349826028</v>
      </c>
      <c r="AO73" s="62">
        <f t="shared" si="90"/>
        <v>210.70697808232501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12.054022400768675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12.054022400768675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269.65434600000015</v>
      </c>
      <c r="BF73" s="14">
        <f t="shared" si="91"/>
        <v>64.775907317091679</v>
      </c>
      <c r="BG73" s="22">
        <f t="shared" si="61"/>
        <v>582.46602452726813</v>
      </c>
      <c r="BH73" s="62">
        <f t="shared" si="62"/>
        <v>875.7993578606015</v>
      </c>
      <c r="BI73" s="62">
        <f ca="1">AVERAGE(OFFSET($BH$3,0,0,'Données projet'!$E$11+1,1))-AVERAGE(OFFSET($H$3,0,0,'Données projet'!$E$11+1,1))</f>
        <v>683.36974161977764</v>
      </c>
      <c r="BJ73" s="62">
        <f t="shared" si="92"/>
        <v>312.6921234697457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15.692972559491297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15.692972559491297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8.8662500000000044</v>
      </c>
      <c r="BY73" s="13">
        <f>IF('Données projet'!$A$114&gt;35,BY72+BX73-CG72,IF(A73&lt;'Données projet'!$A$114,$BV$205^A73,IF(A73='Données projet'!$A$114,'Données projet'!$B$114,BY72+BX73-CG72)))</f>
        <v>250.51500000000016</v>
      </c>
      <c r="BZ73" s="14">
        <f>BY73*VLOOKUP('Données projet'!$B$12,Paramètres!$A$1:$I$89,3,0)*VLOOKUP('Données projet'!$B$12,Paramètres!$A$1:$I$89,5,0)</f>
        <v>242.29810800000013</v>
      </c>
      <c r="CA73" s="14">
        <f t="shared" si="93"/>
        <v>58.933705038196834</v>
      </c>
      <c r="CB73" s="22">
        <f t="shared" si="64"/>
        <v>524.64540770819303</v>
      </c>
      <c r="CC73" s="62">
        <f t="shared" si="65"/>
        <v>817.97874104152629</v>
      </c>
      <c r="CD73" s="62">
        <f ca="1">AVERAGE(OFFSET($CC$3,0,0,'Données projet'!$E$12+1,1))-AVERAGE(OFFSET($H$3,0,0,'Données projet'!$E$12+1,1))</f>
        <v>618.83149423524605</v>
      </c>
      <c r="CE73" s="62">
        <f t="shared" si="94"/>
        <v>285.33582535802435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14.10093186505015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14.10093186505015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2.8421709430404007E-14</v>
      </c>
      <c r="CU73" s="18">
        <f>CT73*VLOOKUP('Données projet'!$B$13,Paramètres!$A$1:$I$89,3,0)*VLOOKUP('Données projet'!$B$13,Paramètres!$A$1:$I$89,5,0)</f>
        <v>2.3055690689943732E-14</v>
      </c>
      <c r="CV73" s="14">
        <f t="shared" si="95"/>
        <v>4.10868481342271E-13</v>
      </c>
      <c r="CW73" s="22">
        <f t="shared" si="67"/>
        <v>7.5575126628944061E-13</v>
      </c>
      <c r="CX73" s="62">
        <f t="shared" si="68"/>
        <v>293.33333333333405</v>
      </c>
      <c r="CY73" s="62">
        <f ca="1">AVERAGE(OFFSET($CX$3,0,0,'Données projet'!$E$13+1,1))-AVERAGE(OFFSET($H$3,0,0,'Données projet'!$E$13+1,1))</f>
        <v>204.1040196583786</v>
      </c>
      <c r="CZ73" s="62">
        <f t="shared" si="96"/>
        <v>202.88720677845521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100.46137077772833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100.46137077772833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251</v>
      </c>
      <c r="DM73" s="13">
        <f>VLOOKUP(A73,'Données projet'!$A$165:$I$185,9,0)</f>
        <v>7.2</v>
      </c>
      <c r="DN73" s="13">
        <f t="array" ref="DN73">INDEX(DM:DM,MIN(IF(ISNUMBER(DM73:DM269),ROW(DM73:DM269),"")))</f>
        <v>7.2</v>
      </c>
      <c r="DO73" s="13">
        <f>IF('Données projet'!$A$166&gt;35,DO72+DN73-DW72,IF(A73&lt;'Données projet'!$A$166,$DL$205^A73,IF(A73='Données projet'!$A$166,'Données projet'!$B$166,DO72+DN73-DW72)))</f>
        <v>250.99999999999989</v>
      </c>
      <c r="DP73" s="18">
        <f>DO73*VLOOKUP('Données projet'!$B$14,Paramètres!$A$1:$I$89,3,0)*VLOOKUP('Données projet'!$B$14,Paramètres!$A$1:$I$89,5,0)</f>
        <v>238.85159999999991</v>
      </c>
      <c r="DQ73" s="14">
        <f t="shared" si="97"/>
        <v>58.192377695429009</v>
      </c>
      <c r="DR73" s="22">
        <f t="shared" si="70"/>
        <v>517.35159448620539</v>
      </c>
      <c r="DS73" s="62">
        <f t="shared" si="71"/>
        <v>810.68492781953864</v>
      </c>
      <c r="DT73" s="62">
        <f ca="1">AVERAGE(OFFSET($DS$3,0,0,'Données projet'!$E$14+1,1))-AVERAGE(OFFSET($H$3,0,0,'Données projet'!$E$14+1,1))</f>
        <v>398.94207486581155</v>
      </c>
      <c r="DU73" s="62">
        <f t="shared" si="98"/>
        <v>166.80625488406787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0.215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24.699481642451488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24.699481642451488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8.8662500000000044</v>
      </c>
      <c r="EJ73" s="13">
        <f>IF('Données projet'!$A$192&gt;35,EJ72+EI73-ER72,IF(A73&lt;'Données projet'!$A$192,$EG$205^A73,IF(A73='Données projet'!$A$192,'Données projet'!$B$192,EJ72+EI73-ER72)))</f>
        <v>250.51500000000016</v>
      </c>
      <c r="EK73" s="18">
        <f>EJ73*VLOOKUP('Données projet'!$B$15,Paramètres!$A$1:$I$89,3,0)*VLOOKUP('Données projet'!$B$15,Paramètres!$A$1:$I$89,5,0)</f>
        <v>285.28648200000015</v>
      </c>
      <c r="EL73" s="14">
        <f t="shared" si="99"/>
        <v>68.082975435552825</v>
      </c>
      <c r="EM73" s="22">
        <f t="shared" si="73"/>
        <v>615.45180503358813</v>
      </c>
      <c r="EN73" s="62">
        <f t="shared" si="74"/>
        <v>908.7851383669215</v>
      </c>
      <c r="EO73" s="62">
        <f ca="1">AVERAGE(OFFSET($EN$3,0,0,'Données projet'!$E$15+1,1))-AVERAGE(OFFSET($H$3,0,0,'Données projet'!$E$15+1,1))</f>
        <v>720.18933349167537</v>
      </c>
      <c r="EP73" s="62">
        <f t="shared" si="100"/>
        <v>328.2965259900862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16.602710099171954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16.602710099171954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801.87096942919163</v>
      </c>
      <c r="S74" s="62">
        <f ca="1">AVERAGE(OFFSET($R$3,0,0,'Données projet'!$E$9+1,1))-AVERAGE(OFFSET($H$3,0,0,'Données projet'!$E$9+1,1))</f>
        <v>581.88778927327667</v>
      </c>
      <c r="T74" s="62">
        <f t="shared" si="88"/>
        <v>269.67340993773422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12.932523050483079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12.932523050483079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8.8662500000000044</v>
      </c>
      <c r="AI74" s="14">
        <f>IF('Données projet'!$A$62&gt;35,AI73+AH74-AQ73,IF(A74&lt;'Données projet'!$A$62,$AF$205^A74,IF(A74='Données projet'!$A$62,'Données projet'!$B$62,AI73+AH74-AQ73)))</f>
        <v>259.38125000000014</v>
      </c>
      <c r="AJ74" s="14">
        <f>AI74*VLOOKUP('Données projet'!$B$10,Paramètres!$A$1:$I$89,3,0)*VLOOKUP('Données projet'!$B$10,Paramètres!$A$1:$I$89,5,0)</f>
        <v>173.99294250000008</v>
      </c>
      <c r="AK74" s="14">
        <f t="shared" si="89"/>
        <v>43.983097946475816</v>
      </c>
      <c r="AL74" s="22">
        <f t="shared" si="58"/>
        <v>379.64160377761226</v>
      </c>
      <c r="AM74" s="62">
        <f t="shared" si="59"/>
        <v>672.97493711094558</v>
      </c>
      <c r="AN74" s="62">
        <f ca="1">AVERAGE(OFFSET($AM$3,0,0,'Données projet'!$E$10+1,1))-AVERAGE(OFFSET($H$3,0,0,'Données projet'!$E$10+1,1))</f>
        <v>442.85175349826028</v>
      </c>
      <c r="AO74" s="62">
        <f t="shared" si="90"/>
        <v>210.70697808232501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11.817650373717294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11.817650373717294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279.19797750000015</v>
      </c>
      <c r="BF74" s="14">
        <f t="shared" si="91"/>
        <v>66.797490186190217</v>
      </c>
      <c r="BG74" s="22">
        <f t="shared" si="61"/>
        <v>602.60877288678148</v>
      </c>
      <c r="BH74" s="62">
        <f t="shared" si="62"/>
        <v>895.94210622011474</v>
      </c>
      <c r="BI74" s="62">
        <f ca="1">AVERAGE(OFFSET($BH$3,0,0,'Données projet'!$E$11+1,1))-AVERAGE(OFFSET($H$3,0,0,'Données projet'!$E$11+1,1))</f>
        <v>683.36974161977764</v>
      </c>
      <c r="BJ74" s="62">
        <f t="shared" si="92"/>
        <v>312.6921234697457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15.385242939367801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15.385242939367801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8.8662500000000044</v>
      </c>
      <c r="BY74" s="13">
        <f>IF('Données projet'!$A$114&gt;35,BY73+BX74-CG73,IF(A74&lt;'Données projet'!$A$114,$BV$205^A74,IF(A74='Données projet'!$A$114,'Données projet'!$B$114,BY73+BX74-CG73)))</f>
        <v>259.38125000000014</v>
      </c>
      <c r="BZ74" s="14">
        <f>BY74*VLOOKUP('Données projet'!$B$12,Paramètres!$A$1:$I$89,3,0)*VLOOKUP('Données projet'!$B$12,Paramètres!$A$1:$I$89,5,0)</f>
        <v>250.87354500000012</v>
      </c>
      <c r="CA74" s="14">
        <f t="shared" si="93"/>
        <v>60.772959375994262</v>
      </c>
      <c r="CB74" s="22">
        <f t="shared" si="64"/>
        <v>542.78432845485679</v>
      </c>
      <c r="CC74" s="62">
        <f t="shared" si="65"/>
        <v>836.11766178819016</v>
      </c>
      <c r="CD74" s="62">
        <f ca="1">AVERAGE(OFFSET($CC$3,0,0,'Données projet'!$E$12+1,1))-AVERAGE(OFFSET($H$3,0,0,'Données projet'!$E$12+1,1))</f>
        <v>618.83149423524605</v>
      </c>
      <c r="CE74" s="62">
        <f t="shared" si="94"/>
        <v>285.33582535802435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13.824421191895704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13.824421191895704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2.8421709430404007E-14</v>
      </c>
      <c r="CU74" s="18">
        <f>CT74*VLOOKUP('Données projet'!$B$13,Paramètres!$A$1:$I$89,3,0)*VLOOKUP('Données projet'!$B$13,Paramètres!$A$1:$I$89,5,0)</f>
        <v>2.3055690689943732E-14</v>
      </c>
      <c r="CV74" s="14">
        <f t="shared" si="95"/>
        <v>4.10868481342271E-13</v>
      </c>
      <c r="CW74" s="22">
        <f t="shared" si="67"/>
        <v>7.5575126628944061E-13</v>
      </c>
      <c r="CX74" s="62">
        <f t="shared" si="68"/>
        <v>293.33333333333405</v>
      </c>
      <c r="CY74" s="62">
        <f ca="1">AVERAGE(OFFSET($CX$3,0,0,'Données projet'!$E$13+1,1))-AVERAGE(OFFSET($H$3,0,0,'Données projet'!$E$13+1,1))</f>
        <v>204.1040196583786</v>
      </c>
      <c r="CZ74" s="62">
        <f t="shared" si="96"/>
        <v>202.88720677845521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98.491384572162815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98.491384572162815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</v>
      </c>
      <c r="DO74" s="13">
        <f>IF('Données projet'!$A$166&gt;35,DO73+DN74-DW73,IF(A74&lt;'Données projet'!$A$166,$DL$205^A74,IF(A74='Données projet'!$A$166,'Données projet'!$B$166,DO73+DN74-DW73)))</f>
        <v>229.99999999999989</v>
      </c>
      <c r="DP74" s="18">
        <f>DO74*VLOOKUP('Données projet'!$B$14,Paramètres!$A$1:$I$89,3,0)*VLOOKUP('Données projet'!$B$14,Paramètres!$A$1:$I$89,5,0)</f>
        <v>218.86799999999988</v>
      </c>
      <c r="DQ74" s="14">
        <f t="shared" si="97"/>
        <v>53.868777293257502</v>
      </c>
      <c r="DR74" s="22">
        <f t="shared" si="70"/>
        <v>475.01655378575657</v>
      </c>
      <c r="DS74" s="62">
        <f t="shared" si="71"/>
        <v>768.34988711908989</v>
      </c>
      <c r="DT74" s="62">
        <f ca="1">AVERAGE(OFFSET($DS$3,0,0,'Données projet'!$E$14+1,1))-AVERAGE(OFFSET($H$3,0,0,'Données projet'!$E$14+1,1))</f>
        <v>398.94207486581155</v>
      </c>
      <c r="DU74" s="62">
        <f t="shared" si="98"/>
        <v>166.80625488406787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24.215139872639252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24.215139872639252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8.8662500000000044</v>
      </c>
      <c r="EJ74" s="13">
        <f>IF('Données projet'!$A$192&gt;35,EJ73+EI74-ER73,IF(A74&lt;'Données projet'!$A$192,$EG$205^A74,IF(A74='Données projet'!$A$192,'Données projet'!$B$192,EJ73+EI74-ER73)))</f>
        <v>259.38125000000014</v>
      </c>
      <c r="EK74" s="18">
        <f>EJ74*VLOOKUP('Données projet'!$B$15,Paramètres!$A$1:$I$89,3,0)*VLOOKUP('Données projet'!$B$15,Paramètres!$A$1:$I$89,5,0)</f>
        <v>295.38336750000019</v>
      </c>
      <c r="EL74" s="14">
        <f t="shared" si="99"/>
        <v>70.20776816356549</v>
      </c>
      <c r="EM74" s="22">
        <f t="shared" si="73"/>
        <v>636.73789461404351</v>
      </c>
      <c r="EN74" s="62">
        <f t="shared" si="74"/>
        <v>930.07122794737688</v>
      </c>
      <c r="EO74" s="62">
        <f ca="1">AVERAGE(OFFSET($EN$3,0,0,'Données projet'!$E$15+1,1))-AVERAGE(OFFSET($H$3,0,0,'Données projet'!$E$15+1,1))</f>
        <v>720.18933349167537</v>
      </c>
      <c r="EP74" s="62">
        <f t="shared" si="100"/>
        <v>328.2965259900862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16.277141080780428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16.277141080780428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818.85099591375661</v>
      </c>
      <c r="S75" s="62">
        <f ca="1">AVERAGE(OFFSET($R$3,0,0,'Données projet'!$E$9+1,1))-AVERAGE(OFFSET($H$3,0,0,'Données projet'!$E$9+1,1))</f>
        <v>581.88778927327667</v>
      </c>
      <c r="T75" s="62">
        <f t="shared" si="88"/>
        <v>269.67340993773422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12.678924161523286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12.678924161523286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8.8662500000000044</v>
      </c>
      <c r="AI75" s="14">
        <f>IF('Données projet'!$A$62&gt;35,AI74+AH75-AQ74,IF(A75&lt;'Données projet'!$A$62,$AF$205^A75,IF(A75='Données projet'!$A$62,'Données projet'!$B$62,AI74+AH75-AQ74)))</f>
        <v>268.24750000000012</v>
      </c>
      <c r="AJ75" s="14">
        <f>AI75*VLOOKUP('Données projet'!$B$10,Paramètres!$A$1:$I$89,3,0)*VLOOKUP('Données projet'!$B$10,Paramètres!$A$1:$I$89,5,0)</f>
        <v>179.9404230000001</v>
      </c>
      <c r="AK75" s="14">
        <f t="shared" si="89"/>
        <v>45.308931126343715</v>
      </c>
      <c r="AL75" s="22">
        <f t="shared" si="58"/>
        <v>392.30929177004873</v>
      </c>
      <c r="AM75" s="62">
        <f t="shared" si="59"/>
        <v>685.64262510338199</v>
      </c>
      <c r="AN75" s="62">
        <f ca="1">AVERAGE(OFFSET($AM$3,0,0,'Données projet'!$E$10+1,1))-AVERAGE(OFFSET($H$3,0,0,'Données projet'!$E$10+1,1))</f>
        <v>442.85175349826028</v>
      </c>
      <c r="AO75" s="62">
        <f t="shared" si="90"/>
        <v>210.70697808232501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11.58591345794369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11.58591345794369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288.7416090000001</v>
      </c>
      <c r="BF75" s="14">
        <f t="shared" si="91"/>
        <v>68.811043868300743</v>
      </c>
      <c r="BG75" s="22">
        <f t="shared" si="61"/>
        <v>622.73753707895719</v>
      </c>
      <c r="BH75" s="62">
        <f t="shared" si="62"/>
        <v>916.07087041229056</v>
      </c>
      <c r="BI75" s="62">
        <f ca="1">AVERAGE(OFFSET($BH$3,0,0,'Données projet'!$E$11+1,1))-AVERAGE(OFFSET($H$3,0,0,'Données projet'!$E$11+1,1))</f>
        <v>683.36974161977764</v>
      </c>
      <c r="BJ75" s="62">
        <f t="shared" si="92"/>
        <v>312.6921234697457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15.083547709398392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15.083547709398392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8.8662500000000044</v>
      </c>
      <c r="BY75" s="13">
        <f>IF('Données projet'!$A$114&gt;35,BY74+BX75-CG74,IF(A75&lt;'Données projet'!$A$114,$BV$205^A75,IF(A75='Données projet'!$A$114,'Données projet'!$B$114,BY74+BX75-CG74)))</f>
        <v>268.24750000000012</v>
      </c>
      <c r="BZ75" s="14">
        <f>BY75*VLOOKUP('Données projet'!$B$12,Paramètres!$A$1:$I$89,3,0)*VLOOKUP('Données projet'!$B$12,Paramètres!$A$1:$I$89,5,0)</f>
        <v>259.44898200000011</v>
      </c>
      <c r="CA75" s="14">
        <f t="shared" si="93"/>
        <v>62.604908687011665</v>
      </c>
      <c r="CB75" s="22">
        <f t="shared" si="64"/>
        <v>560.91052627987881</v>
      </c>
      <c r="CC75" s="62">
        <f t="shared" si="65"/>
        <v>854.24385961321218</v>
      </c>
      <c r="CD75" s="62">
        <f ca="1">AVERAGE(OFFSET($CC$3,0,0,'Données projet'!$E$12+1,1))-AVERAGE(OFFSET($H$3,0,0,'Données projet'!$E$12+1,1))</f>
        <v>618.83149423524605</v>
      </c>
      <c r="CE75" s="62">
        <f t="shared" si="94"/>
        <v>285.33582535802435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13.553332724386959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13.553332724386959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2.8421709430404007E-14</v>
      </c>
      <c r="CU75" s="18">
        <f>CT75*VLOOKUP('Données projet'!$B$13,Paramètres!$A$1:$I$89,3,0)*VLOOKUP('Données projet'!$B$13,Paramètres!$A$1:$I$89,5,0)</f>
        <v>2.3055690689943732E-14</v>
      </c>
      <c r="CV75" s="14">
        <f t="shared" si="95"/>
        <v>4.10868481342271E-13</v>
      </c>
      <c r="CW75" s="22">
        <f t="shared" si="67"/>
        <v>7.5575126628944061E-13</v>
      </c>
      <c r="CX75" s="62">
        <f t="shared" si="68"/>
        <v>293.33333333333405</v>
      </c>
      <c r="CY75" s="62">
        <f ca="1">AVERAGE(OFFSET($CX$3,0,0,'Données projet'!$E$13+1,1))-AVERAGE(OFFSET($H$3,0,0,'Données projet'!$E$13+1,1))</f>
        <v>204.1040196583786</v>
      </c>
      <c r="CZ75" s="62">
        <f t="shared" si="96"/>
        <v>202.88720677845521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96.560028594515501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96.560028594515501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</v>
      </c>
      <c r="DO75" s="13">
        <f>IF('Données projet'!$A$166&gt;35,DO74+DN75-DW74,IF(A75&lt;'Données projet'!$A$166,$DL$205^A75,IF(A75='Données projet'!$A$166,'Données projet'!$B$166,DO74+DN75-DW74)))</f>
        <v>236.99999999999989</v>
      </c>
      <c r="DP75" s="18">
        <f>DO75*VLOOKUP('Données projet'!$B$14,Paramètres!$A$1:$I$89,3,0)*VLOOKUP('Données projet'!$B$14,Paramètres!$A$1:$I$89,5,0)</f>
        <v>225.52919999999992</v>
      </c>
      <c r="DQ75" s="14">
        <f t="shared" si="97"/>
        <v>55.314888425951921</v>
      </c>
      <c r="DR75" s="22">
        <f t="shared" si="70"/>
        <v>489.13678734186618</v>
      </c>
      <c r="DS75" s="62">
        <f t="shared" si="71"/>
        <v>782.4701206751995</v>
      </c>
      <c r="DT75" s="62">
        <f ca="1">AVERAGE(OFFSET($DS$3,0,0,'Données projet'!$E$14+1,1))-AVERAGE(OFFSET($H$3,0,0,'Données projet'!$E$14+1,1))</f>
        <v>398.94207486581155</v>
      </c>
      <c r="DU75" s="62">
        <f t="shared" si="98"/>
        <v>166.80625488406787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23.740295749513724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23.740295749513724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8.8662500000000044</v>
      </c>
      <c r="EJ75" s="13">
        <f>IF('Données projet'!$A$192&gt;35,EJ74+EI75-ER74,IF(A75&lt;'Données projet'!$A$192,$EG$205^A75,IF(A75='Données projet'!$A$192,'Données projet'!$B$192,EJ74+EI75-ER74)))</f>
        <v>268.24750000000012</v>
      </c>
      <c r="EK75" s="18">
        <f>EJ75*VLOOKUP('Données projet'!$B$15,Paramètres!$A$1:$I$89,3,0)*VLOOKUP('Données projet'!$B$15,Paramètres!$A$1:$I$89,5,0)</f>
        <v>305.48025300000012</v>
      </c>
      <c r="EL75" s="14">
        <f t="shared" si="99"/>
        <v>72.324121782608003</v>
      </c>
      <c r="EM75" s="22">
        <f t="shared" si="73"/>
        <v>658.00928607970911</v>
      </c>
      <c r="EN75" s="62">
        <f t="shared" si="74"/>
        <v>951.34261941304248</v>
      </c>
      <c r="EO75" s="62">
        <f ca="1">AVERAGE(OFFSET($EN$3,0,0,'Données projet'!$E$15+1,1))-AVERAGE(OFFSET($H$3,0,0,'Données projet'!$E$15+1,1))</f>
        <v>720.18933349167537</v>
      </c>
      <c r="EP75" s="62">
        <f t="shared" si="100"/>
        <v>328.2965259900862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15.957956272262066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15.957956272262066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835.81946947680444</v>
      </c>
      <c r="S76" s="62">
        <f ca="1">AVERAGE(OFFSET($R$3,0,0,'Données projet'!$E$9+1,1))-AVERAGE(OFFSET($H$3,0,0,'Données projet'!$E$9+1,1))</f>
        <v>581.88778927327667</v>
      </c>
      <c r="T76" s="62">
        <f t="shared" si="88"/>
        <v>269.67340993773422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12.430298192095945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12.430298192095945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8.8662500000000044</v>
      </c>
      <c r="AI76" s="14">
        <f>IF('Données projet'!$A$62&gt;35,AI75+AH76-AQ75,IF(A76&lt;'Données projet'!$A$62,$AF$205^A76,IF(A76='Données projet'!$A$62,'Données projet'!$B$62,AI75+AH76-AQ75)))</f>
        <v>277.1137500000001</v>
      </c>
      <c r="AJ76" s="14">
        <f>AI76*VLOOKUP('Données projet'!$B$10,Paramètres!$A$1:$I$89,3,0)*VLOOKUP('Données projet'!$B$10,Paramètres!$A$1:$I$89,5,0)</f>
        <v>185.88790350000008</v>
      </c>
      <c r="AK76" s="14">
        <f t="shared" si="89"/>
        <v>46.62967223421829</v>
      </c>
      <c r="AL76" s="22">
        <f t="shared" si="58"/>
        <v>404.96811107043033</v>
      </c>
      <c r="AM76" s="62">
        <f t="shared" si="59"/>
        <v>698.30144440376364</v>
      </c>
      <c r="AN76" s="62">
        <f ca="1">AVERAGE(OFFSET($AM$3,0,0,'Données projet'!$E$10+1,1))-AVERAGE(OFFSET($H$3,0,0,'Données projet'!$E$10+1,1))</f>
        <v>442.85175349826028</v>
      </c>
      <c r="AO76" s="62">
        <f t="shared" si="90"/>
        <v>210.70697808232501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11.358720761742843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11.358720761742843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298.2852405000001</v>
      </c>
      <c r="BF76" s="14">
        <f t="shared" si="91"/>
        <v>70.816864179073477</v>
      </c>
      <c r="BG76" s="22">
        <f t="shared" si="61"/>
        <v>642.8528323160532</v>
      </c>
      <c r="BH76" s="62">
        <f t="shared" si="62"/>
        <v>936.18616564938657</v>
      </c>
      <c r="BI76" s="62">
        <f ca="1">AVERAGE(OFFSET($BH$3,0,0,'Données projet'!$E$11+1,1))-AVERAGE(OFFSET($H$3,0,0,'Données projet'!$E$11+1,1))</f>
        <v>683.36974161977764</v>
      </c>
      <c r="BJ76" s="62">
        <f t="shared" si="92"/>
        <v>312.6921234697457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14.787768538872761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14.787768538872761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8.8662500000000044</v>
      </c>
      <c r="BY76" s="13">
        <f>IF('Données projet'!$A$114&gt;35,BY75+BX76-CG75,IF(A76&lt;'Données projet'!$A$114,$BV$205^A76,IF(A76='Données projet'!$A$114,'Données projet'!$B$114,BY75+BX76-CG75)))</f>
        <v>277.1137500000001</v>
      </c>
      <c r="BZ76" s="14">
        <f>BY76*VLOOKUP('Données projet'!$B$12,Paramètres!$A$1:$I$89,3,0)*VLOOKUP('Données projet'!$B$12,Paramètres!$A$1:$I$89,5,0)</f>
        <v>268.02441900000014</v>
      </c>
      <c r="CA76" s="14">
        <f t="shared" si="93"/>
        <v>64.429822106997378</v>
      </c>
      <c r="CB76" s="22">
        <f t="shared" si="64"/>
        <v>579.02446992802072</v>
      </c>
      <c r="CC76" s="62">
        <f t="shared" si="65"/>
        <v>872.35780326135409</v>
      </c>
      <c r="CD76" s="62">
        <f ca="1">AVERAGE(OFFSET($CC$3,0,0,'Données projet'!$E$12+1,1))-AVERAGE(OFFSET($H$3,0,0,'Données projet'!$E$12+1,1))</f>
        <v>618.83149423524605</v>
      </c>
      <c r="CE76" s="62">
        <f t="shared" si="94"/>
        <v>285.33582535802435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13.287560136378422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13.287560136378422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2.8421709430404007E-14</v>
      </c>
      <c r="CU76" s="18">
        <f>CT76*VLOOKUP('Données projet'!$B$13,Paramètres!$A$1:$I$89,3,0)*VLOOKUP('Données projet'!$B$13,Paramètres!$A$1:$I$89,5,0)</f>
        <v>2.3055690689943732E-14</v>
      </c>
      <c r="CV76" s="14">
        <f t="shared" si="95"/>
        <v>4.10868481342271E-13</v>
      </c>
      <c r="CW76" s="22">
        <f t="shared" si="67"/>
        <v>7.5575126628944061E-13</v>
      </c>
      <c r="CX76" s="62">
        <f t="shared" si="68"/>
        <v>293.33333333333405</v>
      </c>
      <c r="CY76" s="62">
        <f ca="1">AVERAGE(OFFSET($CX$3,0,0,'Données projet'!$E$13+1,1))-AVERAGE(OFFSET($H$3,0,0,'Données projet'!$E$13+1,1))</f>
        <v>204.1040196583786</v>
      </c>
      <c r="CZ76" s="62">
        <f t="shared" si="96"/>
        <v>202.88720677845521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94.666545329579023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94.666545329579023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</v>
      </c>
      <c r="DO76" s="13">
        <f>IF('Données projet'!$A$166&gt;35,DO75+DN76-DW75,IF(A76&lt;'Données projet'!$A$166,$DL$205^A76,IF(A76='Données projet'!$A$166,'Données projet'!$B$166,DO75+DN76-DW75)))</f>
        <v>243.99999999999989</v>
      </c>
      <c r="DP76" s="18">
        <f>DO76*VLOOKUP('Données projet'!$B$14,Paramètres!$A$1:$I$89,3,0)*VLOOKUP('Données projet'!$B$14,Paramètres!$A$1:$I$89,5,0)</f>
        <v>232.19039999999987</v>
      </c>
      <c r="DQ76" s="14">
        <f t="shared" si="97"/>
        <v>56.756035639094556</v>
      </c>
      <c r="DR76" s="22">
        <f t="shared" si="70"/>
        <v>503.24837540475619</v>
      </c>
      <c r="DS76" s="62">
        <f t="shared" si="71"/>
        <v>796.58170873808945</v>
      </c>
      <c r="DT76" s="62">
        <f ca="1">AVERAGE(OFFSET($DS$3,0,0,'Données projet'!$E$14+1,1))-AVERAGE(OFFSET($H$3,0,0,'Données projet'!$E$14+1,1))</f>
        <v>398.94207486581155</v>
      </c>
      <c r="DU76" s="62">
        <f t="shared" si="98"/>
        <v>166.80625488406787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23.27476303001637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23.27476303001637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8.8662500000000044</v>
      </c>
      <c r="EJ76" s="13">
        <f>IF('Données projet'!$A$192&gt;35,EJ75+EI76-ER75,IF(A76&lt;'Données projet'!$A$192,$EG$205^A76,IF(A76='Données projet'!$A$192,'Données projet'!$B$192,EJ75+EI76-ER75)))</f>
        <v>277.1137500000001</v>
      </c>
      <c r="EK76" s="18">
        <f>EJ76*VLOOKUP('Données projet'!$B$15,Paramètres!$A$1:$I$89,3,0)*VLOOKUP('Données projet'!$B$15,Paramètres!$A$1:$I$89,5,0)</f>
        <v>315.5771385000001</v>
      </c>
      <c r="EL76" s="14">
        <f t="shared" si="99"/>
        <v>74.432347210898442</v>
      </c>
      <c r="EM76" s="22">
        <f t="shared" si="73"/>
        <v>679.26652094648159</v>
      </c>
      <c r="EN76" s="62">
        <f t="shared" si="74"/>
        <v>972.59985427981496</v>
      </c>
      <c r="EO76" s="62">
        <f ca="1">AVERAGE(OFFSET($EN$3,0,0,'Données projet'!$E$15+1,1))-AVERAGE(OFFSET($H$3,0,0,'Données projet'!$E$15+1,1))</f>
        <v>720.18933349167537</v>
      </c>
      <c r="EP76" s="62">
        <f t="shared" si="100"/>
        <v>328.2965259900862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15.64503048315524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15.64503048315524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852.77680215467967</v>
      </c>
      <c r="S77" s="62">
        <f ca="1">AVERAGE(OFFSET($R$3,0,0,'Données projet'!$E$9+1,1))-AVERAGE(OFFSET($H$3,0,0,'Données projet'!$E$9+1,1))</f>
        <v>581.88778927327667</v>
      </c>
      <c r="T77" s="62">
        <f t="shared" si="88"/>
        <v>269.67340993773422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0.17200000000000001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20.341219504282051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20.341219504282051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285.98</v>
      </c>
      <c r="AG77" s="13">
        <f>VLOOKUP(A77,'Données projet'!$A$61:$I$81,9,0)</f>
        <v>8.8662500000000044</v>
      </c>
      <c r="AH77" s="13">
        <f t="array" ref="AH77">INDEX(AG:AG,MIN(IF(ISNUMBER(AG77:AG273),ROW(AG77:AG273),"")))</f>
        <v>8.8662500000000044</v>
      </c>
      <c r="AI77" s="14">
        <f>IF('Données projet'!$A$62&gt;35,AI76+AH77-AQ76,IF(A77&lt;'Données projet'!$A$62,$AF$205^A77,IF(A77='Données projet'!$A$62,'Données projet'!$B$62,AI76+AH77-AQ76)))</f>
        <v>285.98000000000008</v>
      </c>
      <c r="AJ77" s="14">
        <f>AI77*VLOOKUP('Données projet'!$B$10,Paramètres!$A$1:$I$89,3,0)*VLOOKUP('Données projet'!$B$10,Paramètres!$A$1:$I$89,5,0)</f>
        <v>191.83538400000006</v>
      </c>
      <c r="AK77" s="14">
        <f t="shared" si="89"/>
        <v>47.945502879463582</v>
      </c>
      <c r="AL77" s="22">
        <f t="shared" si="58"/>
        <v>417.61837798173246</v>
      </c>
      <c r="AM77" s="62">
        <f t="shared" si="59"/>
        <v>710.95171131506572</v>
      </c>
      <c r="AN77" s="62">
        <f ca="1">AVERAGE(OFFSET($AM$3,0,0,'Données projet'!$E$10+1,1))-AVERAGE(OFFSET($H$3,0,0,'Données projet'!$E$10+1,1))</f>
        <v>442.85175349826028</v>
      </c>
      <c r="AO77" s="62">
        <f t="shared" si="90"/>
        <v>210.70697808232501</v>
      </c>
      <c r="AP77" s="16">
        <f>IF(ISNA(VLOOKUP(A77,'Données projet'!$A$61:$I$81,3,0)),0,VLOOKUP(A77,'Données projet'!$A$61:$I$81,3,0))</f>
        <v>5</v>
      </c>
      <c r="AQ77" s="16">
        <f>IF(ISNA(VLOOKUP(A77,'Données projet'!$A$61:$I$81,4,0)),0,VLOOKUP(A77,'Données projet'!$A$61:$I$81,4,0))</f>
        <v>47.4</v>
      </c>
      <c r="AR77" s="17">
        <f>IF(ISNA(VLOOKUP(A77,'Données projet'!$A$61:$I$81,5,0)),0%,VLOOKUP(A77,'Données projet'!$A$61:$I$81,5,0)*VLOOKUP('Données projet'!$B$10,Paramètres!$A$1:$I$89,7,0))</f>
        <v>0.21200000000000002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18.587666098740488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18.587666098740488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307.82887200000005</v>
      </c>
      <c r="BF77" s="14">
        <f t="shared" si="91"/>
        <v>72.81522693013352</v>
      </c>
      <c r="BG77" s="22">
        <f t="shared" si="61"/>
        <v>662.95513896998261</v>
      </c>
      <c r="BH77" s="62">
        <f t="shared" si="62"/>
        <v>956.28847230331598</v>
      </c>
      <c r="BI77" s="62">
        <f ca="1">AVERAGE(OFFSET($BH$3,0,0,'Données projet'!$E$11+1,1))-AVERAGE(OFFSET($H$3,0,0,'Données projet'!$E$11+1,1))</f>
        <v>683.36974161977764</v>
      </c>
      <c r="BJ77" s="62">
        <f t="shared" si="92"/>
        <v>312.6921234697457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0.17200000000000001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24.19903699647347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24.19903699647347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285.98</v>
      </c>
      <c r="BW77" s="13">
        <f>VLOOKUP(A77,'Données projet'!$A$113:$I$133,9,0)</f>
        <v>8.8662500000000044</v>
      </c>
      <c r="BX77" s="13">
        <f t="array" ref="BX77">INDEX(BW:BW,MIN(IF(ISNUMBER(BW77:BW273),ROW(BW77:BW273),"")))</f>
        <v>8.8662500000000044</v>
      </c>
      <c r="BY77" s="13">
        <f>IF('Données projet'!$A$114&gt;35,BY76+BX77-CG76,IF(A77&lt;'Données projet'!$A$114,$BV$205^A77,IF(A77='Données projet'!$A$114,'Données projet'!$B$114,BY76+BX77-CG76)))</f>
        <v>285.98000000000008</v>
      </c>
      <c r="BZ77" s="14">
        <f>BY77*VLOOKUP('Données projet'!$B$12,Paramètres!$A$1:$I$89,3,0)*VLOOKUP('Données projet'!$B$12,Paramètres!$A$1:$I$89,5,0)</f>
        <v>276.59985600000005</v>
      </c>
      <c r="CA77" s="14">
        <f t="shared" si="93"/>
        <v>66.247950571856578</v>
      </c>
      <c r="CB77" s="22">
        <f t="shared" si="64"/>
        <v>597.12659644598352</v>
      </c>
      <c r="CC77" s="62">
        <f t="shared" si="65"/>
        <v>890.45992977931678</v>
      </c>
      <c r="CD77" s="62">
        <f ca="1">AVERAGE(OFFSET($CC$3,0,0,'Données projet'!$E$12+1,1))-AVERAGE(OFFSET($H$3,0,0,'Données projet'!$E$12+1,1))</f>
        <v>618.83149423524605</v>
      </c>
      <c r="CE77" s="62">
        <f t="shared" si="94"/>
        <v>285.33582535802435</v>
      </c>
      <c r="CF77" s="16">
        <f>IF(ISNA(VLOOKUP(A77,'Données projet'!$A$113:$I$133,3,0)),0,VLOOKUP(A77,'Données projet'!$A$113:$I$133,3,0))</f>
        <v>5</v>
      </c>
      <c r="CG77" s="16">
        <f>IF(ISNA(VLOOKUP(A77,'Données projet'!$A$113:$I$133,4,0)),0,VLOOKUP(A77,'Données projet'!$A$113:$I$133,4,0))</f>
        <v>47.4</v>
      </c>
      <c r="CH77" s="17">
        <f>IF(ISNA(VLOOKUP(A77,'Données projet'!$A$113:$I$133,5,0)),0%,VLOOKUP(A77,'Données projet'!$A$113:$I$133,5,0)*VLOOKUP('Données projet'!$B$12,Paramètres!$A$1:$I$89,7,0))</f>
        <v>0.17200000000000001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21.744062228715293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21.744062228715293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2.8421709430404007E-14</v>
      </c>
      <c r="CU77" s="18">
        <f>CT77*VLOOKUP('Données projet'!$B$13,Paramètres!$A$1:$I$89,3,0)*VLOOKUP('Données projet'!$B$13,Paramètres!$A$1:$I$89,5,0)</f>
        <v>2.3055690689943732E-14</v>
      </c>
      <c r="CV77" s="14">
        <f t="shared" si="95"/>
        <v>4.10868481342271E-13</v>
      </c>
      <c r="CW77" s="22">
        <f t="shared" si="67"/>
        <v>7.5575126628944061E-13</v>
      </c>
      <c r="CX77" s="62">
        <f t="shared" si="68"/>
        <v>293.33333333333405</v>
      </c>
      <c r="CY77" s="62">
        <f ca="1">AVERAGE(OFFSET($CX$3,0,0,'Données projet'!$E$13+1,1))-AVERAGE(OFFSET($H$3,0,0,'Données projet'!$E$13+1,1))</f>
        <v>204.1040196583786</v>
      </c>
      <c r="CZ77" s="62">
        <f t="shared" si="96"/>
        <v>202.88720677845521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92.810192116557189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92.810192116557189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</v>
      </c>
      <c r="DO77" s="13">
        <f>IF('Données projet'!$A$166&gt;35,DO76+DN77-DW76,IF(A77&lt;'Données projet'!$A$166,$DL$205^A77,IF(A77='Données projet'!$A$166,'Données projet'!$B$166,DO76+DN77-DW76)))</f>
        <v>250.99999999999989</v>
      </c>
      <c r="DP77" s="18">
        <f>DO77*VLOOKUP('Données projet'!$B$14,Paramètres!$A$1:$I$89,3,0)*VLOOKUP('Données projet'!$B$14,Paramètres!$A$1:$I$89,5,0)</f>
        <v>238.85159999999991</v>
      </c>
      <c r="DQ77" s="14">
        <f t="shared" si="97"/>
        <v>58.192377695429009</v>
      </c>
      <c r="DR77" s="22">
        <f t="shared" si="70"/>
        <v>517.35159448620539</v>
      </c>
      <c r="DS77" s="62">
        <f t="shared" si="71"/>
        <v>810.68492781953864</v>
      </c>
      <c r="DT77" s="62">
        <f ca="1">AVERAGE(OFFSET($DS$3,0,0,'Données projet'!$E$14+1,1))-AVERAGE(OFFSET($H$3,0,0,'Données projet'!$E$14+1,1))</f>
        <v>398.94207486581155</v>
      </c>
      <c r="DU77" s="62">
        <f t="shared" si="98"/>
        <v>166.80625488406787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22.818359123201439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22.818359123201439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>
        <f>VLOOKUP(A77,'Données projet'!$A$191:$I$211,2,0)</f>
        <v>285.98</v>
      </c>
      <c r="EH77" s="13">
        <f>VLOOKUP(A77,'Données projet'!$A$191:$I$211,9,0)</f>
        <v>8.8662500000000044</v>
      </c>
      <c r="EI77" s="13">
        <f t="array" ref="EI77">INDEX(EH:EH,MIN(IF(ISNUMBER(EH77:EH273),ROW(EH77:EH273),"")))</f>
        <v>8.8662500000000044</v>
      </c>
      <c r="EJ77" s="13">
        <f>IF('Données projet'!$A$192&gt;35,EJ76+EI77-ER76,IF(A77&lt;'Données projet'!$A$192,$EG$205^A77,IF(A77='Données projet'!$A$192,'Données projet'!$B$192,EJ76+EI77-ER76)))</f>
        <v>285.98000000000008</v>
      </c>
      <c r="EK77" s="18">
        <f>EJ77*VLOOKUP('Données projet'!$B$15,Paramètres!$A$1:$I$89,3,0)*VLOOKUP('Données projet'!$B$15,Paramètres!$A$1:$I$89,5,0)</f>
        <v>325.67402400000009</v>
      </c>
      <c r="EL77" s="14">
        <f t="shared" si="99"/>
        <v>76.532734341343797</v>
      </c>
      <c r="EM77" s="22">
        <f t="shared" si="73"/>
        <v>700.51010411117386</v>
      </c>
      <c r="EN77" s="62">
        <f t="shared" si="74"/>
        <v>993.84343744450712</v>
      </c>
      <c r="EO77" s="62">
        <f ca="1">AVERAGE(OFFSET($EN$3,0,0,'Données projet'!$E$15+1,1))-AVERAGE(OFFSET($H$3,0,0,'Données projet'!$E$15+1,1))</f>
        <v>720.18933349167537</v>
      </c>
      <c r="EP77" s="62">
        <f t="shared" si="100"/>
        <v>328.2965259900862</v>
      </c>
      <c r="EQ77" s="16">
        <f>IF(ISNA(VLOOKUP(A77,'Données projet'!$A$191:$I$211,3,0)),0,VLOOKUP(A77,'Données projet'!$A$191:$I$211,3,0))</f>
        <v>5</v>
      </c>
      <c r="ER77" s="16">
        <f>IF(ISNA(VLOOKUP(A77,'Données projet'!$A$191:$I$211,4,0)),0,VLOOKUP(A77,'Données projet'!$A$191:$I$211,4,0))</f>
        <v>47.4</v>
      </c>
      <c r="ES77" s="17">
        <f>IF(ISNA(VLOOKUP(A77,'Données projet'!$A$191:$I$211,5,0)),0%,VLOOKUP(A77,'Données projet'!$A$191:$I$211,5,0)*VLOOKUP('Données projet'!$B$15,Paramètres!$A$1:$I$89,7,0))</f>
        <v>0.17200000000000001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25.601879720906716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25.601879720906716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778.63193832862021</v>
      </c>
      <c r="S78" s="62">
        <f ca="1">AVERAGE(OFFSET($R$3,0,0,'Données projet'!$E$9+1,1))-AVERAGE(OFFSET($H$3,0,0,'Données projet'!$E$9+1,1))</f>
        <v>581.88778927327667</v>
      </c>
      <c r="T78" s="62">
        <f t="shared" si="88"/>
        <v>269.67340993773422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19.942340596721895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19.942340596721895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8.6770000000000014</v>
      </c>
      <c r="AI78" s="14">
        <f>IF('Données projet'!$A$62&gt;35,AI77+AH78-AQ77,IF(A78&lt;'Données projet'!$A$62,$AF$205^A78,IF(A78='Données projet'!$A$62,'Données projet'!$B$62,AI77+AH78-AQ77)))</f>
        <v>247.25700000000009</v>
      </c>
      <c r="AJ78" s="14">
        <f>AI78*VLOOKUP('Données projet'!$B$10,Paramètres!$A$1:$I$89,3,0)*VLOOKUP('Données projet'!$B$10,Paramètres!$A$1:$I$89,5,0)</f>
        <v>165.85999560000008</v>
      </c>
      <c r="AK78" s="14">
        <f t="shared" si="89"/>
        <v>42.161474060754607</v>
      </c>
      <c r="AL78" s="22">
        <f t="shared" si="58"/>
        <v>362.3040596591477</v>
      </c>
      <c r="AM78" s="62">
        <f t="shared" si="59"/>
        <v>655.63739299248095</v>
      </c>
      <c r="AN78" s="62">
        <f ca="1">AVERAGE(OFFSET($AM$3,0,0,'Données projet'!$E$10+1,1))-AVERAGE(OFFSET($H$3,0,0,'Données projet'!$E$10+1,1))</f>
        <v>442.85175349826028</v>
      </c>
      <c r="AO78" s="62">
        <f t="shared" si="90"/>
        <v>210.70697808232501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18.223173303901035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18.223173303901035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266.1474348000001</v>
      </c>
      <c r="BF78" s="14">
        <f t="shared" si="91"/>
        <v>64.03097510856955</v>
      </c>
      <c r="BG78" s="22">
        <f t="shared" si="61"/>
        <v>575.06073059075879</v>
      </c>
      <c r="BH78" s="62">
        <f t="shared" si="62"/>
        <v>868.39406392409205</v>
      </c>
      <c r="BI78" s="62">
        <f ca="1">AVERAGE(OFFSET($BH$3,0,0,'Données projet'!$E$11+1,1))-AVERAGE(OFFSET($H$3,0,0,'Données projet'!$E$11+1,1))</f>
        <v>683.36974161977764</v>
      </c>
      <c r="BJ78" s="62">
        <f t="shared" si="92"/>
        <v>312.6921234697457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23.72450864092777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23.72450864092777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8.6770000000000014</v>
      </c>
      <c r="BY78" s="13">
        <f>IF('Données projet'!$A$114&gt;35,BY77+BX78-CG77,IF(A78&lt;'Données projet'!$A$114,$BV$205^A78,IF(A78='Données projet'!$A$114,'Données projet'!$B$114,BY77+BX78-CG77)))</f>
        <v>247.25700000000009</v>
      </c>
      <c r="BZ78" s="14">
        <f>BY78*VLOOKUP('Données projet'!$B$12,Paramètres!$A$1:$I$89,3,0)*VLOOKUP('Données projet'!$B$12,Paramètres!$A$1:$I$89,5,0)</f>
        <v>239.1469704000001</v>
      </c>
      <c r="CA78" s="14">
        <f t="shared" si="93"/>
        <v>58.255958992346976</v>
      </c>
      <c r="CB78" s="22">
        <f t="shared" si="64"/>
        <v>517.97676869167117</v>
      </c>
      <c r="CC78" s="62">
        <f t="shared" si="65"/>
        <v>811.31010202500443</v>
      </c>
      <c r="CD78" s="62">
        <f ca="1">AVERAGE(OFFSET($CC$3,0,0,'Données projet'!$E$12+1,1))-AVERAGE(OFFSET($H$3,0,0,'Données projet'!$E$12+1,1))</f>
        <v>618.83149423524605</v>
      </c>
      <c r="CE78" s="62">
        <f t="shared" si="94"/>
        <v>285.33582535802435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21.317674430978578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21.317674430978578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2.8421709430404007E-14</v>
      </c>
      <c r="CU78" s="18">
        <f>CT78*VLOOKUP('Données projet'!$B$13,Paramètres!$A$1:$I$89,3,0)*VLOOKUP('Données projet'!$B$13,Paramètres!$A$1:$I$89,5,0)</f>
        <v>2.3055690689943732E-14</v>
      </c>
      <c r="CV78" s="14">
        <f t="shared" si="95"/>
        <v>4.10868481342271E-13</v>
      </c>
      <c r="CW78" s="22">
        <f t="shared" si="67"/>
        <v>7.5575126628944061E-13</v>
      </c>
      <c r="CX78" s="62">
        <f t="shared" si="68"/>
        <v>293.33333333333405</v>
      </c>
      <c r="CY78" s="62">
        <f ca="1">AVERAGE(OFFSET($CX$3,0,0,'Données projet'!$E$13+1,1))-AVERAGE(OFFSET($H$3,0,0,'Données projet'!$E$13+1,1))</f>
        <v>204.1040196583786</v>
      </c>
      <c r="CZ78" s="62">
        <f t="shared" si="96"/>
        <v>202.88720677845521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90.990240857779057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90.990240857779057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258</v>
      </c>
      <c r="DM78" s="13">
        <f>VLOOKUP(A78,'Données projet'!$A$165:$I$185,9,0)</f>
        <v>7</v>
      </c>
      <c r="DN78" s="13">
        <f t="array" ref="DN78">INDEX(DM:DM,MIN(IF(ISNUMBER(DM78:DM274),ROW(DM78:DM274),"")))</f>
        <v>7</v>
      </c>
      <c r="DO78" s="13">
        <f>IF('Données projet'!$A$166&gt;35,DO77+DN78-DW77,IF(A78&lt;'Données projet'!$A$166,$DL$205^A78,IF(A78='Données projet'!$A$166,'Données projet'!$B$166,DO77+DN78-DW77)))</f>
        <v>257.99999999999989</v>
      </c>
      <c r="DP78" s="18">
        <f>DO78*VLOOKUP('Données projet'!$B$14,Paramètres!$A$1:$I$89,3,0)*VLOOKUP('Données projet'!$B$14,Paramètres!$A$1:$I$89,5,0)</f>
        <v>245.51279999999991</v>
      </c>
      <c r="DQ78" s="14">
        <f t="shared" si="97"/>
        <v>59.624063998553147</v>
      </c>
      <c r="DR78" s="22">
        <f t="shared" si="70"/>
        <v>531.44670479747981</v>
      </c>
      <c r="DS78" s="62">
        <f t="shared" si="71"/>
        <v>824.78003813081318</v>
      </c>
      <c r="DT78" s="62">
        <f ca="1">AVERAGE(OFFSET($DS$3,0,0,'Données projet'!$E$14+1,1))-AVERAGE(OFFSET($H$3,0,0,'Données projet'!$E$14+1,1))</f>
        <v>398.94207486581155</v>
      </c>
      <c r="DU78" s="62">
        <f t="shared" si="98"/>
        <v>166.80625488406787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0.215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28.703738009864853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28.703738009864853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8.6770000000000014</v>
      </c>
      <c r="EJ78" s="13">
        <f>IF('Données projet'!$A$192&gt;35,EJ77+EI78-ER77,IF(A78&lt;'Données projet'!$A$192,$EG$205^A78,IF(A78='Données projet'!$A$192,'Données projet'!$B$192,EJ77+EI78-ER77)))</f>
        <v>247.25700000000009</v>
      </c>
      <c r="EK78" s="18">
        <f>EJ78*VLOOKUP('Données projet'!$B$15,Paramètres!$A$1:$I$89,3,0)*VLOOKUP('Données projet'!$B$15,Paramètres!$A$1:$I$89,5,0)</f>
        <v>281.5762716000001</v>
      </c>
      <c r="EL78" s="14">
        <f t="shared" si="99"/>
        <v>67.300011470174638</v>
      </c>
      <c r="EM78" s="22">
        <f t="shared" si="73"/>
        <v>607.6261930138877</v>
      </c>
      <c r="EN78" s="62">
        <f t="shared" si="74"/>
        <v>900.95952634722107</v>
      </c>
      <c r="EO78" s="62">
        <f ca="1">AVERAGE(OFFSET($EN$3,0,0,'Données projet'!$E$15+1,1))-AVERAGE(OFFSET($H$3,0,0,'Données projet'!$E$15+1,1))</f>
        <v>720.18933349167537</v>
      </c>
      <c r="EP78" s="62">
        <f t="shared" si="100"/>
        <v>328.2965259900862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25.099842475184452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25.099842475184452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795.26582244291569</v>
      </c>
      <c r="S79" s="62">
        <f ca="1">AVERAGE(OFFSET($R$3,0,0,'Données projet'!$E$9+1,1))-AVERAGE(OFFSET($H$3,0,0,'Données projet'!$E$9+1,1))</f>
        <v>581.88778927327667</v>
      </c>
      <c r="T79" s="62">
        <f t="shared" si="88"/>
        <v>269.67340993773422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19.551283461246886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19.551283461246886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8.6770000000000014</v>
      </c>
      <c r="AI79" s="14">
        <f>IF('Données projet'!$A$62&gt;35,AI78+AH79-AQ78,IF(A79&lt;'Données projet'!$A$62,$AF$205^A79,IF(A79='Données projet'!$A$62,'Données projet'!$B$62,AI78+AH79-AQ78)))</f>
        <v>255.93400000000008</v>
      </c>
      <c r="AJ79" s="14">
        <f>AI79*VLOOKUP('Données projet'!$B$10,Paramètres!$A$1:$I$89,3,0)*VLOOKUP('Données projet'!$B$10,Paramètres!$A$1:$I$89,5,0)</f>
        <v>171.68052720000006</v>
      </c>
      <c r="AK79" s="14">
        <f t="shared" si="89"/>
        <v>43.46619002149712</v>
      </c>
      <c r="AL79" s="22">
        <f t="shared" si="58"/>
        <v>374.71386582744088</v>
      </c>
      <c r="AM79" s="62">
        <f t="shared" si="59"/>
        <v>668.0471991607742</v>
      </c>
      <c r="AN79" s="62">
        <f ca="1">AVERAGE(OFFSET($AM$3,0,0,'Données projet'!$E$10+1,1))-AVERAGE(OFFSET($H$3,0,0,'Données projet'!$E$10+1,1))</f>
        <v>442.85175349826028</v>
      </c>
      <c r="AO79" s="62">
        <f t="shared" si="90"/>
        <v>210.70697808232501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17.865827990449731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17.865827990449731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275.48735760000011</v>
      </c>
      <c r="BF79" s="14">
        <f t="shared" si="91"/>
        <v>66.012457897469986</v>
      </c>
      <c r="BG79" s="22">
        <f t="shared" si="61"/>
        <v>594.77884532476037</v>
      </c>
      <c r="BH79" s="62">
        <f t="shared" si="62"/>
        <v>888.11217865809363</v>
      </c>
      <c r="BI79" s="62">
        <f ca="1">AVERAGE(OFFSET($BH$3,0,0,'Données projet'!$E$11+1,1))-AVERAGE(OFFSET($H$3,0,0,'Données projet'!$E$11+1,1))</f>
        <v>683.36974161977764</v>
      </c>
      <c r="BJ79" s="62">
        <f t="shared" si="92"/>
        <v>312.6921234697457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23.259285497000601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23.259285497000601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8.6770000000000014</v>
      </c>
      <c r="BY79" s="13">
        <f>IF('Données projet'!$A$114&gt;35,BY78+BX79-CG78,IF(A79&lt;'Données projet'!$A$114,$BV$205^A79,IF(A79='Données projet'!$A$114,'Données projet'!$B$114,BY78+BX79-CG78)))</f>
        <v>255.93400000000008</v>
      </c>
      <c r="BZ79" s="14">
        <f>BY79*VLOOKUP('Données projet'!$B$12,Paramètres!$A$1:$I$89,3,0)*VLOOKUP('Données projet'!$B$12,Paramètres!$A$1:$I$89,5,0)</f>
        <v>247.5393648000001</v>
      </c>
      <c r="CA79" s="14">
        <f t="shared" si="93"/>
        <v>60.058729915302607</v>
      </c>
      <c r="CB79" s="22">
        <f t="shared" si="64"/>
        <v>535.73334829581881</v>
      </c>
      <c r="CC79" s="62">
        <f t="shared" si="65"/>
        <v>829.06668162915207</v>
      </c>
      <c r="CD79" s="62">
        <f ca="1">AVERAGE(OFFSET($CC$3,0,0,'Données projet'!$E$12+1,1))-AVERAGE(OFFSET($H$3,0,0,'Données projet'!$E$12+1,1))</f>
        <v>618.83149423524605</v>
      </c>
      <c r="CE79" s="62">
        <f t="shared" si="94"/>
        <v>285.33582535802435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20.899647837884601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20.899647837884601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2.8421709430404007E-14</v>
      </c>
      <c r="CU79" s="18">
        <f>CT79*VLOOKUP('Données projet'!$B$13,Paramètres!$A$1:$I$89,3,0)*VLOOKUP('Données projet'!$B$13,Paramètres!$A$1:$I$89,5,0)</f>
        <v>2.3055690689943732E-14</v>
      </c>
      <c r="CV79" s="14">
        <f t="shared" si="95"/>
        <v>4.10868481342271E-13</v>
      </c>
      <c r="CW79" s="22">
        <f t="shared" si="67"/>
        <v>7.5575126628944061E-13</v>
      </c>
      <c r="CX79" s="62">
        <f t="shared" si="68"/>
        <v>293.33333333333405</v>
      </c>
      <c r="CY79" s="62">
        <f ca="1">AVERAGE(OFFSET($CX$3,0,0,'Données projet'!$E$13+1,1))-AVERAGE(OFFSET($H$3,0,0,'Données projet'!$E$13+1,1))</f>
        <v>204.1040196583786</v>
      </c>
      <c r="CZ79" s="62">
        <f t="shared" si="96"/>
        <v>202.88720677845521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89.205977733124911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89.205977733124911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6.8</v>
      </c>
      <c r="DO79" s="13">
        <f>IF('Données projet'!$A$166&gt;35,DO78+DN79-DW78,IF(A79&lt;'Données projet'!$A$166,$DL$205^A79,IF(A79='Données projet'!$A$166,'Données projet'!$B$166,DO78+DN79-DW78)))</f>
        <v>236.7999999999999</v>
      </c>
      <c r="DP79" s="18">
        <f>DO79*VLOOKUP('Données projet'!$B$14,Paramètres!$A$1:$I$89,3,0)*VLOOKUP('Données projet'!$B$14,Paramètres!$A$1:$I$89,5,0)</f>
        <v>225.33887999999988</v>
      </c>
      <c r="DQ79" s="14">
        <f t="shared" si="97"/>
        <v>55.273640631292757</v>
      </c>
      <c r="DR79" s="22">
        <f t="shared" si="70"/>
        <v>488.73347343283467</v>
      </c>
      <c r="DS79" s="62">
        <f t="shared" si="71"/>
        <v>782.06680676616793</v>
      </c>
      <c r="DT79" s="62">
        <f ca="1">AVERAGE(OFFSET($DS$3,0,0,'Données projet'!$E$14+1,1))-AVERAGE(OFFSET($H$3,0,0,'Données projet'!$E$14+1,1))</f>
        <v>398.94207486581155</v>
      </c>
      <c r="DU79" s="62">
        <f t="shared" si="98"/>
        <v>166.80625488406787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28.140875215042861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28.140875215042861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8.6770000000000014</v>
      </c>
      <c r="EJ79" s="13">
        <f>IF('Données projet'!$A$192&gt;35,EJ78+EI79-ER78,IF(A79&lt;'Données projet'!$A$192,$EG$205^A79,IF(A79='Données projet'!$A$192,'Données projet'!$B$192,EJ78+EI79-ER78)))</f>
        <v>255.93400000000008</v>
      </c>
      <c r="EK79" s="18">
        <f>EJ79*VLOOKUP('Données projet'!$B$15,Paramètres!$A$1:$I$89,3,0)*VLOOKUP('Données projet'!$B$15,Paramètres!$A$1:$I$89,5,0)</f>
        <v>291.45763920000007</v>
      </c>
      <c r="EL79" s="14">
        <f t="shared" si="99"/>
        <v>69.382656849146869</v>
      </c>
      <c r="EM79" s="22">
        <f t="shared" si="73"/>
        <v>628.46351561893096</v>
      </c>
      <c r="EN79" s="62">
        <f t="shared" si="74"/>
        <v>921.79684895226433</v>
      </c>
      <c r="EO79" s="62">
        <f ca="1">AVERAGE(OFFSET($EN$3,0,0,'Données projet'!$E$15+1,1))-AVERAGE(OFFSET($H$3,0,0,'Données projet'!$E$15+1,1))</f>
        <v>720.18933349167537</v>
      </c>
      <c r="EP79" s="62">
        <f t="shared" si="100"/>
        <v>328.2965259900862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24.607649873638319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24.607649873638319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811.88804546843039</v>
      </c>
      <c r="S80" s="62">
        <f ca="1">AVERAGE(OFFSET($R$3,0,0,'Données projet'!$E$9+1,1))-AVERAGE(OFFSET($H$3,0,0,'Données projet'!$E$9+1,1))</f>
        <v>581.88778927327667</v>
      </c>
      <c r="T80" s="62">
        <f t="shared" si="88"/>
        <v>269.67340993773422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19.167894717677239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19.167894717677239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8.6770000000000014</v>
      </c>
      <c r="AI80" s="14">
        <f>IF('Données projet'!$A$62&gt;35,AI79+AH80-AQ79,IF(A80&lt;'Données projet'!$A$62,$AF$205^A80,IF(A80='Données projet'!$A$62,'Données projet'!$B$62,AI79+AH80-AQ79)))</f>
        <v>264.6110000000001</v>
      </c>
      <c r="AJ80" s="14">
        <f>AI80*VLOOKUP('Données projet'!$B$10,Paramètres!$A$1:$I$89,3,0)*VLOOKUP('Données projet'!$B$10,Paramètres!$A$1:$I$89,5,0)</f>
        <v>177.50105880000007</v>
      </c>
      <c r="AK80" s="14">
        <f t="shared" si="89"/>
        <v>44.765766234384074</v>
      </c>
      <c r="AL80" s="22">
        <f t="shared" si="58"/>
        <v>387.11472026821906</v>
      </c>
      <c r="AM80" s="62">
        <f t="shared" si="59"/>
        <v>680.44805360155237</v>
      </c>
      <c r="AN80" s="62">
        <f ca="1">AVERAGE(OFFSET($AM$3,0,0,'Données projet'!$E$10+1,1))-AVERAGE(OFFSET($H$3,0,0,'Données projet'!$E$10+1,1))</f>
        <v>442.85175349826028</v>
      </c>
      <c r="AO80" s="62">
        <f t="shared" si="90"/>
        <v>210.70697808232501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17.515490000636088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17.515490000636088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284.82728040000012</v>
      </c>
      <c r="BF80" s="14">
        <f t="shared" si="91"/>
        <v>67.986134909311318</v>
      </c>
      <c r="BG80" s="22">
        <f t="shared" si="61"/>
        <v>614.48336499705067</v>
      </c>
      <c r="BH80" s="62">
        <f t="shared" si="62"/>
        <v>907.81669833038404</v>
      </c>
      <c r="BI80" s="62">
        <f ca="1">AVERAGE(OFFSET($BH$3,0,0,'Données projet'!$E$11+1,1))-AVERAGE(OFFSET($H$3,0,0,'Données projet'!$E$11+1,1))</f>
        <v>683.36974161977764</v>
      </c>
      <c r="BJ80" s="62">
        <f t="shared" si="92"/>
        <v>312.6921234697457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22.803185095167745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22.803185095167745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8.6770000000000014</v>
      </c>
      <c r="BY80" s="13">
        <f>IF('Données projet'!$A$114&gt;35,BY79+BX80-CG79,IF(A80&lt;'Données projet'!$A$114,$BV$205^A80,IF(A80='Données projet'!$A$114,'Données projet'!$B$114,BY79+BX80-CG79)))</f>
        <v>264.6110000000001</v>
      </c>
      <c r="BZ80" s="14">
        <f>BY80*VLOOKUP('Données projet'!$B$12,Paramètres!$A$1:$I$89,3,0)*VLOOKUP('Données projet'!$B$12,Paramètres!$A$1:$I$89,5,0)</f>
        <v>255.9317592000001</v>
      </c>
      <c r="CA80" s="14">
        <f t="shared" si="93"/>
        <v>61.854399071847673</v>
      </c>
      <c r="CB80" s="22">
        <f t="shared" si="64"/>
        <v>553.47755899013487</v>
      </c>
      <c r="CC80" s="62">
        <f t="shared" si="65"/>
        <v>846.81089232346812</v>
      </c>
      <c r="CD80" s="62">
        <f ca="1">AVERAGE(OFFSET($CC$3,0,0,'Données projet'!$E$12+1,1))-AVERAGE(OFFSET($H$3,0,0,'Données projet'!$E$12+1,1))</f>
        <v>618.83149423524605</v>
      </c>
      <c r="CE80" s="62">
        <f t="shared" si="94"/>
        <v>285.33582535802435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20.48981849131015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20.48981849131015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2.8421709430404007E-14</v>
      </c>
      <c r="CU80" s="18">
        <f>CT80*VLOOKUP('Données projet'!$B$13,Paramètres!$A$1:$I$89,3,0)*VLOOKUP('Données projet'!$B$13,Paramètres!$A$1:$I$89,5,0)</f>
        <v>2.3055690689943732E-14</v>
      </c>
      <c r="CV80" s="14">
        <f t="shared" si="95"/>
        <v>4.10868481342271E-13</v>
      </c>
      <c r="CW80" s="22">
        <f t="shared" si="67"/>
        <v>7.5575126628944061E-13</v>
      </c>
      <c r="CX80" s="62">
        <f t="shared" si="68"/>
        <v>293.33333333333405</v>
      </c>
      <c r="CY80" s="62">
        <f ca="1">AVERAGE(OFFSET($CX$3,0,0,'Données projet'!$E$13+1,1))-AVERAGE(OFFSET($H$3,0,0,'Données projet'!$E$13+1,1))</f>
        <v>204.1040196583786</v>
      </c>
      <c r="CZ80" s="62">
        <f t="shared" si="96"/>
        <v>202.88720677845521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87.45670292005218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87.45670292005218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6.8</v>
      </c>
      <c r="DO80" s="13">
        <f>IF('Données projet'!$A$166&gt;35,DO79+DN80-DW79,IF(A80&lt;'Données projet'!$A$166,$DL$205^A80,IF(A80='Données projet'!$A$166,'Données projet'!$B$166,DO79+DN80-DW79)))</f>
        <v>243.59999999999991</v>
      </c>
      <c r="DP80" s="18">
        <f>DO80*VLOOKUP('Données projet'!$B$14,Paramètres!$A$1:$I$89,3,0)*VLOOKUP('Données projet'!$B$14,Paramètres!$A$1:$I$89,5,0)</f>
        <v>231.80975999999993</v>
      </c>
      <c r="DQ80" s="14">
        <f t="shared" si="97"/>
        <v>56.673815277159328</v>
      </c>
      <c r="DR80" s="22">
        <f t="shared" si="70"/>
        <v>502.44222694105241</v>
      </c>
      <c r="DS80" s="62">
        <f t="shared" si="71"/>
        <v>795.77556027438573</v>
      </c>
      <c r="DT80" s="62">
        <f ca="1">AVERAGE(OFFSET($DS$3,0,0,'Données projet'!$E$14+1,1))-AVERAGE(OFFSET($H$3,0,0,'Données projet'!$E$14+1,1))</f>
        <v>398.94207486581155</v>
      </c>
      <c r="DU80" s="62">
        <f t="shared" si="98"/>
        <v>166.80625488406787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27.589049816314922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27.589049816314922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8.6770000000000014</v>
      </c>
      <c r="EJ80" s="13">
        <f>IF('Données projet'!$A$192&gt;35,EJ79+EI80-ER79,IF(A80&lt;'Données projet'!$A$192,$EG$205^A80,IF(A80='Données projet'!$A$192,'Données projet'!$B$192,EJ79+EI80-ER79)))</f>
        <v>264.6110000000001</v>
      </c>
      <c r="EK80" s="18">
        <f>EJ80*VLOOKUP('Données projet'!$B$15,Paramètres!$A$1:$I$89,3,0)*VLOOKUP('Données projet'!$B$15,Paramètres!$A$1:$I$89,5,0)</f>
        <v>301.33900680000011</v>
      </c>
      <c r="EL80" s="14">
        <f t="shared" si="99"/>
        <v>71.45709793504507</v>
      </c>
      <c r="EM80" s="22">
        <f t="shared" si="73"/>
        <v>649.2865490802036</v>
      </c>
      <c r="EN80" s="62">
        <f t="shared" si="74"/>
        <v>942.61988241353697</v>
      </c>
      <c r="EO80" s="62">
        <f ca="1">AVERAGE(OFFSET($EN$3,0,0,'Données projet'!$E$15+1,1))-AVERAGE(OFFSET($H$3,0,0,'Données projet'!$E$15+1,1))</f>
        <v>720.18933349167537</v>
      </c>
      <c r="EP80" s="62">
        <f t="shared" si="100"/>
        <v>328.2965259900862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24.125108868800663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24.125108868800663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828.49903364117176</v>
      </c>
      <c r="S81" s="62">
        <f ca="1">AVERAGE(OFFSET($R$3,0,0,'Données projet'!$E$9+1,1))-AVERAGE(OFFSET($H$3,0,0,'Données projet'!$E$9+1,1))</f>
        <v>581.88778927327667</v>
      </c>
      <c r="T81" s="62">
        <f t="shared" si="88"/>
        <v>269.67340993773422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18.79202399352495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18.79202399352495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8.6770000000000014</v>
      </c>
      <c r="AI81" s="14">
        <f>IF('Données projet'!$A$62&gt;35,AI80+AH81-AQ80,IF(A81&lt;'Données projet'!$A$62,$AF$205^A81,IF(A81='Données projet'!$A$62,'Données projet'!$B$62,AI80+AH81-AQ80)))</f>
        <v>273.28800000000012</v>
      </c>
      <c r="AJ81" s="14">
        <f>AI81*VLOOKUP('Données projet'!$B$10,Paramètres!$A$1:$I$89,3,0)*VLOOKUP('Données projet'!$B$10,Paramètres!$A$1:$I$89,5,0)</f>
        <v>183.3215904000001</v>
      </c>
      <c r="AK81" s="14">
        <f t="shared" si="89"/>
        <v>46.060390567430886</v>
      </c>
      <c r="AL81" s="22">
        <f t="shared" si="58"/>
        <v>399.5069501849423</v>
      </c>
      <c r="AM81" s="62">
        <f t="shared" si="59"/>
        <v>692.84028351827556</v>
      </c>
      <c r="AN81" s="62">
        <f ca="1">AVERAGE(OFFSET($AM$3,0,0,'Données projet'!$E$10+1,1))-AVERAGE(OFFSET($H$3,0,0,'Données projet'!$E$10+1,1))</f>
        <v>442.85175349826028</v>
      </c>
      <c r="AO81" s="62">
        <f t="shared" si="90"/>
        <v>210.70697808232501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17.172021925117619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17.172021925117619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294.16720320000013</v>
      </c>
      <c r="BF81" s="14">
        <f t="shared" si="91"/>
        <v>69.9522914607833</v>
      </c>
      <c r="BG81" s="22">
        <f t="shared" si="61"/>
        <v>634.17478653419778</v>
      </c>
      <c r="BH81" s="62">
        <f t="shared" si="62"/>
        <v>927.50811986753115</v>
      </c>
      <c r="BI81" s="62">
        <f ca="1">AVERAGE(OFFSET($BH$3,0,0,'Données projet'!$E$11+1,1))-AVERAGE(OFFSET($H$3,0,0,'Données projet'!$E$11+1,1))</f>
        <v>683.36974161977764</v>
      </c>
      <c r="BJ81" s="62">
        <f t="shared" si="92"/>
        <v>312.6921234697457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22.356028544021058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22.356028544021058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8.6770000000000014</v>
      </c>
      <c r="BY81" s="13">
        <f>IF('Données projet'!$A$114&gt;35,BY80+BX81-CG80,IF(A81&lt;'Données projet'!$A$114,$BV$205^A81,IF(A81='Données projet'!$A$114,'Données projet'!$B$114,BY80+BX81-CG80)))</f>
        <v>273.28800000000012</v>
      </c>
      <c r="BZ81" s="14">
        <f>BY81*VLOOKUP('Données projet'!$B$12,Paramètres!$A$1:$I$89,3,0)*VLOOKUP('Données projet'!$B$12,Paramètres!$A$1:$I$89,5,0)</f>
        <v>264.32415360000016</v>
      </c>
      <c r="CA81" s="14">
        <f t="shared" si="93"/>
        <v>63.643226045681423</v>
      </c>
      <c r="CB81" s="22">
        <f t="shared" si="64"/>
        <v>571.20985288289546</v>
      </c>
      <c r="CC81" s="62">
        <f t="shared" si="65"/>
        <v>864.54318621622883</v>
      </c>
      <c r="CD81" s="62">
        <f ca="1">AVERAGE(OFFSET($CC$3,0,0,'Données projet'!$E$12+1,1))-AVERAGE(OFFSET($H$3,0,0,'Données projet'!$E$12+1,1))</f>
        <v>618.83149423524605</v>
      </c>
      <c r="CE81" s="62">
        <f t="shared" si="94"/>
        <v>285.33582535802435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20.088025648250806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20.088025648250806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2.8421709430404007E-14</v>
      </c>
      <c r="CU81" s="18">
        <f>CT81*VLOOKUP('Données projet'!$B$13,Paramètres!$A$1:$I$89,3,0)*VLOOKUP('Données projet'!$B$13,Paramètres!$A$1:$I$89,5,0)</f>
        <v>2.3055690689943732E-14</v>
      </c>
      <c r="CV81" s="14">
        <f t="shared" si="95"/>
        <v>4.10868481342271E-13</v>
      </c>
      <c r="CW81" s="22">
        <f t="shared" si="67"/>
        <v>7.5575126628944061E-13</v>
      </c>
      <c r="CX81" s="62">
        <f t="shared" si="68"/>
        <v>293.33333333333405</v>
      </c>
      <c r="CY81" s="62">
        <f ca="1">AVERAGE(OFFSET($CX$3,0,0,'Données projet'!$E$13+1,1))-AVERAGE(OFFSET($H$3,0,0,'Données projet'!$E$13+1,1))</f>
        <v>204.1040196583786</v>
      </c>
      <c r="CZ81" s="62">
        <f t="shared" si="96"/>
        <v>202.88720677845521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85.741730319111525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85.741730319111525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6.8</v>
      </c>
      <c r="DO81" s="13">
        <f>IF('Données projet'!$A$166&gt;35,DO80+DN81-DW80,IF(A81&lt;'Données projet'!$A$166,$DL$205^A81,IF(A81='Données projet'!$A$166,'Données projet'!$B$166,DO80+DN81-DW80)))</f>
        <v>250.39999999999992</v>
      </c>
      <c r="DP81" s="18">
        <f>DO81*VLOOKUP('Données projet'!$B$14,Paramètres!$A$1:$I$89,3,0)*VLOOKUP('Données projet'!$B$14,Paramètres!$A$1:$I$89,5,0)</f>
        <v>238.28063999999992</v>
      </c>
      <c r="DQ81" s="14">
        <f t="shared" si="97"/>
        <v>58.069447149935201</v>
      </c>
      <c r="DR81" s="22">
        <f t="shared" si="70"/>
        <v>516.14306845280362</v>
      </c>
      <c r="DS81" s="62">
        <f t="shared" si="71"/>
        <v>809.47640178613688</v>
      </c>
      <c r="DT81" s="62">
        <f ca="1">AVERAGE(OFFSET($DS$3,0,0,'Données projet'!$E$14+1,1))-AVERAGE(OFFSET($H$3,0,0,'Données projet'!$E$14+1,1))</f>
        <v>398.94207486581155</v>
      </c>
      <c r="DU81" s="62">
        <f t="shared" si="98"/>
        <v>166.80625488406787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27.04804537707578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27.04804537707578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8.6770000000000014</v>
      </c>
      <c r="EJ81" s="13">
        <f>IF('Données projet'!$A$192&gt;35,EJ80+EI81-ER80,IF(A81&lt;'Données projet'!$A$192,$EG$205^A81,IF(A81='Données projet'!$A$192,'Données projet'!$B$192,EJ80+EI81-ER80)))</f>
        <v>273.28800000000012</v>
      </c>
      <c r="EK81" s="18">
        <f>EJ81*VLOOKUP('Données projet'!$B$15,Paramètres!$A$1:$I$89,3,0)*VLOOKUP('Données projet'!$B$15,Paramètres!$A$1:$I$89,5,0)</f>
        <v>311.22037440000014</v>
      </c>
      <c r="EL81" s="14">
        <f t="shared" si="99"/>
        <v>73.52363461111257</v>
      </c>
      <c r="EM81" s="22">
        <f t="shared" si="73"/>
        <v>670.09581569435466</v>
      </c>
      <c r="EN81" s="62">
        <f t="shared" si="74"/>
        <v>963.42914902768803</v>
      </c>
      <c r="EO81" s="62">
        <f ca="1">AVERAGE(OFFSET($EN$3,0,0,'Données projet'!$E$15+1,1))-AVERAGE(OFFSET($H$3,0,0,'Données projet'!$E$15+1,1))</f>
        <v>720.18933349167537</v>
      </c>
      <c r="EP81" s="62">
        <f t="shared" si="100"/>
        <v>328.2965259900862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23.652030198746921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23.652030198746921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845.09918459384244</v>
      </c>
      <c r="S82" s="62">
        <f ca="1">AVERAGE(OFFSET($R$3,0,0,'Données projet'!$E$9+1,1))-AVERAGE(OFFSET($H$3,0,0,'Données projet'!$E$9+1,1))</f>
        <v>581.88778927327667</v>
      </c>
      <c r="T82" s="62">
        <f t="shared" si="88"/>
        <v>269.67340993773422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18.423523865014783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18.423523865014783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8.6770000000000014</v>
      </c>
      <c r="AI82" s="14">
        <f>IF('Données projet'!$A$62&gt;35,AI81+AH82-AQ81,IF(A82&lt;'Données projet'!$A$62,$AF$205^A82,IF(A82='Données projet'!$A$62,'Données projet'!$B$62,AI81+AH82-AQ81)))</f>
        <v>281.96500000000015</v>
      </c>
      <c r="AJ82" s="14">
        <f>AI82*VLOOKUP('Données projet'!$B$10,Paramètres!$A$1:$I$89,3,0)*VLOOKUP('Données projet'!$B$10,Paramètres!$A$1:$I$89,5,0)</f>
        <v>189.14212200000009</v>
      </c>
      <c r="AK82" s="14">
        <f t="shared" si="89"/>
        <v>47.350238281444589</v>
      </c>
      <c r="AL82" s="22">
        <f t="shared" si="58"/>
        <v>411.89086082351611</v>
      </c>
      <c r="AM82" s="62">
        <f t="shared" si="59"/>
        <v>705.22419415684942</v>
      </c>
      <c r="AN82" s="62">
        <f ca="1">AVERAGE(OFFSET($AM$3,0,0,'Données projet'!$E$10+1,1))-AVERAGE(OFFSET($H$3,0,0,'Données projet'!$E$10+1,1))</f>
        <v>442.85175349826028</v>
      </c>
      <c r="AO82" s="62">
        <f t="shared" si="90"/>
        <v>210.70697808232501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16.835289049065224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16.835289049065224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303.50712600000014</v>
      </c>
      <c r="BF82" s="14">
        <f t="shared" si="91"/>
        <v>71.911193721905491</v>
      </c>
      <c r="BG82" s="22">
        <f t="shared" si="61"/>
        <v>653.85357351565222</v>
      </c>
      <c r="BH82" s="62">
        <f t="shared" si="62"/>
        <v>947.18690684898547</v>
      </c>
      <c r="BI82" s="62">
        <f ca="1">AVERAGE(OFFSET($BH$3,0,0,'Données projet'!$E$11+1,1))-AVERAGE(OFFSET($H$3,0,0,'Données projet'!$E$11+1,1))</f>
        <v>683.36974161977764</v>
      </c>
      <c r="BJ82" s="62">
        <f t="shared" si="92"/>
        <v>312.6921234697457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21.91764046010379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21.91764046010379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8.6770000000000014</v>
      </c>
      <c r="BY82" s="13">
        <f>IF('Données projet'!$A$114&gt;35,BY81+BX82-CG81,IF(A82&lt;'Données projet'!$A$114,$BV$205^A82,IF(A82='Données projet'!$A$114,'Données projet'!$B$114,BY81+BX82-CG81)))</f>
        <v>281.96500000000015</v>
      </c>
      <c r="BZ82" s="14">
        <f>BY82*VLOOKUP('Données projet'!$B$12,Paramètres!$A$1:$I$89,3,0)*VLOOKUP('Données projet'!$B$12,Paramètres!$A$1:$I$89,5,0)</f>
        <v>272.71654800000016</v>
      </c>
      <c r="CA82" s="14">
        <f t="shared" si="93"/>
        <v>65.425453000689586</v>
      </c>
      <c r="CB82" s="22">
        <f t="shared" si="64"/>
        <v>588.93065174286789</v>
      </c>
      <c r="CC82" s="62">
        <f t="shared" si="65"/>
        <v>882.26398507620115</v>
      </c>
      <c r="CD82" s="62">
        <f ca="1">AVERAGE(OFFSET($CC$3,0,0,'Données projet'!$E$12+1,1))-AVERAGE(OFFSET($H$3,0,0,'Données projet'!$E$12+1,1))</f>
        <v>618.83149423524605</v>
      </c>
      <c r="CE82" s="62">
        <f t="shared" si="94"/>
        <v>285.33582535802435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19.694111717774419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19.694111717774419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2.8421709430404007E-14</v>
      </c>
      <c r="CU82" s="18">
        <f>CT82*VLOOKUP('Données projet'!$B$13,Paramètres!$A$1:$I$89,3,0)*VLOOKUP('Données projet'!$B$13,Paramètres!$A$1:$I$89,5,0)</f>
        <v>2.3055690689943732E-14</v>
      </c>
      <c r="CV82" s="14">
        <f t="shared" si="95"/>
        <v>4.10868481342271E-13</v>
      </c>
      <c r="CW82" s="22">
        <f t="shared" si="67"/>
        <v>7.5575126628944061E-13</v>
      </c>
      <c r="CX82" s="62">
        <f t="shared" si="68"/>
        <v>293.33333333333405</v>
      </c>
      <c r="CY82" s="62">
        <f ca="1">AVERAGE(OFFSET($CX$3,0,0,'Données projet'!$E$13+1,1))-AVERAGE(OFFSET($H$3,0,0,'Données projet'!$E$13+1,1))</f>
        <v>204.1040196583786</v>
      </c>
      <c r="CZ82" s="62">
        <f t="shared" si="96"/>
        <v>202.88720677845521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84.060387284845319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84.060387284845319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6.8</v>
      </c>
      <c r="DO82" s="13">
        <f>IF('Données projet'!$A$166&gt;35,DO81+DN82-DW81,IF(A82&lt;'Données projet'!$A$166,$DL$205^A82,IF(A82='Données projet'!$A$166,'Données projet'!$B$166,DO81+DN82-DW81)))</f>
        <v>257.19999999999993</v>
      </c>
      <c r="DP82" s="18">
        <f>DO82*VLOOKUP('Données projet'!$B$14,Paramètres!$A$1:$I$89,3,0)*VLOOKUP('Données projet'!$B$14,Paramètres!$A$1:$I$89,5,0)</f>
        <v>244.75151999999997</v>
      </c>
      <c r="DQ82" s="14">
        <f t="shared" si="97"/>
        <v>59.460673792257886</v>
      </c>
      <c r="DR82" s="22">
        <f t="shared" si="70"/>
        <v>529.83623752151573</v>
      </c>
      <c r="DS82" s="62">
        <f t="shared" si="71"/>
        <v>823.1695708548491</v>
      </c>
      <c r="DT82" s="62">
        <f ca="1">AVERAGE(OFFSET($DS$3,0,0,'Données projet'!$E$14+1,1))-AVERAGE(OFFSET($H$3,0,0,'Données projet'!$E$14+1,1))</f>
        <v>398.94207486581155</v>
      </c>
      <c r="DU82" s="62">
        <f t="shared" si="98"/>
        <v>166.80625488406787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26.517649704909996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26.517649704909996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8.6770000000000014</v>
      </c>
      <c r="EJ82" s="13">
        <f>IF('Données projet'!$A$192&gt;35,EJ81+EI82-ER81,IF(A82&lt;'Données projet'!$A$192,$EG$205^A82,IF(A82='Données projet'!$A$192,'Données projet'!$B$192,EJ81+EI82-ER81)))</f>
        <v>281.96500000000015</v>
      </c>
      <c r="EK82" s="18">
        <f>EJ82*VLOOKUP('Données projet'!$B$15,Paramètres!$A$1:$I$89,3,0)*VLOOKUP('Données projet'!$B$15,Paramètres!$A$1:$I$89,5,0)</f>
        <v>321.10174200000017</v>
      </c>
      <c r="EL82" s="14">
        <f t="shared" si="99"/>
        <v>75.582546636408821</v>
      </c>
      <c r="EM82" s="22">
        <f t="shared" si="73"/>
        <v>690.89180270841234</v>
      </c>
      <c r="EN82" s="62">
        <f t="shared" si="74"/>
        <v>984.2251360417456</v>
      </c>
      <c r="EO82" s="62">
        <f ca="1">AVERAGE(OFFSET($EN$3,0,0,'Données projet'!$E$15+1,1))-AVERAGE(OFFSET($H$3,0,0,'Données projet'!$E$15+1,1))</f>
        <v>720.18933349167537</v>
      </c>
      <c r="EP82" s="62">
        <f t="shared" si="100"/>
        <v>328.2965259900862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23.188228312863433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23.188228312863433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861.68887009580749</v>
      </c>
      <c r="S83" s="62">
        <f ca="1">AVERAGE(OFFSET($R$3,0,0,'Données projet'!$E$9+1,1))-AVERAGE(OFFSET($H$3,0,0,'Données projet'!$E$9+1,1))</f>
        <v>581.88778927327667</v>
      </c>
      <c r="T83" s="62">
        <f t="shared" si="88"/>
        <v>269.67340993773422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18.062249799261814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18.062249799261814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8.6770000000000014</v>
      </c>
      <c r="AI83" s="14">
        <f>IF('Données projet'!$A$62&gt;35,AI82+AH83-AQ82,IF(A83&lt;'Données projet'!$A$62,$AF$205^A83,IF(A83='Données projet'!$A$62,'Données projet'!$B$62,AI82+AH83-AQ82)))</f>
        <v>290.64200000000017</v>
      </c>
      <c r="AJ83" s="14">
        <f>AI83*VLOOKUP('Données projet'!$B$10,Paramètres!$A$1:$I$89,3,0)*VLOOKUP('Données projet'!$B$10,Paramètres!$A$1:$I$89,5,0)</f>
        <v>194.96265360000012</v>
      </c>
      <c r="AK83" s="14">
        <f t="shared" si="89"/>
        <v>48.635473237693247</v>
      </c>
      <c r="AL83" s="22">
        <f t="shared" si="58"/>
        <v>424.2667375756493</v>
      </c>
      <c r="AM83" s="62">
        <f t="shared" si="59"/>
        <v>717.60007090898262</v>
      </c>
      <c r="AN83" s="62">
        <f ca="1">AVERAGE(OFFSET($AM$3,0,0,'Données projet'!$E$10+1,1))-AVERAGE(OFFSET($H$3,0,0,'Données projet'!$E$10+1,1))</f>
        <v>442.85175349826028</v>
      </c>
      <c r="AO83" s="62">
        <f t="shared" si="90"/>
        <v>210.70697808232501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16.505159299325445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16.505159299325445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312.84704880000015</v>
      </c>
      <c r="BF83" s="14">
        <f t="shared" si="91"/>
        <v>73.863090550124298</v>
      </c>
      <c r="BG83" s="22">
        <f t="shared" si="61"/>
        <v>673.52015936813336</v>
      </c>
      <c r="BH83" s="62">
        <f t="shared" si="62"/>
        <v>966.85349270146662</v>
      </c>
      <c r="BI83" s="62">
        <f ca="1">AVERAGE(OFFSET($BH$3,0,0,'Données projet'!$E$11+1,1))-AVERAGE(OFFSET($H$3,0,0,'Données projet'!$E$11+1,1))</f>
        <v>683.36974161977764</v>
      </c>
      <c r="BJ83" s="62">
        <f t="shared" si="92"/>
        <v>312.6921234697457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21.487848899121811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21.487848899121811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8.6770000000000014</v>
      </c>
      <c r="BY83" s="13">
        <f>IF('Données projet'!$A$114&gt;35,BY82+BX83-CG82,IF(A83&lt;'Données projet'!$A$114,$BV$205^A83,IF(A83='Données projet'!$A$114,'Données projet'!$B$114,BY82+BX83-CG82)))</f>
        <v>290.64200000000017</v>
      </c>
      <c r="BZ83" s="14">
        <f>BY83*VLOOKUP('Données projet'!$B$12,Paramètres!$A$1:$I$89,3,0)*VLOOKUP('Données projet'!$B$12,Paramètres!$A$1:$I$89,5,0)</f>
        <v>281.10894240000016</v>
      </c>
      <c r="CA83" s="14">
        <f t="shared" si="93"/>
        <v>67.20130634962284</v>
      </c>
      <c r="CB83" s="22">
        <f t="shared" si="64"/>
        <v>606.64034990559333</v>
      </c>
      <c r="CC83" s="62">
        <f t="shared" si="65"/>
        <v>899.9736832389267</v>
      </c>
      <c r="CD83" s="62">
        <f ca="1">AVERAGE(OFFSET($CC$3,0,0,'Données projet'!$E$12+1,1))-AVERAGE(OFFSET($H$3,0,0,'Données projet'!$E$12+1,1))</f>
        <v>618.83149423524605</v>
      </c>
      <c r="CE83" s="62">
        <f t="shared" si="94"/>
        <v>285.33582535802435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19.307922199210903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19.307922199210903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2.8421709430404007E-14</v>
      </c>
      <c r="CU83" s="18">
        <f>CT83*VLOOKUP('Données projet'!$B$13,Paramètres!$A$1:$I$89,3,0)*VLOOKUP('Données projet'!$B$13,Paramètres!$A$1:$I$89,5,0)</f>
        <v>2.3055690689943732E-14</v>
      </c>
      <c r="CV83" s="14">
        <f t="shared" si="95"/>
        <v>4.10868481342271E-13</v>
      </c>
      <c r="CW83" s="22">
        <f t="shared" si="67"/>
        <v>7.5575126628944061E-13</v>
      </c>
      <c r="CX83" s="62">
        <f t="shared" si="68"/>
        <v>293.33333333333405</v>
      </c>
      <c r="CY83" s="62">
        <f ca="1">AVERAGE(OFFSET($CX$3,0,0,'Données projet'!$E$13+1,1))-AVERAGE(OFFSET($H$3,0,0,'Données projet'!$E$13+1,1))</f>
        <v>204.1040196583786</v>
      </c>
      <c r="CZ83" s="62">
        <f t="shared" si="96"/>
        <v>202.88720677845521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82.412014361963074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82.412014361963074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264</v>
      </c>
      <c r="DM83" s="13">
        <f>VLOOKUP(A83,'Données projet'!$A$165:$I$185,9,0)</f>
        <v>6.8</v>
      </c>
      <c r="DN83" s="13">
        <f t="array" ref="DN83">INDEX(DM:DM,MIN(IF(ISNUMBER(DM83:DM279),ROW(DM83:DM279),"")))</f>
        <v>6.8</v>
      </c>
      <c r="DO83" s="13">
        <f>IF('Données projet'!$A$166&gt;35,DO82+DN83-DW82,IF(A83&lt;'Données projet'!$A$166,$DL$205^A83,IF(A83='Données projet'!$A$166,'Données projet'!$B$166,DO82+DN83-DW82)))</f>
        <v>263.99999999999994</v>
      </c>
      <c r="DP83" s="18">
        <f>DO83*VLOOKUP('Données projet'!$B$14,Paramètres!$A$1:$I$89,3,0)*VLOOKUP('Données projet'!$B$14,Paramètres!$A$1:$I$89,5,0)</f>
        <v>251.22239999999996</v>
      </c>
      <c r="DQ83" s="14">
        <f t="shared" si="97"/>
        <v>60.847625059749809</v>
      </c>
      <c r="DR83" s="22">
        <f t="shared" si="70"/>
        <v>543.52196031239748</v>
      </c>
      <c r="DS83" s="62">
        <f t="shared" si="71"/>
        <v>836.85529364573085</v>
      </c>
      <c r="DT83" s="62">
        <f ca="1">AVERAGE(OFFSET($DS$3,0,0,'Données projet'!$E$14+1,1))-AVERAGE(OFFSET($H$3,0,0,'Données projet'!$E$14+1,1))</f>
        <v>398.94207486581155</v>
      </c>
      <c r="DU83" s="62">
        <f t="shared" si="98"/>
        <v>166.80625488406787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0.25800000000000001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33.597054357859491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33.597054357859491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8.6770000000000014</v>
      </c>
      <c r="EJ83" s="13">
        <f>IF('Données projet'!$A$192&gt;35,EJ82+EI83-ER82,IF(A83&lt;'Données projet'!$A$192,$EG$205^A83,IF(A83='Données projet'!$A$192,'Données projet'!$B$192,EJ82+EI83-ER82)))</f>
        <v>290.64200000000017</v>
      </c>
      <c r="EK83" s="18">
        <f>EJ83*VLOOKUP('Données projet'!$B$15,Paramètres!$A$1:$I$89,3,0)*VLOOKUP('Données projet'!$B$15,Paramètres!$A$1:$I$89,5,0)</f>
        <v>330.98310960000015</v>
      </c>
      <c r="EL83" s="14">
        <f t="shared" si="99"/>
        <v>77.634095573544187</v>
      </c>
      <c r="EM83" s="22">
        <f t="shared" si="73"/>
        <v>711.6749656772563</v>
      </c>
      <c r="EN83" s="62">
        <f t="shared" si="74"/>
        <v>1005.0082990105896</v>
      </c>
      <c r="EO83" s="62">
        <f ca="1">AVERAGE(OFFSET($EN$3,0,0,'Données projet'!$E$15+1,1))-AVERAGE(OFFSET($H$3,0,0,'Données projet'!$E$15+1,1))</f>
        <v>720.18933349167537</v>
      </c>
      <c r="EP83" s="62">
        <f t="shared" si="100"/>
        <v>328.2965259900862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22.733521299070905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22.733521299070905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878.26843845666349</v>
      </c>
      <c r="S84" s="62">
        <f ca="1">AVERAGE(OFFSET($R$3,0,0,'Données projet'!$E$9+1,1))-AVERAGE(OFFSET($H$3,0,0,'Données projet'!$E$9+1,1))</f>
        <v>581.88778927327667</v>
      </c>
      <c r="T84" s="62">
        <f t="shared" si="88"/>
        <v>269.67340993773422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17.708060097582841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17.708060097582841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8.6770000000000014</v>
      </c>
      <c r="AI84" s="14">
        <f>IF('Données projet'!$A$62&gt;35,AI83+AH84-AQ83,IF(A84&lt;'Données projet'!$A$62,$AF$205^A84,IF(A84='Données projet'!$A$62,'Données projet'!$B$62,AI83+AH84-AQ83)))</f>
        <v>299.31900000000019</v>
      </c>
      <c r="AJ84" s="14">
        <f>AI84*VLOOKUP('Données projet'!$B$10,Paramètres!$A$1:$I$89,3,0)*VLOOKUP('Données projet'!$B$10,Paramètres!$A$1:$I$89,5,0)</f>
        <v>200.78318520000013</v>
      </c>
      <c r="AK84" s="14">
        <f t="shared" si="89"/>
        <v>49.916248957304894</v>
      </c>
      <c r="AL84" s="22">
        <f t="shared" si="58"/>
        <v>436.6348478239729</v>
      </c>
      <c r="AM84" s="62">
        <f t="shared" si="59"/>
        <v>729.96818115730616</v>
      </c>
      <c r="AN84" s="62">
        <f ca="1">AVERAGE(OFFSET($AM$3,0,0,'Données projet'!$E$10+1,1))-AVERAGE(OFFSET($H$3,0,0,'Données projet'!$E$10+1,1))</f>
        <v>442.85175349826028</v>
      </c>
      <c r="AO84" s="62">
        <f t="shared" si="90"/>
        <v>210.70697808232501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16.181503192618798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16.181503192618798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322.18697160000022</v>
      </c>
      <c r="BF84" s="14">
        <f t="shared" si="91"/>
        <v>75.808215099231475</v>
      </c>
      <c r="BG84" s="22">
        <f t="shared" si="61"/>
        <v>693.17495016782834</v>
      </c>
      <c r="BH84" s="62">
        <f t="shared" si="62"/>
        <v>986.50828350116171</v>
      </c>
      <c r="BI84" s="62">
        <f ca="1">AVERAGE(OFFSET($BH$3,0,0,'Données projet'!$E$11+1,1))-AVERAGE(OFFSET($H$3,0,0,'Données projet'!$E$11+1,1))</f>
        <v>683.36974161977764</v>
      </c>
      <c r="BJ84" s="62">
        <f t="shared" si="92"/>
        <v>312.6921234697457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21.066485288503721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21.066485288503721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8.6770000000000014</v>
      </c>
      <c r="BY84" s="13">
        <f>IF('Données projet'!$A$114&gt;35,BY83+BX84-CG83,IF(A84&lt;'Données projet'!$A$114,$BV$205^A84,IF(A84='Données projet'!$A$114,'Données projet'!$B$114,BY83+BX84-CG83)))</f>
        <v>299.31900000000019</v>
      </c>
      <c r="BZ84" s="14">
        <f>BY84*VLOOKUP('Données projet'!$B$12,Paramètres!$A$1:$I$89,3,0)*VLOOKUP('Données projet'!$B$12,Paramètres!$A$1:$I$89,5,0)</f>
        <v>289.50133680000016</v>
      </c>
      <c r="CA84" s="14">
        <f t="shared" si="93"/>
        <v>68.970998217904651</v>
      </c>
      <c r="CB84" s="22">
        <f t="shared" si="64"/>
        <v>624.33931682285095</v>
      </c>
      <c r="CC84" s="62">
        <f t="shared" si="65"/>
        <v>917.67265015618432</v>
      </c>
      <c r="CD84" s="62">
        <f ca="1">AVERAGE(OFFSET($CC$3,0,0,'Données projet'!$E$12+1,1))-AVERAGE(OFFSET($H$3,0,0,'Données projet'!$E$12+1,1))</f>
        <v>618.83149423524605</v>
      </c>
      <c r="CE84" s="62">
        <f t="shared" si="94"/>
        <v>285.33582535802435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18.929305621554068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18.929305621554068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2.8421709430404007E-14</v>
      </c>
      <c r="CU84" s="18">
        <f>CT84*VLOOKUP('Données projet'!$B$13,Paramètres!$A$1:$I$89,3,0)*VLOOKUP('Données projet'!$B$13,Paramètres!$A$1:$I$89,5,0)</f>
        <v>2.3055690689943732E-14</v>
      </c>
      <c r="CV84" s="14">
        <f t="shared" si="95"/>
        <v>4.10868481342271E-13</v>
      </c>
      <c r="CW84" s="22">
        <f t="shared" si="67"/>
        <v>7.5575126628944061E-13</v>
      </c>
      <c r="CX84" s="62">
        <f t="shared" si="68"/>
        <v>293.33333333333405</v>
      </c>
      <c r="CY84" s="62">
        <f ca="1">AVERAGE(OFFSET($CX$3,0,0,'Données projet'!$E$13+1,1))-AVERAGE(OFFSET($H$3,0,0,'Données projet'!$E$13+1,1))</f>
        <v>204.1040196583786</v>
      </c>
      <c r="CZ84" s="62">
        <f t="shared" si="96"/>
        <v>202.88720677845521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80.795965026690354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80.795965026690354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6.6</v>
      </c>
      <c r="DO84" s="13">
        <f>IF('Données projet'!$A$166&gt;35,DO83+DN84-DW83,IF(A84&lt;'Données projet'!$A$166,$DL$205^A84,IF(A84='Données projet'!$A$166,'Données projet'!$B$166,DO83+DN84-DW83)))</f>
        <v>242.59999999999997</v>
      </c>
      <c r="DP84" s="18">
        <f>DO84*VLOOKUP('Données projet'!$B$14,Paramètres!$A$1:$I$89,3,0)*VLOOKUP('Données projet'!$B$14,Paramètres!$A$1:$I$89,5,0)</f>
        <v>230.85816</v>
      </c>
      <c r="DQ84" s="14">
        <f t="shared" si="97"/>
        <v>56.468195549322559</v>
      </c>
      <c r="DR84" s="22">
        <f t="shared" si="70"/>
        <v>500.42673591507014</v>
      </c>
      <c r="DS84" s="62">
        <f t="shared" si="71"/>
        <v>793.7600692484034</v>
      </c>
      <c r="DT84" s="62">
        <f ca="1">AVERAGE(OFFSET($DS$3,0,0,'Données projet'!$E$14+1,1))-AVERAGE(OFFSET($H$3,0,0,'Données projet'!$E$14+1,1))</f>
        <v>398.94207486581155</v>
      </c>
      <c r="DU84" s="62">
        <f t="shared" si="98"/>
        <v>166.80625488406787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32.938236614081589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32.938236614081589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8.6770000000000014</v>
      </c>
      <c r="EJ84" s="13">
        <f>IF('Données projet'!$A$192&gt;35,EJ83+EI84-ER83,IF(A84&lt;'Données projet'!$A$192,$EG$205^A84,IF(A84='Données projet'!$A$192,'Données projet'!$B$192,EJ83+EI84-ER83)))</f>
        <v>299.31900000000019</v>
      </c>
      <c r="EK84" s="18">
        <f>EJ84*VLOOKUP('Données projet'!$B$15,Paramètres!$A$1:$I$89,3,0)*VLOOKUP('Données projet'!$B$15,Paramètres!$A$1:$I$89,5,0)</f>
        <v>340.86447720000024</v>
      </c>
      <c r="EL84" s="14">
        <f t="shared" si="99"/>
        <v>79.678526479740199</v>
      </c>
      <c r="EM84" s="22">
        <f t="shared" si="73"/>
        <v>732.44573140888122</v>
      </c>
      <c r="EN84" s="62">
        <f t="shared" si="74"/>
        <v>1025.7790647422146</v>
      </c>
      <c r="EO84" s="62">
        <f ca="1">AVERAGE(OFFSET($EN$3,0,0,'Données projet'!$E$15+1,1))-AVERAGE(OFFSET($H$3,0,0,'Données projet'!$E$15+1,1))</f>
        <v>720.18933349167537</v>
      </c>
      <c r="EP84" s="62">
        <f t="shared" si="100"/>
        <v>328.2965259900862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22.287730812474955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22.287730812474955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894.83821664326888</v>
      </c>
      <c r="S85" s="62">
        <f ca="1">AVERAGE(OFFSET($R$3,0,0,'Données projet'!$E$9+1,1))-AVERAGE(OFFSET($H$3,0,0,'Données projet'!$E$9+1,1))</f>
        <v>581.88778927327667</v>
      </c>
      <c r="T85" s="62">
        <f t="shared" si="88"/>
        <v>269.67340993773422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17.360815839919407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17.360815839919407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8.6770000000000014</v>
      </c>
      <c r="AI85" s="14">
        <f>IF('Données projet'!$A$62&gt;35,AI84+AH85-AQ84,IF(A85&lt;'Données projet'!$A$62,$AF$205^A85,IF(A85='Données projet'!$A$62,'Données projet'!$B$62,AI84+AH85-AQ84)))</f>
        <v>307.99600000000021</v>
      </c>
      <c r="AJ85" s="14">
        <f>AI85*VLOOKUP('Données projet'!$B$10,Paramètres!$A$1:$I$89,3,0)*VLOOKUP('Données projet'!$B$10,Paramètres!$A$1:$I$89,5,0)</f>
        <v>206.60371680000011</v>
      </c>
      <c r="AK85" s="14">
        <f t="shared" si="89"/>
        <v>51.192709554370559</v>
      </c>
      <c r="AL85" s="22">
        <f t="shared" si="58"/>
        <v>448.9954425671956</v>
      </c>
      <c r="AM85" s="62">
        <f t="shared" si="59"/>
        <v>742.32877590052885</v>
      </c>
      <c r="AN85" s="62">
        <f ca="1">AVERAGE(OFFSET($AM$3,0,0,'Données projet'!$E$10+1,1))-AVERAGE(OFFSET($H$3,0,0,'Données projet'!$E$10+1,1))</f>
        <v>442.85175349826028</v>
      </c>
      <c r="AO85" s="62">
        <f t="shared" si="90"/>
        <v>210.70697808232501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15.864193784753935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15.864193784753935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331.52689440000023</v>
      </c>
      <c r="BF85" s="14">
        <f t="shared" si="91"/>
        <v>77.746786236474065</v>
      </c>
      <c r="BG85" s="22">
        <f t="shared" si="61"/>
        <v>712.81832710852598</v>
      </c>
      <c r="BH85" s="62">
        <f t="shared" si="62"/>
        <v>1006.1516604418593</v>
      </c>
      <c r="BI85" s="62">
        <f ca="1">AVERAGE(OFFSET($BH$3,0,0,'Données projet'!$E$11+1,1))-AVERAGE(OFFSET($H$3,0,0,'Données projet'!$E$11+1,1))</f>
        <v>683.36974161977764</v>
      </c>
      <c r="BJ85" s="62">
        <f t="shared" si="92"/>
        <v>312.6921234697457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20.653384361283425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20.653384361283425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8.6770000000000014</v>
      </c>
      <c r="BY85" s="13">
        <f>IF('Données projet'!$A$114&gt;35,BY84+BX85-CG84,IF(A85&lt;'Données projet'!$A$114,$BV$205^A85,IF(A85='Données projet'!$A$114,'Données projet'!$B$114,BY84+BX85-CG84)))</f>
        <v>307.99600000000021</v>
      </c>
      <c r="BZ85" s="14">
        <f>BY85*VLOOKUP('Données projet'!$B$12,Paramètres!$A$1:$I$89,3,0)*VLOOKUP('Données projet'!$B$12,Paramètres!$A$1:$I$89,5,0)</f>
        <v>297.89373120000022</v>
      </c>
      <c r="CA85" s="14">
        <f t="shared" si="93"/>
        <v>70.734727732931788</v>
      </c>
      <c r="CB85" s="22">
        <f t="shared" si="64"/>
        <v>642.02789930818994</v>
      </c>
      <c r="CC85" s="62">
        <f t="shared" si="65"/>
        <v>935.3612326415232</v>
      </c>
      <c r="CD85" s="62">
        <f ca="1">AVERAGE(OFFSET($CC$3,0,0,'Données projet'!$E$12+1,1))-AVERAGE(OFFSET($H$3,0,0,'Données projet'!$E$12+1,1))</f>
        <v>618.83149423524605</v>
      </c>
      <c r="CE85" s="62">
        <f t="shared" si="94"/>
        <v>285.33582535802435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18.558113484051773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18.558113484051773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2.8421709430404007E-14</v>
      </c>
      <c r="CU85" s="18">
        <f>CT85*VLOOKUP('Données projet'!$B$13,Paramètres!$A$1:$I$89,3,0)*VLOOKUP('Données projet'!$B$13,Paramètres!$A$1:$I$89,5,0)</f>
        <v>2.3055690689943732E-14</v>
      </c>
      <c r="CV85" s="14">
        <f t="shared" si="95"/>
        <v>4.10868481342271E-13</v>
      </c>
      <c r="CW85" s="22">
        <f t="shared" si="67"/>
        <v>7.5575126628944061E-13</v>
      </c>
      <c r="CX85" s="62">
        <f t="shared" si="68"/>
        <v>293.33333333333405</v>
      </c>
      <c r="CY85" s="62">
        <f ca="1">AVERAGE(OFFSET($CX$3,0,0,'Données projet'!$E$13+1,1))-AVERAGE(OFFSET($H$3,0,0,'Données projet'!$E$13+1,1))</f>
        <v>204.1040196583786</v>
      </c>
      <c r="CZ85" s="62">
        <f t="shared" si="96"/>
        <v>202.88720677845521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79.211605433189561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79.211605433189561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6.6</v>
      </c>
      <c r="DO85" s="13">
        <f>IF('Données projet'!$A$166&gt;35,DO84+DN85-DW84,IF(A85&lt;'Données projet'!$A$166,$DL$205^A85,IF(A85='Données projet'!$A$166,'Données projet'!$B$166,DO84+DN85-DW84)))</f>
        <v>249.19999999999996</v>
      </c>
      <c r="DP85" s="18">
        <f>DO85*VLOOKUP('Données projet'!$B$14,Paramètres!$A$1:$I$89,3,0)*VLOOKUP('Données projet'!$B$14,Paramètres!$A$1:$I$89,5,0)</f>
        <v>237.13871999999998</v>
      </c>
      <c r="DQ85" s="14">
        <f t="shared" si="97"/>
        <v>57.823483091476774</v>
      </c>
      <c r="DR85" s="22">
        <f t="shared" si="70"/>
        <v>513.72583705098862</v>
      </c>
      <c r="DS85" s="62">
        <f t="shared" si="71"/>
        <v>807.05917038432199</v>
      </c>
      <c r="DT85" s="62">
        <f ca="1">AVERAGE(OFFSET($DS$3,0,0,'Données projet'!$E$14+1,1))-AVERAGE(OFFSET($H$3,0,0,'Données projet'!$E$14+1,1))</f>
        <v>398.94207486581155</v>
      </c>
      <c r="DU85" s="62">
        <f t="shared" si="98"/>
        <v>166.80625488406787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32.292337884420029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32.292337884420029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8.6770000000000014</v>
      </c>
      <c r="EJ85" s="13">
        <f>IF('Données projet'!$A$192&gt;35,EJ84+EI85-ER84,IF(A85&lt;'Données projet'!$A$192,$EG$205^A85,IF(A85='Données projet'!$A$192,'Données projet'!$B$192,EJ84+EI85-ER84)))</f>
        <v>307.99600000000021</v>
      </c>
      <c r="EK85" s="18">
        <f>EJ85*VLOOKUP('Données projet'!$B$15,Paramètres!$A$1:$I$89,3,0)*VLOOKUP('Données projet'!$B$15,Paramètres!$A$1:$I$89,5,0)</f>
        <v>350.74584480000027</v>
      </c>
      <c r="EL85" s="14">
        <f t="shared" si="99"/>
        <v>81.716069396288958</v>
      </c>
      <c r="EM85" s="22">
        <f t="shared" si="73"/>
        <v>753.20450055853701</v>
      </c>
      <c r="EN85" s="62">
        <f t="shared" si="74"/>
        <v>1046.5378338918704</v>
      </c>
      <c r="EO85" s="62">
        <f ca="1">AVERAGE(OFFSET($EN$3,0,0,'Données projet'!$E$15+1,1))-AVERAGE(OFFSET($H$3,0,0,'Données projet'!$E$15+1,1))</f>
        <v>720.18933349167537</v>
      </c>
      <c r="EP85" s="62">
        <f t="shared" si="100"/>
        <v>328.2965259900862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21.850682005415802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21.850682005415802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911.39851215149793</v>
      </c>
      <c r="S86" s="62">
        <f ca="1">AVERAGE(OFFSET($R$3,0,0,'Données projet'!$E$9+1,1))-AVERAGE(OFFSET($H$3,0,0,'Données projet'!$E$9+1,1))</f>
        <v>581.88778927327667</v>
      </c>
      <c r="T86" s="62">
        <f t="shared" si="88"/>
        <v>269.67340993773422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17.020380830350668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17.020380830350668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8.6770000000000014</v>
      </c>
      <c r="AI86" s="14">
        <f>IF('Données projet'!$A$62&gt;35,AI85+AH86-AQ85,IF(A86&lt;'Données projet'!$A$62,$AF$205^A86,IF(A86='Données projet'!$A$62,'Données projet'!$B$62,AI85+AH86-AQ85)))</f>
        <v>316.67300000000023</v>
      </c>
      <c r="AJ86" s="14">
        <f>AI86*VLOOKUP('Données projet'!$B$10,Paramètres!$A$1:$I$89,3,0)*VLOOKUP('Données projet'!$B$10,Paramètres!$A$1:$I$89,5,0)</f>
        <v>212.42424840000018</v>
      </c>
      <c r="AK86" s="14">
        <f t="shared" si="89"/>
        <v>52.464990560939327</v>
      </c>
      <c r="AL86" s="22">
        <f t="shared" si="58"/>
        <v>461.3487578569696</v>
      </c>
      <c r="AM86" s="62">
        <f t="shared" si="59"/>
        <v>754.68209119030291</v>
      </c>
      <c r="AN86" s="62">
        <f ca="1">AVERAGE(OFFSET($AM$3,0,0,'Données projet'!$E$10+1,1))-AVERAGE(OFFSET($H$3,0,0,'Données projet'!$E$10+1,1))</f>
        <v>442.85175349826028</v>
      </c>
      <c r="AO86" s="62">
        <f t="shared" si="90"/>
        <v>210.70697808232501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15.553106620837672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15.553106620837672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340.86681720000024</v>
      </c>
      <c r="BF86" s="14">
        <f t="shared" si="91"/>
        <v>79.679009795482443</v>
      </c>
      <c r="BG86" s="22">
        <f t="shared" si="61"/>
        <v>732.45064868379905</v>
      </c>
      <c r="BH86" s="62">
        <f t="shared" si="62"/>
        <v>1025.7839820171323</v>
      </c>
      <c r="BI86" s="62">
        <f ca="1">AVERAGE(OFFSET($BH$3,0,0,'Données projet'!$E$11+1,1))-AVERAGE(OFFSET($H$3,0,0,'Données projet'!$E$11+1,1))</f>
        <v>683.36974161977764</v>
      </c>
      <c r="BJ86" s="62">
        <f t="shared" si="92"/>
        <v>312.6921234697457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20.248384091279235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20.248384091279235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8.6770000000000014</v>
      </c>
      <c r="BY86" s="13">
        <f>IF('Données projet'!$A$114&gt;35,BY85+BX86-CG85,IF(A86&lt;'Données projet'!$A$114,$BV$205^A86,IF(A86='Données projet'!$A$114,'Données projet'!$B$114,BY85+BX86-CG85)))</f>
        <v>316.67300000000023</v>
      </c>
      <c r="BZ86" s="14">
        <f>BY86*VLOOKUP('Données projet'!$B$12,Paramètres!$A$1:$I$89,3,0)*VLOOKUP('Données projet'!$B$12,Paramètres!$A$1:$I$89,5,0)</f>
        <v>306.28612560000022</v>
      </c>
      <c r="CA86" s="14">
        <f t="shared" si="93"/>
        <v>72.492682163998609</v>
      </c>
      <c r="CB86" s="22">
        <f t="shared" si="64"/>
        <v>659.70642352229788</v>
      </c>
      <c r="CC86" s="62">
        <f t="shared" si="65"/>
        <v>953.03975685563114</v>
      </c>
      <c r="CD86" s="62">
        <f ca="1">AVERAGE(OFFSET($CC$3,0,0,'Données projet'!$E$12+1,1))-AVERAGE(OFFSET($H$3,0,0,'Données projet'!$E$12+1,1))</f>
        <v>618.83149423524605</v>
      </c>
      <c r="CE86" s="62">
        <f t="shared" si="94"/>
        <v>285.33582535802435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18.194200197961052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18.194200197961052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2.8421709430404007E-14</v>
      </c>
      <c r="CU86" s="18">
        <f>CT86*VLOOKUP('Données projet'!$B$13,Paramètres!$A$1:$I$89,3,0)*VLOOKUP('Données projet'!$B$13,Paramètres!$A$1:$I$89,5,0)</f>
        <v>2.3055690689943732E-14</v>
      </c>
      <c r="CV86" s="14">
        <f t="shared" si="95"/>
        <v>4.10868481342271E-13</v>
      </c>
      <c r="CW86" s="22">
        <f t="shared" si="67"/>
        <v>7.5575126628944061E-13</v>
      </c>
      <c r="CX86" s="62">
        <f t="shared" si="68"/>
        <v>293.33333333333405</v>
      </c>
      <c r="CY86" s="62">
        <f ca="1">AVERAGE(OFFSET($CX$3,0,0,'Données projet'!$E$13+1,1))-AVERAGE(OFFSET($H$3,0,0,'Données projet'!$E$13+1,1))</f>
        <v>204.1040196583786</v>
      </c>
      <c r="CZ86" s="62">
        <f t="shared" si="96"/>
        <v>202.88720677845521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77.658314164953381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77.658314164953381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6.6</v>
      </c>
      <c r="DO86" s="13">
        <f>IF('Données projet'!$A$166&gt;35,DO85+DN86-DW85,IF(A86&lt;'Données projet'!$A$166,$DL$205^A86,IF(A86='Données projet'!$A$166,'Données projet'!$B$166,DO85+DN86-DW85)))</f>
        <v>255.79999999999995</v>
      </c>
      <c r="DP86" s="18">
        <f>DO86*VLOOKUP('Données projet'!$B$14,Paramètres!$A$1:$I$89,3,0)*VLOOKUP('Données projet'!$B$14,Paramètres!$A$1:$I$89,5,0)</f>
        <v>243.41927999999999</v>
      </c>
      <c r="DQ86" s="14">
        <f t="shared" si="97"/>
        <v>59.174598437405322</v>
      </c>
      <c r="DR86" s="22">
        <f t="shared" si="70"/>
        <v>527.01767161181419</v>
      </c>
      <c r="DS86" s="62">
        <f t="shared" si="71"/>
        <v>820.35100494514745</v>
      </c>
      <c r="DT86" s="62">
        <f ca="1">AVERAGE(OFFSET($DS$3,0,0,'Données projet'!$E$14+1,1))-AVERAGE(OFFSET($H$3,0,0,'Données projet'!$E$14+1,1))</f>
        <v>398.94207486581155</v>
      </c>
      <c r="DU86" s="62">
        <f t="shared" si="98"/>
        <v>166.80625488406787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31.659104834887806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31.659104834887806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8.6770000000000014</v>
      </c>
      <c r="EJ86" s="13">
        <f>IF('Données projet'!$A$192&gt;35,EJ85+EI86-ER85,IF(A86&lt;'Données projet'!$A$192,$EG$205^A86,IF(A86='Données projet'!$A$192,'Données projet'!$B$192,EJ85+EI86-ER85)))</f>
        <v>316.67300000000023</v>
      </c>
      <c r="EK86" s="18">
        <f>EJ86*VLOOKUP('Données projet'!$B$15,Paramètres!$A$1:$I$89,3,0)*VLOOKUP('Données projet'!$B$15,Paramètres!$A$1:$I$89,5,0)</f>
        <v>360.6272124000003</v>
      </c>
      <c r="EL86" s="14">
        <f t="shared" si="99"/>
        <v>83.746940665447596</v>
      </c>
      <c r="EM86" s="22">
        <f t="shared" si="73"/>
        <v>773.95164992232174</v>
      </c>
      <c r="EN86" s="62">
        <f t="shared" si="74"/>
        <v>1067.2849832556551</v>
      </c>
      <c r="EO86" s="62">
        <f ca="1">AVERAGE(OFFSET($EN$3,0,0,'Données projet'!$E$15+1,1))-AVERAGE(OFFSET($H$3,0,0,'Données projet'!$E$15+1,1))</f>
        <v>720.18933349167537</v>
      </c>
      <c r="EP86" s="62">
        <f t="shared" si="100"/>
        <v>328.2965259900862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21.42220345888963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21.42220345888963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927.94961466707764</v>
      </c>
      <c r="S87" s="62">
        <f ca="1">AVERAGE(OFFSET($R$3,0,0,'Données projet'!$E$9+1,1))-AVERAGE(OFFSET($H$3,0,0,'Données projet'!$E$9+1,1))</f>
        <v>581.88778927327667</v>
      </c>
      <c r="T87" s="62">
        <f t="shared" si="88"/>
        <v>269.67340993773422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27.26188906140996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27.26188906140996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325.35000000000002</v>
      </c>
      <c r="AG87" s="13">
        <f>VLOOKUP(A87,'Données projet'!$A$61:$I$81,9,0)</f>
        <v>8.6770000000000014</v>
      </c>
      <c r="AH87" s="13">
        <f t="array" ref="AH87">INDEX(AG:AG,MIN(IF(ISNUMBER(AG87:AG283),ROW(AG87:AG283),"")))</f>
        <v>8.6770000000000014</v>
      </c>
      <c r="AI87" s="14">
        <f>IF('Données projet'!$A$62&gt;35,AI86+AH87-AQ86,IF(A87&lt;'Données projet'!$A$62,$AF$205^A87,IF(A87='Données projet'!$A$62,'Données projet'!$B$62,AI86+AH87-AQ86)))</f>
        <v>325.35000000000025</v>
      </c>
      <c r="AJ87" s="14">
        <f>AI87*VLOOKUP('Données projet'!$B$10,Paramètres!$A$1:$I$89,3,0)*VLOOKUP('Données projet'!$B$10,Paramètres!$A$1:$I$89,5,0)</f>
        <v>218.24478000000016</v>
      </c>
      <c r="AK87" s="14">
        <f t="shared" si="89"/>
        <v>53.733219659050746</v>
      </c>
      <c r="AL87" s="22">
        <f t="shared" si="58"/>
        <v>473.69501607284701</v>
      </c>
      <c r="AM87" s="62">
        <f t="shared" si="59"/>
        <v>767.02834940618027</v>
      </c>
      <c r="AN87" s="62">
        <f ca="1">AVERAGE(OFFSET($AM$3,0,0,'Données projet'!$E$10+1,1))-AVERAGE(OFFSET($H$3,0,0,'Données projet'!$E$10+1,1))</f>
        <v>442.85175349826028</v>
      </c>
      <c r="AO87" s="62">
        <f t="shared" si="90"/>
        <v>210.70697808232501</v>
      </c>
      <c r="AP87" s="16">
        <f>IF(ISNA(VLOOKUP(A87,'Données projet'!$A$61:$I$81,3,0)),0,VLOOKUP(A87,'Données projet'!$A$61:$I$81,3,0))</f>
        <v>6</v>
      </c>
      <c r="AQ87" s="16">
        <f>IF(ISNA(VLOOKUP(A87,'Données projet'!$A$61:$I$81,4,0)),0,VLOOKUP(A87,'Données projet'!$A$61:$I$81,4,0))</f>
        <v>61.47</v>
      </c>
      <c r="AR87" s="17">
        <f>IF(ISNA(VLOOKUP(A87,'Données projet'!$A$61:$I$81,5,0)),0%,VLOOKUP(A87,'Données projet'!$A$61:$I$81,5,0)*VLOOKUP('Données projet'!$B$10,Paramètres!$A$1:$I$89,7,0))</f>
        <v>0.21200000000000002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24.911726211288403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24.911726211288403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350.20674000000025</v>
      </c>
      <c r="BF87" s="14">
        <f t="shared" si="91"/>
        <v>81.605079688013205</v>
      </c>
      <c r="BG87" s="22">
        <f t="shared" si="61"/>
        <v>752.07225262328996</v>
      </c>
      <c r="BH87" s="62">
        <f t="shared" si="62"/>
        <v>1045.4055859566233</v>
      </c>
      <c r="BI87" s="62">
        <f ca="1">AVERAGE(OFFSET($BH$3,0,0,'Données projet'!$E$11+1,1))-AVERAGE(OFFSET($H$3,0,0,'Données projet'!$E$11+1,1))</f>
        <v>683.36974161977764</v>
      </c>
      <c r="BJ87" s="62">
        <f t="shared" si="92"/>
        <v>312.6921234697457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0.17200000000000001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32.432247331677353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32.432247331677353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325.35000000000002</v>
      </c>
      <c r="BW87" s="13">
        <f>VLOOKUP(A87,'Données projet'!$A$113:$I$133,9,0)</f>
        <v>8.6770000000000014</v>
      </c>
      <c r="BX87" s="13">
        <f t="array" ref="BX87">INDEX(BW:BW,MIN(IF(ISNUMBER(BW87:BW283),ROW(BW87:BW283),"")))</f>
        <v>8.6770000000000014</v>
      </c>
      <c r="BY87" s="13">
        <f>IF('Données projet'!$A$114&gt;35,BY86+BX87-CG86,IF(A87&lt;'Données projet'!$A$114,$BV$205^A87,IF(A87='Données projet'!$A$114,'Données projet'!$B$114,BY86+BX87-CG86)))</f>
        <v>325.35000000000025</v>
      </c>
      <c r="BZ87" s="14">
        <f>BY87*VLOOKUP('Données projet'!$B$12,Paramètres!$A$1:$I$89,3,0)*VLOOKUP('Données projet'!$B$12,Paramètres!$A$1:$I$89,5,0)</f>
        <v>314.67852000000028</v>
      </c>
      <c r="CA87" s="14">
        <f t="shared" si="93"/>
        <v>74.245037933771187</v>
      </c>
      <c r="CB87" s="22">
        <f t="shared" si="64"/>
        <v>677.37519673465192</v>
      </c>
      <c r="CC87" s="62">
        <f t="shared" si="65"/>
        <v>970.70853006798529</v>
      </c>
      <c r="CD87" s="62">
        <f ca="1">AVERAGE(OFFSET($CC$3,0,0,'Données projet'!$E$12+1,1))-AVERAGE(OFFSET($H$3,0,0,'Données projet'!$E$12+1,1))</f>
        <v>618.83149423524605</v>
      </c>
      <c r="CE87" s="62">
        <f t="shared" si="94"/>
        <v>285.33582535802435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61.47</v>
      </c>
      <c r="CH87" s="17">
        <f>IF(ISNA(VLOOKUP(A87,'Données projet'!$A$113:$I$133,5,0)),0%,VLOOKUP(A87,'Données projet'!$A$113:$I$133,5,0)*VLOOKUP('Données projet'!$B$12,Paramètres!$A$1:$I$89,7,0))</f>
        <v>0.17200000000000001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29.142019341507194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29.142019341507194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2.8421709430404007E-14</v>
      </c>
      <c r="CU87" s="18">
        <f>CT87*VLOOKUP('Données projet'!$B$13,Paramètres!$A$1:$I$89,3,0)*VLOOKUP('Données projet'!$B$13,Paramètres!$A$1:$I$89,5,0)</f>
        <v>2.3055690689943732E-14</v>
      </c>
      <c r="CV87" s="14">
        <f t="shared" si="95"/>
        <v>4.10868481342271E-13</v>
      </c>
      <c r="CW87" s="22">
        <f t="shared" si="67"/>
        <v>7.5575126628944061E-13</v>
      </c>
      <c r="CX87" s="62">
        <f t="shared" si="68"/>
        <v>293.33333333333405</v>
      </c>
      <c r="CY87" s="62">
        <f ca="1">AVERAGE(OFFSET($CX$3,0,0,'Données projet'!$E$13+1,1))-AVERAGE(OFFSET($H$3,0,0,'Données projet'!$E$13+1,1))</f>
        <v>204.1040196583786</v>
      </c>
      <c r="CZ87" s="62">
        <f t="shared" si="96"/>
        <v>202.88720677845521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76.135481991073192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76.135481991073192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6.6</v>
      </c>
      <c r="DO87" s="13">
        <f>IF('Données projet'!$A$166&gt;35,DO86+DN87-DW86,IF(A87&lt;'Données projet'!$A$166,$DL$205^A87,IF(A87='Données projet'!$A$166,'Données projet'!$B$166,DO86+DN87-DW86)))</f>
        <v>262.39999999999998</v>
      </c>
      <c r="DP87" s="18">
        <f>DO87*VLOOKUP('Données projet'!$B$14,Paramètres!$A$1:$I$89,3,0)*VLOOKUP('Données projet'!$B$14,Paramètres!$A$1:$I$89,5,0)</f>
        <v>249.69983999999999</v>
      </c>
      <c r="DQ87" s="14">
        <f t="shared" si="97"/>
        <v>60.521661612597903</v>
      </c>
      <c r="DR87" s="22">
        <f t="shared" si="70"/>
        <v>540.30244864194128</v>
      </c>
      <c r="DS87" s="62">
        <f t="shared" si="71"/>
        <v>833.63578197527454</v>
      </c>
      <c r="DT87" s="62">
        <f ca="1">AVERAGE(OFFSET($DS$3,0,0,'Données projet'!$E$14+1,1))-AVERAGE(OFFSET($H$3,0,0,'Données projet'!$E$14+1,1))</f>
        <v>398.94207486581155</v>
      </c>
      <c r="DU87" s="62">
        <f t="shared" si="98"/>
        <v>166.80625488406787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31.038289099222887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31.038289099222887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>
        <f>VLOOKUP(A87,'Données projet'!$A$191:$I$211,2,0)</f>
        <v>325.35000000000002</v>
      </c>
      <c r="EH87" s="13">
        <f>VLOOKUP(A87,'Données projet'!$A$191:$I$211,9,0)</f>
        <v>8.6770000000000014</v>
      </c>
      <c r="EI87" s="13">
        <f t="array" ref="EI87">INDEX(EH:EH,MIN(IF(ISNUMBER(EH87:EH283),ROW(EH87:EH283),"")))</f>
        <v>8.6770000000000014</v>
      </c>
      <c r="EJ87" s="13">
        <f>IF('Données projet'!$A$192&gt;35,EJ86+EI87-ER86,IF(A87&lt;'Données projet'!$A$192,$EG$205^A87,IF(A87='Données projet'!$A$192,'Données projet'!$B$192,EJ86+EI87-ER86)))</f>
        <v>325.35000000000025</v>
      </c>
      <c r="EK87" s="18">
        <f>EJ87*VLOOKUP('Données projet'!$B$15,Paramètres!$A$1:$I$89,3,0)*VLOOKUP('Données projet'!$B$15,Paramètres!$A$1:$I$89,5,0)</f>
        <v>370.50858000000028</v>
      </c>
      <c r="EL87" s="14">
        <f t="shared" si="99"/>
        <v>85.771344098940361</v>
      </c>
      <c r="EM87" s="22">
        <f t="shared" si="73"/>
        <v>794.68753447232154</v>
      </c>
      <c r="EN87" s="62">
        <f t="shared" si="74"/>
        <v>1088.0208678056549</v>
      </c>
      <c r="EO87" s="62">
        <f ca="1">AVERAGE(OFFSET($EN$3,0,0,'Données projet'!$E$15+1,1))-AVERAGE(OFFSET($H$3,0,0,'Données projet'!$E$15+1,1))</f>
        <v>720.18933349167537</v>
      </c>
      <c r="EP87" s="62">
        <f t="shared" si="100"/>
        <v>328.2965259900862</v>
      </c>
      <c r="EQ87" s="16">
        <f>IF(ISNA(VLOOKUP(A87,'Données projet'!$A$191:$I$211,3,0)),0,VLOOKUP(A87,'Données projet'!$A$191:$I$211,3,0))</f>
        <v>6</v>
      </c>
      <c r="ER87" s="16">
        <f>IF(ISNA(VLOOKUP(A87,'Données projet'!$A$191:$I$211,4,0)),0,VLOOKUP(A87,'Données projet'!$A$191:$I$211,4,0))</f>
        <v>61.47</v>
      </c>
      <c r="ES87" s="17">
        <f>IF(ISNA(VLOOKUP(A87,'Données projet'!$A$191:$I$211,5,0)),0%,VLOOKUP(A87,'Données projet'!$A$191:$I$211,5,0)*VLOOKUP('Données projet'!$B$15,Paramètres!$A$1:$I$89,7,0))</f>
        <v>0.17200000000000001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34.3123776117746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34.3123776117746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8.2910000000000021</v>
      </c>
      <c r="N88" s="14">
        <f>IF('Données projet'!$A$36&gt;35,N87+M88-V87,IF(A88&lt;'Données projet'!$A$36,$K$205^A88,IF(A88='Données projet'!$A$36,'Données projet'!$B$36,N87+M88-V87)))</f>
        <v>272.17100000000028</v>
      </c>
      <c r="O88" s="14">
        <f>N88*VLOOKUP('Données projet'!$B$9,Paramètres!$A$1:$I$89,3,0)*VLOOKUP('Données projet'!$B$9,Paramètres!$A$1:$I$89,5,0)</f>
        <v>246.26032080000024</v>
      </c>
      <c r="P88" s="14">
        <f t="shared" si="87"/>
        <v>59.784443753506842</v>
      </c>
      <c r="Q88" s="22">
        <f t="shared" si="54"/>
        <v>533.02796493069138</v>
      </c>
      <c r="R88" s="62">
        <f t="shared" si="55"/>
        <v>826.36129826402475</v>
      </c>
      <c r="S88" s="62">
        <f ca="1">AVERAGE(OFFSET($R$3,0,0,'Données projet'!$E$9+1,1))-AVERAGE(OFFSET($H$3,0,0,'Données projet'!$E$9+1,1))</f>
        <v>581.88778927327667</v>
      </c>
      <c r="T88" s="62">
        <f t="shared" si="88"/>
        <v>269.67340993773422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26.727300045026148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26.727300045026148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8.2910000000000021</v>
      </c>
      <c r="AI88" s="14">
        <f>IF('Données projet'!$A$62&gt;35,AI87+AH88-AQ87,IF(A88&lt;'Données projet'!$A$62,$AF$205^A88,IF(A88='Données projet'!$A$62,'Données projet'!$B$62,AI87+AH88-AQ87)))</f>
        <v>272.17100000000028</v>
      </c>
      <c r="AJ88" s="14">
        <f>AI88*VLOOKUP('Données projet'!$B$10,Paramètres!$A$1:$I$89,3,0)*VLOOKUP('Données projet'!$B$10,Paramètres!$A$1:$I$89,5,0)</f>
        <v>182.57230680000018</v>
      </c>
      <c r="AK88" s="14">
        <f t="shared" si="89"/>
        <v>45.894003568435856</v>
      </c>
      <c r="AL88" s="22">
        <f t="shared" si="58"/>
        <v>397.91215722502608</v>
      </c>
      <c r="AM88" s="62">
        <f t="shared" si="59"/>
        <v>691.24549055835939</v>
      </c>
      <c r="AN88" s="62">
        <f ca="1">AVERAGE(OFFSET($AM$3,0,0,'Données projet'!$E$10+1,1))-AVERAGE(OFFSET($H$3,0,0,'Données projet'!$E$10+1,1))</f>
        <v>442.85175349826028</v>
      </c>
      <c r="AO88" s="62">
        <f t="shared" si="90"/>
        <v>210.70697808232501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24.42322245493768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24.42322245493768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8.2910000000000021</v>
      </c>
      <c r="BD88" s="13">
        <f>IF('Données projet'!$A$88&gt;35,BD87+BC88-BL87,IF(A88&lt;'Données projet'!$A$88,$BA$205^A88,IF(A88='Données projet'!$A$88,'Données projet'!$B$88,BD87+BC88-BL87)))</f>
        <v>272.17100000000028</v>
      </c>
      <c r="BE88" s="14">
        <f>BD88*VLOOKUP('Données projet'!$B$11,Paramètres!$A$1:$I$89,3,0)*VLOOKUP('Données projet'!$B$11,Paramètres!$A$1:$I$89,5,0)</f>
        <v>292.96486440000029</v>
      </c>
      <c r="BF88" s="14">
        <f t="shared" si="91"/>
        <v>69.699598166054386</v>
      </c>
      <c r="BG88" s="22">
        <f t="shared" si="61"/>
        <v>631.64060563587861</v>
      </c>
      <c r="BH88" s="62">
        <f t="shared" si="62"/>
        <v>924.97393896921199</v>
      </c>
      <c r="BI88" s="62">
        <f ca="1">AVERAGE(OFFSET($BH$3,0,0,'Données projet'!$E$11+1,1))-AVERAGE(OFFSET($H$3,0,0,'Données projet'!$E$11+1,1))</f>
        <v>683.36974161977764</v>
      </c>
      <c r="BJ88" s="62">
        <f t="shared" si="92"/>
        <v>312.6921234697457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31.796270743220749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31.796270743220749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8.2910000000000021</v>
      </c>
      <c r="BY88" s="13">
        <f>IF('Données projet'!$A$114&gt;35,BY87+BX88-CG87,IF(A88&lt;'Données projet'!$A$114,$BV$205^A88,IF(A88='Données projet'!$A$114,'Données projet'!$B$114,BY87+BX88-CG87)))</f>
        <v>272.17100000000028</v>
      </c>
      <c r="BZ88" s="14">
        <f>BY88*VLOOKUP('Données projet'!$B$12,Paramètres!$A$1:$I$89,3,0)*VLOOKUP('Données projet'!$B$12,Paramètres!$A$1:$I$89,5,0)</f>
        <v>263.24379120000026</v>
      </c>
      <c r="CA88" s="14">
        <f t="shared" si="93"/>
        <v>63.413323405741842</v>
      </c>
      <c r="CB88" s="22">
        <f t="shared" si="64"/>
        <v>568.92780793833413</v>
      </c>
      <c r="CC88" s="62">
        <f t="shared" si="65"/>
        <v>862.26114127166738</v>
      </c>
      <c r="CD88" s="62">
        <f ca="1">AVERAGE(OFFSET($CC$3,0,0,'Données projet'!$E$12+1,1))-AVERAGE(OFFSET($H$3,0,0,'Données projet'!$E$12+1,1))</f>
        <v>618.83149423524605</v>
      </c>
      <c r="CE88" s="62">
        <f t="shared" si="94"/>
        <v>285.33582535802435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28.570562117096912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28.570562117096912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2.8421709430404007E-14</v>
      </c>
      <c r="CU88" s="18">
        <f>CT88*VLOOKUP('Données projet'!$B$13,Paramètres!$A$1:$I$89,3,0)*VLOOKUP('Données projet'!$B$13,Paramètres!$A$1:$I$89,5,0)</f>
        <v>2.3055690689943732E-14</v>
      </c>
      <c r="CV88" s="14">
        <f t="shared" si="95"/>
        <v>4.10868481342271E-13</v>
      </c>
      <c r="CW88" s="22">
        <f t="shared" si="67"/>
        <v>7.5575126628944061E-13</v>
      </c>
      <c r="CX88" s="62">
        <f t="shared" si="68"/>
        <v>293.33333333333405</v>
      </c>
      <c r="CY88" s="62">
        <f ca="1">AVERAGE(OFFSET($CX$3,0,0,'Données projet'!$E$13+1,1))-AVERAGE(OFFSET($H$3,0,0,'Données projet'!$E$13+1,1))</f>
        <v>204.1040196583786</v>
      </c>
      <c r="CZ88" s="62">
        <f t="shared" si="96"/>
        <v>202.88720677845521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74.642511627286879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74.642511627286879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6.6</v>
      </c>
      <c r="DN88" s="13">
        <f t="array" ref="DN88">INDEX(DM:DM,MIN(IF(ISNUMBER(DM88:DM284),ROW(DM88:DM284),"")))</f>
        <v>6.6</v>
      </c>
      <c r="DO88" s="13">
        <f>IF('Données projet'!$A$166&gt;35,DO87+DN88-DW87,IF(A88&lt;'Données projet'!$A$166,$DL$205^A88,IF(A88='Données projet'!$A$166,'Données projet'!$B$166,DO87+DN88-DW87)))</f>
        <v>269</v>
      </c>
      <c r="DP88" s="18">
        <f>DO88*VLOOKUP('Données projet'!$B$14,Paramètres!$A$1:$I$89,3,0)*VLOOKUP('Données projet'!$B$14,Paramètres!$A$1:$I$89,5,0)</f>
        <v>255.9804</v>
      </c>
      <c r="DQ88" s="14">
        <f t="shared" si="97"/>
        <v>61.864786260587792</v>
      </c>
      <c r="DR88" s="22">
        <f t="shared" si="70"/>
        <v>553.58036607052372</v>
      </c>
      <c r="DS88" s="62">
        <f t="shared" si="71"/>
        <v>846.91369940385698</v>
      </c>
      <c r="DT88" s="62">
        <f ca="1">AVERAGE(OFFSET($DS$3,0,0,'Données projet'!$E$14+1,1))-AVERAGE(OFFSET($H$3,0,0,'Données projet'!$E$14+1,1))</f>
        <v>398.94207486581155</v>
      </c>
      <c r="DU88" s="62">
        <f t="shared" si="98"/>
        <v>166.80625488406787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0.30099999999999999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39.295613369216589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39.295613369216589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8.2910000000000021</v>
      </c>
      <c r="EJ88" s="13">
        <f>IF('Données projet'!$A$192&gt;35,EJ87+EI88-ER87,IF(A88&lt;'Données projet'!$A$192,$EG$205^A88,IF(A88='Données projet'!$A$192,'Données projet'!$B$192,EJ87+EI88-ER87)))</f>
        <v>272.17100000000028</v>
      </c>
      <c r="EK88" s="18">
        <f>EJ88*VLOOKUP('Données projet'!$B$15,Paramètres!$A$1:$I$89,3,0)*VLOOKUP('Données projet'!$B$15,Paramètres!$A$1:$I$89,5,0)</f>
        <v>309.94833480000034</v>
      </c>
      <c r="EL88" s="14">
        <f t="shared" si="99"/>
        <v>73.258040317025163</v>
      </c>
      <c r="EM88" s="22">
        <f t="shared" si="73"/>
        <v>667.41776999548608</v>
      </c>
      <c r="EN88" s="62">
        <f t="shared" si="74"/>
        <v>960.75110332881945</v>
      </c>
      <c r="EO88" s="62">
        <f ca="1">AVERAGE(OFFSET($EN$3,0,0,'Données projet'!$E$15+1,1))-AVERAGE(OFFSET($H$3,0,0,'Données projet'!$E$15+1,1))</f>
        <v>720.18933349167537</v>
      </c>
      <c r="EP88" s="62">
        <f t="shared" si="100"/>
        <v>328.2965259900862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33.639532815291524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33.639532815291524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8.2910000000000021</v>
      </c>
      <c r="N89" s="14">
        <f>IF('Données projet'!$A$36&gt;35,N88+M89-V88,IF(A89&lt;'Données projet'!$A$36,$K$205^A89,IF(A89='Données projet'!$A$36,'Données projet'!$B$36,N88+M89-V88)))</f>
        <v>280.46200000000027</v>
      </c>
      <c r="O89" s="14">
        <f>N89*VLOOKUP('Données projet'!$B$9,Paramètres!$A$1:$I$89,3,0)*VLOOKUP('Données projet'!$B$9,Paramètres!$A$1:$I$89,5,0)</f>
        <v>253.76201760000023</v>
      </c>
      <c r="P89" s="14">
        <f t="shared" si="87"/>
        <v>61.390818695638195</v>
      </c>
      <c r="Q89" s="22">
        <f t="shared" si="54"/>
        <v>548.89118988157031</v>
      </c>
      <c r="R89" s="62">
        <f t="shared" si="55"/>
        <v>842.22452321490368</v>
      </c>
      <c r="S89" s="62">
        <f ca="1">AVERAGE(OFFSET($R$3,0,0,'Données projet'!$E$9+1,1))-AVERAGE(OFFSET($H$3,0,0,'Données projet'!$E$9+1,1))</f>
        <v>581.88778927327667</v>
      </c>
      <c r="T89" s="62">
        <f t="shared" si="88"/>
        <v>269.67340993773422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26.20319399318652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26.20319399318652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8.2910000000000021</v>
      </c>
      <c r="AI89" s="14">
        <f>IF('Données projet'!$A$62&gt;35,AI88+AH89-AQ88,IF(A89&lt;'Données projet'!$A$62,$AF$205^A89,IF(A89='Données projet'!$A$62,'Données projet'!$B$62,AI88+AH89-AQ88)))</f>
        <v>280.46200000000027</v>
      </c>
      <c r="AJ89" s="14">
        <f>AI89*VLOOKUP('Données projet'!$B$10,Paramètres!$A$1:$I$89,3,0)*VLOOKUP('Données projet'!$B$10,Paramètres!$A$1:$I$89,5,0)</f>
        <v>188.13390960000018</v>
      </c>
      <c r="AK89" s="14">
        <f t="shared" si="89"/>
        <v>47.12715006437692</v>
      </c>
      <c r="AL89" s="22">
        <f t="shared" si="58"/>
        <v>409.74634558212347</v>
      </c>
      <c r="AM89" s="62">
        <f t="shared" si="59"/>
        <v>703.07967891545673</v>
      </c>
      <c r="AN89" s="62">
        <f ca="1">AVERAGE(OFFSET($AM$3,0,0,'Données projet'!$E$10+1,1))-AVERAGE(OFFSET($H$3,0,0,'Données projet'!$E$10+1,1))</f>
        <v>442.85175349826028</v>
      </c>
      <c r="AO89" s="62">
        <f t="shared" si="90"/>
        <v>210.70697808232501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23.944297959291124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23.944297959291124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8.2910000000000021</v>
      </c>
      <c r="BD89" s="13">
        <f>IF('Données projet'!$A$88&gt;35,BD88+BC89-BL88,IF(A89&lt;'Données projet'!$A$88,$BA$205^A89,IF(A89='Données projet'!$A$88,'Données projet'!$B$88,BD88+BC89-BL88)))</f>
        <v>280.46200000000027</v>
      </c>
      <c r="BE89" s="14">
        <f>BD89*VLOOKUP('Données projet'!$B$11,Paramètres!$A$1:$I$89,3,0)*VLOOKUP('Données projet'!$B$11,Paramètres!$A$1:$I$89,5,0)</f>
        <v>301.88929680000024</v>
      </c>
      <c r="BF89" s="14">
        <f t="shared" si="91"/>
        <v>71.572387824049713</v>
      </c>
      <c r="BG89" s="22">
        <f t="shared" si="61"/>
        <v>650.44576738688704</v>
      </c>
      <c r="BH89" s="62">
        <f t="shared" si="62"/>
        <v>943.77910072022041</v>
      </c>
      <c r="BI89" s="62">
        <f ca="1">AVERAGE(OFFSET($BH$3,0,0,'Données projet'!$E$11+1,1))-AVERAGE(OFFSET($H$3,0,0,'Données projet'!$E$11+1,1))</f>
        <v>683.36974161977764</v>
      </c>
      <c r="BJ89" s="62">
        <f t="shared" si="92"/>
        <v>312.6921234697457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31.172765267756365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31.172765267756365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8.2910000000000021</v>
      </c>
      <c r="BY89" s="13">
        <f>IF('Données projet'!$A$114&gt;35,BY88+BX89-CG88,IF(A89&lt;'Données projet'!$A$114,$BV$205^A89,IF(A89='Données projet'!$A$114,'Données projet'!$B$114,BY88+BX89-CG88)))</f>
        <v>280.46200000000027</v>
      </c>
      <c r="BZ89" s="14">
        <f>BY89*VLOOKUP('Données projet'!$B$12,Paramètres!$A$1:$I$89,3,0)*VLOOKUP('Données projet'!$B$12,Paramètres!$A$1:$I$89,5,0)</f>
        <v>271.26284640000029</v>
      </c>
      <c r="CA89" s="14">
        <f t="shared" si="93"/>
        <v>65.117204337314064</v>
      </c>
      <c r="CB89" s="22">
        <f t="shared" si="64"/>
        <v>585.86192170082245</v>
      </c>
      <c r="CC89" s="62">
        <f t="shared" si="65"/>
        <v>879.19525503415571</v>
      </c>
      <c r="CD89" s="62">
        <f ca="1">AVERAGE(OFFSET($CC$3,0,0,'Données projet'!$E$12+1,1))-AVERAGE(OFFSET($H$3,0,0,'Données projet'!$E$12+1,1))</f>
        <v>618.83149423524605</v>
      </c>
      <c r="CE89" s="62">
        <f t="shared" si="94"/>
        <v>285.33582535802435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28.010310820302827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28.010310820302827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2.8421709430404007E-14</v>
      </c>
      <c r="CU89" s="18">
        <f>CT89*VLOOKUP('Données projet'!$B$13,Paramètres!$A$1:$I$89,3,0)*VLOOKUP('Données projet'!$B$13,Paramètres!$A$1:$I$89,5,0)</f>
        <v>2.3055690689943732E-14</v>
      </c>
      <c r="CV89" s="14">
        <f t="shared" si="95"/>
        <v>4.10868481342271E-13</v>
      </c>
      <c r="CW89" s="22">
        <f t="shared" si="67"/>
        <v>7.5575126628944061E-13</v>
      </c>
      <c r="CX89" s="62">
        <f t="shared" si="68"/>
        <v>293.33333333333405</v>
      </c>
      <c r="CY89" s="62">
        <f ca="1">AVERAGE(OFFSET($CX$3,0,0,'Données projet'!$E$13+1,1))-AVERAGE(OFFSET($H$3,0,0,'Données projet'!$E$13+1,1))</f>
        <v>204.1040196583786</v>
      </c>
      <c r="CZ89" s="62">
        <f t="shared" si="96"/>
        <v>202.88720677845521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73.178817501712416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73.178817501712416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6.6</v>
      </c>
      <c r="DO89" s="13">
        <f>IF('Données projet'!$A$166&gt;35,DO88+DN89-DW88,IF(A89&lt;'Données projet'!$A$166,$DL$205^A89,IF(A89='Données projet'!$A$166,'Données projet'!$B$166,DO88+DN89-DW88)))</f>
        <v>247.60000000000002</v>
      </c>
      <c r="DP89" s="18">
        <f>DO89*VLOOKUP('Données projet'!$B$14,Paramètres!$A$1:$I$89,3,0)*VLOOKUP('Données projet'!$B$14,Paramètres!$A$1:$I$89,5,0)</f>
        <v>235.61616000000001</v>
      </c>
      <c r="DQ89" s="14">
        <f t="shared" si="97"/>
        <v>57.495316365414773</v>
      </c>
      <c r="DR89" s="22">
        <f t="shared" si="70"/>
        <v>510.50248800309737</v>
      </c>
      <c r="DS89" s="62">
        <f t="shared" si="71"/>
        <v>803.83582133643063</v>
      </c>
      <c r="DT89" s="62">
        <f ca="1">AVERAGE(OFFSET($DS$3,0,0,'Données projet'!$E$14+1,1))-AVERAGE(OFFSET($H$3,0,0,'Données projet'!$E$14+1,1))</f>
        <v>398.94207486581155</v>
      </c>
      <c r="DU89" s="62">
        <f t="shared" si="98"/>
        <v>166.80625488406787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38.525050359003771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38.525050359003771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8.2910000000000021</v>
      </c>
      <c r="EJ89" s="13">
        <f>IF('Données projet'!$A$192&gt;35,EJ88+EI89-ER88,IF(A89&lt;'Données projet'!$A$192,$EG$205^A89,IF(A89='Données projet'!$A$192,'Données projet'!$B$192,EJ88+EI89-ER88)))</f>
        <v>280.46200000000027</v>
      </c>
      <c r="EK89" s="18">
        <f>EJ89*VLOOKUP('Données projet'!$B$15,Paramètres!$A$1:$I$89,3,0)*VLOOKUP('Données projet'!$B$15,Paramètres!$A$1:$I$89,5,0)</f>
        <v>319.39012560000032</v>
      </c>
      <c r="EL89" s="14">
        <f t="shared" si="99"/>
        <v>75.226443347755307</v>
      </c>
      <c r="EM89" s="22">
        <f t="shared" si="73"/>
        <v>687.29052425067437</v>
      </c>
      <c r="EN89" s="62">
        <f t="shared" si="74"/>
        <v>980.62385758400774</v>
      </c>
      <c r="EO89" s="62">
        <f ca="1">AVERAGE(OFFSET($EN$3,0,0,'Données projet'!$E$15+1,1))-AVERAGE(OFFSET($H$3,0,0,'Données projet'!$E$15+1,1))</f>
        <v>720.18933349167537</v>
      </c>
      <c r="EP89" s="62">
        <f t="shared" si="100"/>
        <v>328.2965259900862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32.979882094872679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32.979882094872679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8.2910000000000021</v>
      </c>
      <c r="N90" s="14">
        <f>IF('Données projet'!$A$36&gt;35,N89+M90-V89,IF(A90&lt;'Données projet'!$A$36,$K$205^A90,IF(A90='Données projet'!$A$36,'Données projet'!$B$36,N89+M90-V89)))</f>
        <v>288.75300000000027</v>
      </c>
      <c r="O90" s="14">
        <f>N90*VLOOKUP('Données projet'!$B$9,Paramètres!$A$1:$I$89,3,0)*VLOOKUP('Données projet'!$B$9,Paramètres!$A$1:$I$89,5,0)</f>
        <v>261.26371440000025</v>
      </c>
      <c r="P90" s="14">
        <f t="shared" si="87"/>
        <v>62.991674736313257</v>
      </c>
      <c r="Q90" s="22">
        <f t="shared" si="54"/>
        <v>564.74480274574603</v>
      </c>
      <c r="R90" s="62">
        <f t="shared" si="55"/>
        <v>858.07813607907929</v>
      </c>
      <c r="S90" s="62">
        <f ca="1">AVERAGE(OFFSET($R$3,0,0,'Données projet'!$E$9+1,1))-AVERAGE(OFFSET($H$3,0,0,'Données projet'!$E$9+1,1))</f>
        <v>581.88778927327667</v>
      </c>
      <c r="T90" s="62">
        <f t="shared" si="88"/>
        <v>269.67340993773422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25.689365341350342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25.689365341350342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8.2910000000000021</v>
      </c>
      <c r="AI90" s="14">
        <f>IF('Données projet'!$A$62&gt;35,AI89+AH90-AQ89,IF(A90&lt;'Données projet'!$A$62,$AF$205^A90,IF(A90='Données projet'!$A$62,'Données projet'!$B$62,AI89+AH90-AQ89)))</f>
        <v>288.75300000000027</v>
      </c>
      <c r="AJ90" s="14">
        <f>AI90*VLOOKUP('Données projet'!$B$10,Paramètres!$A$1:$I$89,3,0)*VLOOKUP('Données projet'!$B$10,Paramètres!$A$1:$I$89,5,0)</f>
        <v>193.69551240000018</v>
      </c>
      <c r="AK90" s="14">
        <f t="shared" si="89"/>
        <v>48.356059931736581</v>
      </c>
      <c r="AL90" s="22">
        <f t="shared" si="58"/>
        <v>421.5731551444415</v>
      </c>
      <c r="AM90" s="62">
        <f t="shared" si="59"/>
        <v>714.90648847777481</v>
      </c>
      <c r="AN90" s="62">
        <f ca="1">AVERAGE(OFFSET($AM$3,0,0,'Données projet'!$E$10+1,1))-AVERAGE(OFFSET($H$3,0,0,'Données projet'!$E$10+1,1))</f>
        <v>442.85175349826028</v>
      </c>
      <c r="AO90" s="62">
        <f t="shared" si="90"/>
        <v>210.70697808232501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23.474764880889097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23.474764880889097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8.2910000000000021</v>
      </c>
      <c r="BD90" s="13">
        <f>IF('Données projet'!$A$88&gt;35,BD89+BC90-BL89,IF(A90&lt;'Données projet'!$A$88,$BA$205^A90,IF(A90='Données projet'!$A$88,'Données projet'!$B$88,BD89+BC90-BL89)))</f>
        <v>288.75300000000027</v>
      </c>
      <c r="BE90" s="14">
        <f>BD90*VLOOKUP('Données projet'!$B$11,Paramètres!$A$1:$I$89,3,0)*VLOOKUP('Données projet'!$B$11,Paramètres!$A$1:$I$89,5,0)</f>
        <v>310.81372920000024</v>
      </c>
      <c r="BF90" s="14">
        <f t="shared" si="91"/>
        <v>73.438743279606001</v>
      </c>
      <c r="BG90" s="22">
        <f t="shared" si="61"/>
        <v>669.23972290198083</v>
      </c>
      <c r="BH90" s="62">
        <f t="shared" si="62"/>
        <v>962.5730562353142</v>
      </c>
      <c r="BI90" s="62">
        <f ca="1">AVERAGE(OFFSET($BH$3,0,0,'Données projet'!$E$11+1,1))-AVERAGE(OFFSET($H$3,0,0,'Données projet'!$E$11+1,1))</f>
        <v>683.36974161977764</v>
      </c>
      <c r="BJ90" s="62">
        <f t="shared" si="92"/>
        <v>312.6921234697457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30.561486354365048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30.561486354365048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8.2910000000000021</v>
      </c>
      <c r="BY90" s="13">
        <f>IF('Données projet'!$A$114&gt;35,BY89+BX90-CG89,IF(A90&lt;'Données projet'!$A$114,$BV$205^A90,IF(A90='Données projet'!$A$114,'Données projet'!$B$114,BY89+BX90-CG89)))</f>
        <v>288.75300000000027</v>
      </c>
      <c r="BZ90" s="14">
        <f>BY90*VLOOKUP('Données projet'!$B$12,Paramètres!$A$1:$I$89,3,0)*VLOOKUP('Données projet'!$B$12,Paramètres!$A$1:$I$89,5,0)</f>
        <v>279.28190160000025</v>
      </c>
      <c r="CA90" s="14">
        <f t="shared" si="93"/>
        <v>66.815231373442643</v>
      </c>
      <c r="CB90" s="22">
        <f t="shared" si="64"/>
        <v>602.78583992874633</v>
      </c>
      <c r="CC90" s="62">
        <f t="shared" si="65"/>
        <v>896.11917326207958</v>
      </c>
      <c r="CD90" s="62">
        <f ca="1">AVERAGE(OFFSET($CC$3,0,0,'Données projet'!$E$12+1,1))-AVERAGE(OFFSET($H$3,0,0,'Données projet'!$E$12+1,1))</f>
        <v>618.83149423524605</v>
      </c>
      <c r="CE90" s="62">
        <f t="shared" si="94"/>
        <v>285.33582535802435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27.461045709719325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27.461045709719325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2.8421709430404007E-14</v>
      </c>
      <c r="CU90" s="18">
        <f>CT90*VLOOKUP('Données projet'!$B$13,Paramètres!$A$1:$I$89,3,0)*VLOOKUP('Données projet'!$B$13,Paramètres!$A$1:$I$89,5,0)</f>
        <v>2.3055690689943732E-14</v>
      </c>
      <c r="CV90" s="14">
        <f t="shared" si="95"/>
        <v>4.10868481342271E-13</v>
      </c>
      <c r="CW90" s="22">
        <f t="shared" si="67"/>
        <v>7.5575126628944061E-13</v>
      </c>
      <c r="CX90" s="62">
        <f t="shared" si="68"/>
        <v>293.33333333333405</v>
      </c>
      <c r="CY90" s="62">
        <f ca="1">AVERAGE(OFFSET($CX$3,0,0,'Données projet'!$E$13+1,1))-AVERAGE(OFFSET($H$3,0,0,'Données projet'!$E$13+1,1))</f>
        <v>204.1040196583786</v>
      </c>
      <c r="CZ90" s="62">
        <f t="shared" si="96"/>
        <v>202.88720677845521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71.743825525175197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71.743825525175197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6.6</v>
      </c>
      <c r="DO90" s="13">
        <f>IF('Données projet'!$A$166&gt;35,DO89+DN90-DW89,IF(A90&lt;'Données projet'!$A$166,$DL$205^A90,IF(A90='Données projet'!$A$166,'Données projet'!$B$166,DO89+DN90-DW89)))</f>
        <v>254.20000000000002</v>
      </c>
      <c r="DP90" s="18">
        <f>DO90*VLOOKUP('Données projet'!$B$14,Paramètres!$A$1:$I$89,3,0)*VLOOKUP('Données projet'!$B$14,Paramètres!$A$1:$I$89,5,0)</f>
        <v>241.89672000000002</v>
      </c>
      <c r="DQ90" s="14">
        <f t="shared" si="97"/>
        <v>58.847431877406024</v>
      </c>
      <c r="DR90" s="22">
        <f t="shared" si="70"/>
        <v>523.79606451981545</v>
      </c>
      <c r="DS90" s="62">
        <f t="shared" si="71"/>
        <v>817.1293978531487</v>
      </c>
      <c r="DT90" s="62">
        <f ca="1">AVERAGE(OFFSET($DS$3,0,0,'Données projet'!$E$14+1,1))-AVERAGE(OFFSET($H$3,0,0,'Données projet'!$E$14+1,1))</f>
        <v>398.94207486581155</v>
      </c>
      <c r="DU90" s="62">
        <f t="shared" si="98"/>
        <v>166.80625488406787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37.769597619424196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37.769597619424196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8.2910000000000021</v>
      </c>
      <c r="EJ90" s="13">
        <f>IF('Données projet'!$A$192&gt;35,EJ89+EI90-ER89,IF(A90&lt;'Données projet'!$A$192,$EG$205^A90,IF(A90='Données projet'!$A$192,'Données projet'!$B$192,EJ89+EI90-ER89)))</f>
        <v>288.75300000000027</v>
      </c>
      <c r="EK90" s="18">
        <f>EJ90*VLOOKUP('Données projet'!$B$15,Paramètres!$A$1:$I$89,3,0)*VLOOKUP('Données projet'!$B$15,Paramètres!$A$1:$I$89,5,0)</f>
        <v>328.8319164000003</v>
      </c>
      <c r="EL90" s="14">
        <f t="shared" si="99"/>
        <v>77.18808368437962</v>
      </c>
      <c r="EM90" s="22">
        <f t="shared" si="73"/>
        <v>707.15150014696167</v>
      </c>
      <c r="EN90" s="62">
        <f t="shared" si="74"/>
        <v>1000.484833480295</v>
      </c>
      <c r="EO90" s="62">
        <f ca="1">AVERAGE(OFFSET($EN$3,0,0,'Données projet'!$E$15+1,1))-AVERAGE(OFFSET($H$3,0,0,'Données projet'!$E$15+1,1))</f>
        <v>720.18933349167537</v>
      </c>
      <c r="EP90" s="62">
        <f t="shared" si="100"/>
        <v>328.2965259900862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32.333166722734042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32.333166722734042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8.2910000000000021</v>
      </c>
      <c r="N91" s="14">
        <f>IF('Données projet'!$A$36&gt;35,N90+M91-V90,IF(A91&lt;'Données projet'!$A$36,$K$205^A91,IF(A91='Données projet'!$A$36,'Données projet'!$B$36,N90+M91-V90)))</f>
        <v>297.04400000000027</v>
      </c>
      <c r="O91" s="14">
        <f>N91*VLOOKUP('Données projet'!$B$9,Paramètres!$A$1:$I$89,3,0)*VLOOKUP('Données projet'!$B$9,Paramètres!$A$1:$I$89,5,0)</f>
        <v>268.76541120000024</v>
      </c>
      <c r="P91" s="14">
        <f t="shared" si="87"/>
        <v>64.587188539623412</v>
      </c>
      <c r="Q91" s="22">
        <f t="shared" si="54"/>
        <v>580.58911121317794</v>
      </c>
      <c r="R91" s="62">
        <f t="shared" si="55"/>
        <v>873.92244454651131</v>
      </c>
      <c r="S91" s="62">
        <f ca="1">AVERAGE(OFFSET($R$3,0,0,'Données projet'!$E$9+1,1))-AVERAGE(OFFSET($H$3,0,0,'Données projet'!$E$9+1,1))</f>
        <v>581.88778927327667</v>
      </c>
      <c r="T91" s="62">
        <f t="shared" si="88"/>
        <v>269.67340993773422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25.185612555972138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25.185612555972138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8.2910000000000021</v>
      </c>
      <c r="AI91" s="14">
        <f>IF('Données projet'!$A$62&gt;35,AI90+AH91-AQ90,IF(A91&lt;'Données projet'!$A$62,$AF$205^A91,IF(A91='Données projet'!$A$62,'Données projet'!$B$62,AI90+AH91-AQ90)))</f>
        <v>297.04400000000027</v>
      </c>
      <c r="AJ91" s="14">
        <f>AI91*VLOOKUP('Données projet'!$B$10,Paramètres!$A$1:$I$89,3,0)*VLOOKUP('Données projet'!$B$10,Paramètres!$A$1:$I$89,5,0)</f>
        <v>199.25711520000019</v>
      </c>
      <c r="AK91" s="14">
        <f t="shared" si="89"/>
        <v>49.580868788109186</v>
      </c>
      <c r="AL91" s="22">
        <f t="shared" si="58"/>
        <v>433.39282211262383</v>
      </c>
      <c r="AM91" s="62">
        <f t="shared" si="59"/>
        <v>726.72615544595715</v>
      </c>
      <c r="AN91" s="62">
        <f ca="1">AVERAGE(OFFSET($AM$3,0,0,'Données projet'!$E$10+1,1))-AVERAGE(OFFSET($H$3,0,0,'Données projet'!$E$10+1,1))</f>
        <v>442.85175349826028</v>
      </c>
      <c r="AO91" s="62">
        <f t="shared" si="90"/>
        <v>210.70697808232501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23.014439059767636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23.014439059767636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8.2910000000000021</v>
      </c>
      <c r="BD91" s="13">
        <f>IF('Données projet'!$A$88&gt;35,BD90+BC91-BL90,IF(A91&lt;'Données projet'!$A$88,$BA$205^A91,IF(A91='Données projet'!$A$88,'Données projet'!$B$88,BD90+BC91-BL90)))</f>
        <v>297.04400000000027</v>
      </c>
      <c r="BE91" s="14">
        <f>BD91*VLOOKUP('Données projet'!$B$11,Paramètres!$A$1:$I$89,3,0)*VLOOKUP('Données projet'!$B$11,Paramètres!$A$1:$I$89,5,0)</f>
        <v>319.7381616000003</v>
      </c>
      <c r="BF91" s="14">
        <f t="shared" si="91"/>
        <v>75.298870496271519</v>
      </c>
      <c r="BG91" s="22">
        <f t="shared" si="61"/>
        <v>688.02283090100661</v>
      </c>
      <c r="BH91" s="62">
        <f t="shared" si="62"/>
        <v>981.35616423433999</v>
      </c>
      <c r="BI91" s="62">
        <f ca="1">AVERAGE(OFFSET($BH$3,0,0,'Données projet'!$E$11+1,1))-AVERAGE(OFFSET($H$3,0,0,'Données projet'!$E$11+1,1))</f>
        <v>683.36974161977764</v>
      </c>
      <c r="BJ91" s="62">
        <f t="shared" si="92"/>
        <v>312.6921234697457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29.962194247622012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29.962194247622012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8.2910000000000021</v>
      </c>
      <c r="BY91" s="13">
        <f>IF('Données projet'!$A$114&gt;35,BY90+BX91-CG90,IF(A91&lt;'Données projet'!$A$114,$BV$205^A91,IF(A91='Données projet'!$A$114,'Données projet'!$B$114,BY90+BX91-CG90)))</f>
        <v>297.04400000000027</v>
      </c>
      <c r="BZ91" s="14">
        <f>BY91*VLOOKUP('Données projet'!$B$12,Paramètres!$A$1:$I$89,3,0)*VLOOKUP('Données projet'!$B$12,Paramètres!$A$1:$I$89,5,0)</f>
        <v>287.30095680000028</v>
      </c>
      <c r="CA91" s="14">
        <f t="shared" si="93"/>
        <v>68.507591901622632</v>
      </c>
      <c r="CB91" s="22">
        <f t="shared" si="64"/>
        <v>619.69988898865984</v>
      </c>
      <c r="CC91" s="62">
        <f t="shared" si="65"/>
        <v>913.03322232199321</v>
      </c>
      <c r="CD91" s="62">
        <f ca="1">AVERAGE(OFFSET($CC$3,0,0,'Données projet'!$E$12+1,1))-AVERAGE(OFFSET($H$3,0,0,'Données projet'!$E$12+1,1))</f>
        <v>618.83149423524605</v>
      </c>
      <c r="CE91" s="62">
        <f t="shared" si="94"/>
        <v>285.33582535802435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26.922551352935727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26.922551352935727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2.8421709430404007E-14</v>
      </c>
      <c r="CU91" s="18">
        <f>CT91*VLOOKUP('Données projet'!$B$13,Paramètres!$A$1:$I$89,3,0)*VLOOKUP('Données projet'!$B$13,Paramètres!$A$1:$I$89,5,0)</f>
        <v>2.3055690689943732E-14</v>
      </c>
      <c r="CV91" s="14">
        <f t="shared" si="95"/>
        <v>4.10868481342271E-13</v>
      </c>
      <c r="CW91" s="22">
        <f t="shared" si="67"/>
        <v>7.5575126628944061E-13</v>
      </c>
      <c r="CX91" s="62">
        <f t="shared" si="68"/>
        <v>293.33333333333405</v>
      </c>
      <c r="CY91" s="62">
        <f ca="1">AVERAGE(OFFSET($CX$3,0,0,'Données projet'!$E$13+1,1))-AVERAGE(OFFSET($H$3,0,0,'Données projet'!$E$13+1,1))</f>
        <v>204.1040196583786</v>
      </c>
      <c r="CZ91" s="62">
        <f t="shared" si="96"/>
        <v>202.88720677845521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70.336972866039204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70.336972866039204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6.6</v>
      </c>
      <c r="DO91" s="13">
        <f>IF('Données projet'!$A$166&gt;35,DO90+DN91-DW90,IF(A91&lt;'Données projet'!$A$166,$DL$205^A91,IF(A91='Données projet'!$A$166,'Données projet'!$B$166,DO90+DN91-DW90)))</f>
        <v>260.8</v>
      </c>
      <c r="DP91" s="18">
        <f>DO91*VLOOKUP('Données projet'!$B$14,Paramètres!$A$1:$I$89,3,0)*VLOOKUP('Données projet'!$B$14,Paramètres!$A$1:$I$89,5,0)</f>
        <v>248.17728</v>
      </c>
      <c r="DQ91" s="14">
        <f t="shared" si="97"/>
        <v>60.195466727261582</v>
      </c>
      <c r="DR91" s="22">
        <f t="shared" si="70"/>
        <v>537.08253388331389</v>
      </c>
      <c r="DS91" s="62">
        <f t="shared" si="71"/>
        <v>830.41586721664726</v>
      </c>
      <c r="DT91" s="62">
        <f ca="1">AVERAGE(OFFSET($DS$3,0,0,'Données projet'!$E$14+1,1))-AVERAGE(OFFSET($H$3,0,0,'Données projet'!$E$14+1,1))</f>
        <v>398.94207486581155</v>
      </c>
      <c r="DU91" s="62">
        <f t="shared" si="98"/>
        <v>166.80625488406787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37.0289588472871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37.0289588472871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8.2910000000000021</v>
      </c>
      <c r="EJ91" s="13">
        <f>IF('Données projet'!$A$192&gt;35,EJ90+EI91-ER90,IF(A91&lt;'Données projet'!$A$192,$EG$205^A91,IF(A91='Données projet'!$A$192,'Données projet'!$B$192,EJ90+EI91-ER90)))</f>
        <v>297.04400000000027</v>
      </c>
      <c r="EK91" s="18">
        <f>EJ91*VLOOKUP('Données projet'!$B$15,Paramètres!$A$1:$I$89,3,0)*VLOOKUP('Données projet'!$B$15,Paramètres!$A$1:$I$89,5,0)</f>
        <v>338.27370720000033</v>
      </c>
      <c r="EL91" s="14">
        <f t="shared" si="99"/>
        <v>79.143177805706202</v>
      </c>
      <c r="EM91" s="22">
        <f t="shared" si="73"/>
        <v>727.00107471827221</v>
      </c>
      <c r="EN91" s="62">
        <f t="shared" si="74"/>
        <v>1020.3344080516056</v>
      </c>
      <c r="EO91" s="62">
        <f ca="1">AVERAGE(OFFSET($EN$3,0,0,'Données projet'!$E$15+1,1))-AVERAGE(OFFSET($H$3,0,0,'Données projet'!$E$15+1,1))</f>
        <v>720.18933349167537</v>
      </c>
      <c r="EP91" s="62">
        <f t="shared" si="100"/>
        <v>328.2965259900862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31.699133044585611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31.699133044585611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8.2910000000000021</v>
      </c>
      <c r="N92" s="14">
        <f>IF('Données projet'!$A$36&gt;35,N91+M92-V91,IF(A92&lt;'Données projet'!$A$36,$K$205^A92,IF(A92='Données projet'!$A$36,'Données projet'!$B$36,N91+M92-V91)))</f>
        <v>305.33500000000026</v>
      </c>
      <c r="O92" s="14">
        <f>N92*VLOOKUP('Données projet'!$B$9,Paramètres!$A$1:$I$89,3,0)*VLOOKUP('Données projet'!$B$9,Paramètres!$A$1:$I$89,5,0)</f>
        <v>276.26710800000023</v>
      </c>
      <c r="P92" s="14">
        <f t="shared" si="87"/>
        <v>66.177526346547864</v>
      </c>
      <c r="Q92" s="22">
        <f t="shared" si="54"/>
        <v>596.42440482023801</v>
      </c>
      <c r="R92" s="62">
        <f t="shared" si="55"/>
        <v>889.75773815357138</v>
      </c>
      <c r="S92" s="62">
        <f ca="1">AVERAGE(OFFSET($R$3,0,0,'Données projet'!$E$9+1,1))-AVERAGE(OFFSET($H$3,0,0,'Données projet'!$E$9+1,1))</f>
        <v>581.88778927327667</v>
      </c>
      <c r="T92" s="62">
        <f t="shared" si="88"/>
        <v>269.67340993773422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24.691738055456341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24.691738055456341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8.2910000000000021</v>
      </c>
      <c r="AI92" s="14">
        <f>IF('Données projet'!$A$62&gt;35,AI91+AH92-AQ91,IF(A92&lt;'Données projet'!$A$62,$AF$205^A92,IF(A92='Données projet'!$A$62,'Données projet'!$B$62,AI91+AH92-AQ91)))</f>
        <v>305.33500000000026</v>
      </c>
      <c r="AJ92" s="14">
        <f>AI92*VLOOKUP('Données projet'!$B$10,Paramètres!$A$1:$I$89,3,0)*VLOOKUP('Données projet'!$B$10,Paramètres!$A$1:$I$89,5,0)</f>
        <v>204.81871800000019</v>
      </c>
      <c r="AK92" s="14">
        <f t="shared" si="89"/>
        <v>50.801704249704173</v>
      </c>
      <c r="AL92" s="22">
        <f t="shared" si="58"/>
        <v>445.20556875156836</v>
      </c>
      <c r="AM92" s="62">
        <f t="shared" si="59"/>
        <v>738.53890208490168</v>
      </c>
      <c r="AN92" s="62">
        <f ca="1">AVERAGE(OFFSET($AM$3,0,0,'Données projet'!$E$10+1,1))-AVERAGE(OFFSET($H$3,0,0,'Données projet'!$E$10+1,1))</f>
        <v>442.85175349826028</v>
      </c>
      <c r="AO92" s="62">
        <f t="shared" si="90"/>
        <v>210.70697808232501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22.563139947227338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22.563139947227338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8.2910000000000021</v>
      </c>
      <c r="BD92" s="13">
        <f>IF('Données projet'!$A$88&gt;35,BD91+BC92-BL91,IF(A92&lt;'Données projet'!$A$88,$BA$205^A92,IF(A92='Données projet'!$A$88,'Données projet'!$B$88,BD91+BC92-BL91)))</f>
        <v>305.33500000000026</v>
      </c>
      <c r="BE92" s="14">
        <f>BD92*VLOOKUP('Données projet'!$B$11,Paramètres!$A$1:$I$89,3,0)*VLOOKUP('Données projet'!$B$11,Paramètres!$A$1:$I$89,5,0)</f>
        <v>328.6625940000003</v>
      </c>
      <c r="BF92" s="14">
        <f t="shared" si="91"/>
        <v>77.152963285826345</v>
      </c>
      <c r="BG92" s="22">
        <f t="shared" si="61"/>
        <v>706.79542893948144</v>
      </c>
      <c r="BH92" s="62">
        <f t="shared" si="62"/>
        <v>1000.1287622728148</v>
      </c>
      <c r="BI92" s="62">
        <f ca="1">AVERAGE(OFFSET($BH$3,0,0,'Données projet'!$E$11+1,1))-AVERAGE(OFFSET($H$3,0,0,'Données projet'!$E$11+1,1))</f>
        <v>683.36974161977764</v>
      </c>
      <c r="BJ92" s="62">
        <f t="shared" si="92"/>
        <v>312.6921234697457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29.374653893560115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29.374653893560115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8.2910000000000021</v>
      </c>
      <c r="BY92" s="13">
        <f>IF('Données projet'!$A$114&gt;35,BY91+BX92-CG91,IF(A92&lt;'Données projet'!$A$114,$BV$205^A92,IF(A92='Données projet'!$A$114,'Données projet'!$B$114,BY91+BX92-CG91)))</f>
        <v>305.33500000000026</v>
      </c>
      <c r="BZ92" s="14">
        <f>BY92*VLOOKUP('Données projet'!$B$12,Paramètres!$A$1:$I$89,3,0)*VLOOKUP('Données projet'!$B$12,Paramètres!$A$1:$I$89,5,0)</f>
        <v>295.32001200000025</v>
      </c>
      <c r="CA92" s="14">
        <f t="shared" si="93"/>
        <v>70.194462253560403</v>
      </c>
      <c r="CB92" s="22">
        <f t="shared" si="64"/>
        <v>636.60437599161821</v>
      </c>
      <c r="CC92" s="62">
        <f t="shared" si="65"/>
        <v>929.93770932495158</v>
      </c>
      <c r="CD92" s="62">
        <f ca="1">AVERAGE(OFFSET($CC$3,0,0,'Données projet'!$E$12+1,1))-AVERAGE(OFFSET($H$3,0,0,'Données projet'!$E$12+1,1))</f>
        <v>618.83149423524605</v>
      </c>
      <c r="CE92" s="62">
        <f t="shared" si="94"/>
        <v>285.33582535802435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26.394616542039529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26.394616542039529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2.8421709430404007E-14</v>
      </c>
      <c r="CU92" s="18">
        <f>CT92*VLOOKUP('Données projet'!$B$13,Paramètres!$A$1:$I$89,3,0)*VLOOKUP('Données projet'!$B$13,Paramètres!$A$1:$I$89,5,0)</f>
        <v>2.3055690689943732E-14</v>
      </c>
      <c r="CV92" s="14">
        <f t="shared" si="95"/>
        <v>4.10868481342271E-13</v>
      </c>
      <c r="CW92" s="22">
        <f t="shared" si="67"/>
        <v>7.5575126628944061E-13</v>
      </c>
      <c r="CX92" s="62">
        <f t="shared" si="68"/>
        <v>293.33333333333405</v>
      </c>
      <c r="CY92" s="62">
        <f ca="1">AVERAGE(OFFSET($CX$3,0,0,'Données projet'!$E$13+1,1))-AVERAGE(OFFSET($H$3,0,0,'Données projet'!$E$13+1,1))</f>
        <v>204.1040196583786</v>
      </c>
      <c r="CZ92" s="62">
        <f t="shared" si="96"/>
        <v>202.88720677845521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68.957707729453475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68.957707729453475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6.6</v>
      </c>
      <c r="DO92" s="13">
        <f>IF('Données projet'!$A$166&gt;35,DO91+DN92-DW91,IF(A92&lt;'Données projet'!$A$166,$DL$205^A92,IF(A92='Données projet'!$A$166,'Données projet'!$B$166,DO91+DN92-DW91)))</f>
        <v>267.40000000000003</v>
      </c>
      <c r="DP92" s="18">
        <f>DO92*VLOOKUP('Données projet'!$B$14,Paramètres!$A$1:$I$89,3,0)*VLOOKUP('Données projet'!$B$14,Paramètres!$A$1:$I$89,5,0)</f>
        <v>254.45784</v>
      </c>
      <c r="DQ92" s="14">
        <f t="shared" si="97"/>
        <v>61.539536058931091</v>
      </c>
      <c r="DR92" s="22">
        <f t="shared" si="70"/>
        <v>550.36209663597162</v>
      </c>
      <c r="DS92" s="62">
        <f t="shared" si="71"/>
        <v>843.695429969305</v>
      </c>
      <c r="DT92" s="62">
        <f ca="1">AVERAGE(OFFSET($DS$3,0,0,'Données projet'!$E$14+1,1))-AVERAGE(OFFSET($H$3,0,0,'Données projet'!$E$14+1,1))</f>
        <v>398.94207486581155</v>
      </c>
      <c r="DU92" s="62">
        <f t="shared" si="98"/>
        <v>166.80625488406787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36.302843549726568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36.302843549726568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8.2910000000000021</v>
      </c>
      <c r="EJ92" s="13">
        <f>IF('Données projet'!$A$192&gt;35,EJ91+EI92-ER91,IF(A92&lt;'Données projet'!$A$192,$EG$205^A92,IF(A92='Données projet'!$A$192,'Données projet'!$B$192,EJ91+EI92-ER91)))</f>
        <v>305.33500000000026</v>
      </c>
      <c r="EK92" s="18">
        <f>EJ92*VLOOKUP('Données projet'!$B$15,Paramètres!$A$1:$I$89,3,0)*VLOOKUP('Données projet'!$B$15,Paramètres!$A$1:$I$89,5,0)</f>
        <v>347.71549800000031</v>
      </c>
      <c r="EL92" s="14">
        <f t="shared" si="99"/>
        <v>81.091929418378541</v>
      </c>
      <c r="EM92" s="22">
        <f t="shared" si="73"/>
        <v>746.83960275367644</v>
      </c>
      <c r="EN92" s="62">
        <f t="shared" si="74"/>
        <v>1040.1729360870097</v>
      </c>
      <c r="EO92" s="62">
        <f ca="1">AVERAGE(OFFSET($EN$3,0,0,'Données projet'!$E$15+1,1))-AVERAGE(OFFSET($H$3,0,0,'Données projet'!$E$15+1,1))</f>
        <v>720.18933349167537</v>
      </c>
      <c r="EP92" s="62">
        <f t="shared" si="100"/>
        <v>328.2965259900862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31.077532380143314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31.077532380143314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8.2910000000000021</v>
      </c>
      <c r="N93" s="14">
        <f>IF('Données projet'!$A$36&gt;35,N92+M93-V92,IF(A93&lt;'Données projet'!$A$36,$K$205^A93,IF(A93='Données projet'!$A$36,'Données projet'!$B$36,N92+M93-V92)))</f>
        <v>313.62600000000026</v>
      </c>
      <c r="O93" s="14">
        <f>N93*VLOOKUP('Données projet'!$B$9,Paramètres!$A$1:$I$89,3,0)*VLOOKUP('Données projet'!$B$9,Paramètres!$A$1:$I$89,5,0)</f>
        <v>283.76880480000023</v>
      </c>
      <c r="P93" s="14">
        <f t="shared" si="87"/>
        <v>67.762844856024827</v>
      </c>
      <c r="Q93" s="22">
        <f t="shared" si="54"/>
        <v>612.2509564842436</v>
      </c>
      <c r="R93" s="62">
        <f t="shared" si="55"/>
        <v>905.58428981757697</v>
      </c>
      <c r="S93" s="62">
        <f ca="1">AVERAGE(OFFSET($R$3,0,0,'Données projet'!$E$9+1,1))-AVERAGE(OFFSET($H$3,0,0,'Données projet'!$E$9+1,1))</f>
        <v>581.88778927327667</v>
      </c>
      <c r="T93" s="62">
        <f t="shared" si="88"/>
        <v>269.67340993773422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24.207548132661959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24.207548132661959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8.2910000000000021</v>
      </c>
      <c r="AI93" s="14">
        <f>IF('Données projet'!$A$62&gt;35,AI92+AH93-AQ92,IF(A93&lt;'Données projet'!$A$62,$AF$205^A93,IF(A93='Données projet'!$A$62,'Données projet'!$B$62,AI92+AH93-AQ92)))</f>
        <v>313.62600000000026</v>
      </c>
      <c r="AJ93" s="14">
        <f>AI93*VLOOKUP('Données projet'!$B$10,Paramètres!$A$1:$I$89,3,0)*VLOOKUP('Données projet'!$B$10,Paramètres!$A$1:$I$89,5,0)</f>
        <v>210.38032080000019</v>
      </c>
      <c r="AK93" s="14">
        <f t="shared" si="89"/>
        <v>52.018686607707167</v>
      </c>
      <c r="AL93" s="22">
        <f t="shared" si="58"/>
        <v>457.01160456842371</v>
      </c>
      <c r="AM93" s="62">
        <f t="shared" si="59"/>
        <v>750.34493790175702</v>
      </c>
      <c r="AN93" s="62">
        <f ca="1">AVERAGE(OFFSET($AM$3,0,0,'Données projet'!$E$10+1,1))-AVERAGE(OFFSET($H$3,0,0,'Données projet'!$E$10+1,1))</f>
        <v>442.85175349826028</v>
      </c>
      <c r="AO93" s="62">
        <f t="shared" si="90"/>
        <v>210.70697808232501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22.120690535018678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22.120690535018678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8.2910000000000021</v>
      </c>
      <c r="BD93" s="13">
        <f>IF('Données projet'!$A$88&gt;35,BD92+BC93-BL92,IF(A93&lt;'Données projet'!$A$88,$BA$205^A93,IF(A93='Données projet'!$A$88,'Données projet'!$B$88,BD92+BC93-BL92)))</f>
        <v>313.62600000000026</v>
      </c>
      <c r="BE93" s="14">
        <f>BD93*VLOOKUP('Données projet'!$B$11,Paramètres!$A$1:$I$89,3,0)*VLOOKUP('Données projet'!$B$11,Paramètres!$A$1:$I$89,5,0)</f>
        <v>337.5870264000003</v>
      </c>
      <c r="BF93" s="14">
        <f t="shared" si="91"/>
        <v>79.001204335476828</v>
      </c>
      <c r="BG93" s="22">
        <f t="shared" si="61"/>
        <v>725.55783519762269</v>
      </c>
      <c r="BH93" s="62">
        <f t="shared" si="62"/>
        <v>1018.8911685309561</v>
      </c>
      <c r="BI93" s="62">
        <f ca="1">AVERAGE(OFFSET($BH$3,0,0,'Données projet'!$E$11+1,1))-AVERAGE(OFFSET($H$3,0,0,'Données projet'!$E$11+1,1))</f>
        <v>683.36974161977764</v>
      </c>
      <c r="BJ93" s="62">
        <f t="shared" si="92"/>
        <v>312.6921234697457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28.798634847477143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28.798634847477143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8.2910000000000021</v>
      </c>
      <c r="BY93" s="13">
        <f>IF('Données projet'!$A$114&gt;35,BY92+BX93-CG92,IF(A93&lt;'Données projet'!$A$114,$BV$205^A93,IF(A93='Données projet'!$A$114,'Données projet'!$B$114,BY92+BX93-CG92)))</f>
        <v>313.62600000000026</v>
      </c>
      <c r="BZ93" s="14">
        <f>BY93*VLOOKUP('Données projet'!$B$12,Paramètres!$A$1:$I$89,3,0)*VLOOKUP('Données projet'!$B$12,Paramètres!$A$1:$I$89,5,0)</f>
        <v>303.33906720000027</v>
      </c>
      <c r="CA93" s="14">
        <f t="shared" si="93"/>
        <v>71.876008639724958</v>
      </c>
      <c r="CB93" s="22">
        <f t="shared" si="64"/>
        <v>653.4995904208547</v>
      </c>
      <c r="CC93" s="62">
        <f t="shared" si="65"/>
        <v>946.83292375418796</v>
      </c>
      <c r="CD93" s="62">
        <f ca="1">AVERAGE(OFFSET($CC$3,0,0,'Données projet'!$E$12+1,1))-AVERAGE(OFFSET($H$3,0,0,'Données projet'!$E$12+1,1))</f>
        <v>618.83149423524605</v>
      </c>
      <c r="CE93" s="62">
        <f t="shared" si="94"/>
        <v>285.33582535802435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25.877034210776568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25.877034210776568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2.8421709430404007E-14</v>
      </c>
      <c r="CU93" s="18">
        <f>CT93*VLOOKUP('Données projet'!$B$13,Paramètres!$A$1:$I$89,3,0)*VLOOKUP('Données projet'!$B$13,Paramètres!$A$1:$I$89,5,0)</f>
        <v>2.3055690689943732E-14</v>
      </c>
      <c r="CV93" s="14">
        <f t="shared" si="95"/>
        <v>4.10868481342271E-13</v>
      </c>
      <c r="CW93" s="22">
        <f t="shared" si="67"/>
        <v>7.5575126628944061E-13</v>
      </c>
      <c r="CX93" s="62">
        <f t="shared" si="68"/>
        <v>293.33333333333405</v>
      </c>
      <c r="CY93" s="62">
        <f ca="1">AVERAGE(OFFSET($CX$3,0,0,'Données projet'!$E$13+1,1))-AVERAGE(OFFSET($H$3,0,0,'Données projet'!$E$13+1,1))</f>
        <v>204.1040196583786</v>
      </c>
      <c r="CZ93" s="62">
        <f t="shared" si="96"/>
        <v>202.88720677845521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67.605489140927517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67.605489140927517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274</v>
      </c>
      <c r="DM93" s="13">
        <f>VLOOKUP(A93,'Données projet'!$A$165:$I$185,9,0)</f>
        <v>6.6</v>
      </c>
      <c r="DN93" s="13">
        <f t="array" ref="DN93">INDEX(DM:DM,MIN(IF(ISNUMBER(DM93:DM289),ROW(DM93:DM289),"")))</f>
        <v>6.6</v>
      </c>
      <c r="DO93" s="13">
        <f>IF('Données projet'!$A$166&gt;35,DO92+DN93-DW92,IF(A93&lt;'Données projet'!$A$166,$DL$205^A93,IF(A93='Données projet'!$A$166,'Données projet'!$B$166,DO92+DN93-DW92)))</f>
        <v>274.00000000000006</v>
      </c>
      <c r="DP93" s="18">
        <f>DO93*VLOOKUP('Données projet'!$B$14,Paramètres!$A$1:$I$89,3,0)*VLOOKUP('Données projet'!$B$14,Paramètres!$A$1:$I$89,5,0)</f>
        <v>260.73840000000007</v>
      </c>
      <c r="DQ93" s="14">
        <f t="shared" si="97"/>
        <v>62.879749008354764</v>
      </c>
      <c r="DR93" s="22">
        <f t="shared" si="70"/>
        <v>563.634942856218</v>
      </c>
      <c r="DS93" s="62">
        <f t="shared" si="71"/>
        <v>856.96827618955126</v>
      </c>
      <c r="DT93" s="62">
        <f ca="1">AVERAGE(OFFSET($DS$3,0,0,'Données projet'!$E$14+1,1))-AVERAGE(OFFSET($H$3,0,0,'Données projet'!$E$14+1,1))</f>
        <v>398.94207486581155</v>
      </c>
      <c r="DU93" s="62">
        <f t="shared" si="98"/>
        <v>166.80625488406787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27</v>
      </c>
      <c r="DX93" s="17">
        <f>IF(ISNA(VLOOKUP(A93,'Données projet'!$A$165:$I$185,5,0)),0%,VLOOKUP(A93,'Données projet'!$A$165:$I$185,5,0)*VLOOKUP('Données projet'!$B$14,Paramètres!$A$1:$I$89,7,0))</f>
        <v>0.30099999999999999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44.140291468444815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44.140291468444815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8.2910000000000021</v>
      </c>
      <c r="EJ93" s="13">
        <f>IF('Données projet'!$A$192&gt;35,EJ92+EI93-ER92,IF(A93&lt;'Données projet'!$A$192,$EG$205^A93,IF(A93='Données projet'!$A$192,'Données projet'!$B$192,EJ92+EI93-ER92)))</f>
        <v>313.62600000000026</v>
      </c>
      <c r="EK93" s="18">
        <f>EJ93*VLOOKUP('Données projet'!$B$15,Paramètres!$A$1:$I$89,3,0)*VLOOKUP('Données projet'!$B$15,Paramètres!$A$1:$I$89,5,0)</f>
        <v>357.15728880000034</v>
      </c>
      <c r="EL93" s="14">
        <f t="shared" si="99"/>
        <v>83.034530536512605</v>
      </c>
      <c r="EM93" s="22">
        <f t="shared" si="73"/>
        <v>766.66741867776</v>
      </c>
      <c r="EN93" s="62">
        <f t="shared" si="74"/>
        <v>1060.0007520110933</v>
      </c>
      <c r="EO93" s="62">
        <f ca="1">AVERAGE(OFFSET($EN$3,0,0,'Données projet'!$E$15+1,1))-AVERAGE(OFFSET($H$3,0,0,'Données projet'!$E$15+1,1))</f>
        <v>720.18933349167537</v>
      </c>
      <c r="EP93" s="62">
        <f t="shared" si="100"/>
        <v>328.2965259900862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30.468120925591762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30.468120925591762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8.2910000000000021</v>
      </c>
      <c r="N94" s="14">
        <f>IF('Données projet'!$A$36&gt;35,N93+M94-V93,IF(A94&lt;'Données projet'!$A$36,$K$205^A94,IF(A94='Données projet'!$A$36,'Données projet'!$B$36,N93+M94-V93)))</f>
        <v>321.91700000000026</v>
      </c>
      <c r="O94" s="14">
        <f>N94*VLOOKUP('Données projet'!$B$9,Paramètres!$A$1:$I$89,3,0)*VLOOKUP('Données projet'!$B$9,Paramètres!$A$1:$I$89,5,0)</f>
        <v>291.27050160000022</v>
      </c>
      <c r="P94" s="14">
        <f t="shared" si="87"/>
        <v>69.343292010233441</v>
      </c>
      <c r="Q94" s="22">
        <f t="shared" si="54"/>
        <v>628.0690238711569</v>
      </c>
      <c r="R94" s="62">
        <f t="shared" si="55"/>
        <v>921.40235720449027</v>
      </c>
      <c r="S94" s="62">
        <f ca="1">AVERAGE(OFFSET($R$3,0,0,'Données projet'!$E$9+1,1))-AVERAGE(OFFSET($H$3,0,0,'Données projet'!$E$9+1,1))</f>
        <v>581.88778927327667</v>
      </c>
      <c r="T94" s="62">
        <f t="shared" si="88"/>
        <v>269.67340993773422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23.732852878926881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23.732852878926881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8.2910000000000021</v>
      </c>
      <c r="AI94" s="14">
        <f>IF('Données projet'!$A$62&gt;35,AI93+AH94-AQ93,IF(A94&lt;'Données projet'!$A$62,$AF$205^A94,IF(A94='Données projet'!$A$62,'Données projet'!$B$62,AI93+AH94-AQ93)))</f>
        <v>321.91700000000026</v>
      </c>
      <c r="AJ94" s="14">
        <f>AI94*VLOOKUP('Données projet'!$B$10,Paramètres!$A$1:$I$89,3,0)*VLOOKUP('Données projet'!$B$10,Paramètres!$A$1:$I$89,5,0)</f>
        <v>215.94192360000017</v>
      </c>
      <c r="AK94" s="14">
        <f t="shared" si="89"/>
        <v>53.231929431108412</v>
      </c>
      <c r="AL94" s="22">
        <f t="shared" si="58"/>
        <v>468.81112736251407</v>
      </c>
      <c r="AM94" s="62">
        <f t="shared" si="59"/>
        <v>762.14446069584733</v>
      </c>
      <c r="AN94" s="62">
        <f ca="1">AVERAGE(OFFSET($AM$3,0,0,'Données projet'!$E$10+1,1))-AVERAGE(OFFSET($H$3,0,0,'Données projet'!$E$10+1,1))</f>
        <v>442.85175349826028</v>
      </c>
      <c r="AO94" s="62">
        <f t="shared" si="90"/>
        <v>210.70697808232501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21.686917285915936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21.686917285915936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8.2910000000000021</v>
      </c>
      <c r="BD94" s="13">
        <f>IF('Données projet'!$A$88&gt;35,BD93+BC94-BL93,IF(A94&lt;'Données projet'!$A$88,$BA$205^A94,IF(A94='Données projet'!$A$88,'Données projet'!$B$88,BD93+BC94-BL93)))</f>
        <v>321.91700000000026</v>
      </c>
      <c r="BE94" s="14">
        <f>BD94*VLOOKUP('Données projet'!$B$11,Paramètres!$A$1:$I$89,3,0)*VLOOKUP('Données projet'!$B$11,Paramètres!$A$1:$I$89,5,0)</f>
        <v>346.51145880000024</v>
      </c>
      <c r="BF94" s="14">
        <f t="shared" si="91"/>
        <v>80.843766123376099</v>
      </c>
      <c r="BG94" s="22">
        <f t="shared" si="61"/>
        <v>744.31035007488038</v>
      </c>
      <c r="BH94" s="62">
        <f t="shared" si="62"/>
        <v>1037.6436834082137</v>
      </c>
      <c r="BI94" s="62">
        <f ca="1">AVERAGE(OFFSET($BH$3,0,0,'Données projet'!$E$11+1,1))-AVERAGE(OFFSET($H$3,0,0,'Données projet'!$E$11+1,1))</f>
        <v>683.36974161977764</v>
      </c>
      <c r="BJ94" s="62">
        <f t="shared" si="92"/>
        <v>312.6921234697457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28.23391118355093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28.23391118355093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8.2910000000000021</v>
      </c>
      <c r="BY94" s="13">
        <f>IF('Données projet'!$A$114&gt;35,BY93+BX94-CG93,IF(A94&lt;'Données projet'!$A$114,$BV$205^A94,IF(A94='Données projet'!$A$114,'Données projet'!$B$114,BY93+BX94-CG93)))</f>
        <v>321.91700000000026</v>
      </c>
      <c r="BZ94" s="14">
        <f>BY94*VLOOKUP('Données projet'!$B$12,Paramètres!$A$1:$I$89,3,0)*VLOOKUP('Données projet'!$B$12,Paramètres!$A$1:$I$89,5,0)</f>
        <v>311.35812240000024</v>
      </c>
      <c r="CA94" s="14">
        <f t="shared" si="93"/>
        <v>73.552387982296665</v>
      </c>
      <c r="CB94" s="22">
        <f t="shared" si="64"/>
        <v>670.38580558250044</v>
      </c>
      <c r="CC94" s="62">
        <f t="shared" si="65"/>
        <v>963.71913891583381</v>
      </c>
      <c r="CD94" s="62">
        <f ca="1">AVERAGE(OFFSET($CC$3,0,0,'Données projet'!$E$12+1,1))-AVERAGE(OFFSET($H$3,0,0,'Données projet'!$E$12+1,1))</f>
        <v>618.83149423524605</v>
      </c>
      <c r="CE94" s="62">
        <f t="shared" si="94"/>
        <v>285.33582535802435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25.369601353335625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25.369601353335625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2.8421709430404007E-14</v>
      </c>
      <c r="CU94" s="18">
        <f>CT94*VLOOKUP('Données projet'!$B$13,Paramètres!$A$1:$I$89,3,0)*VLOOKUP('Données projet'!$B$13,Paramètres!$A$1:$I$89,5,0)</f>
        <v>2.3055690689943732E-14</v>
      </c>
      <c r="CV94" s="14">
        <f t="shared" si="95"/>
        <v>4.10868481342271E-13</v>
      </c>
      <c r="CW94" s="22">
        <f t="shared" si="67"/>
        <v>7.5575126628944061E-13</v>
      </c>
      <c r="CX94" s="62">
        <f t="shared" si="68"/>
        <v>293.33333333333405</v>
      </c>
      <c r="CY94" s="62">
        <f ca="1">AVERAGE(OFFSET($CX$3,0,0,'Données projet'!$E$13+1,1))-AVERAGE(OFFSET($H$3,0,0,'Données projet'!$E$13+1,1))</f>
        <v>204.1040196583786</v>
      </c>
      <c r="CZ94" s="62">
        <f t="shared" si="96"/>
        <v>202.88720677845521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66.279786734150662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66.279786734150662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</v>
      </c>
      <c r="DO94" s="13">
        <f>IF('Données projet'!$A$166&gt;35,DO93+DN94-DW93,IF(A94&lt;'Données projet'!$A$166,$DL$205^A94,IF(A94='Données projet'!$A$166,'Données projet'!$B$166,DO93+DN94-DW93)))</f>
        <v>253.00000000000006</v>
      </c>
      <c r="DP94" s="18">
        <f>DO94*VLOOKUP('Données projet'!$B$14,Paramètres!$A$1:$I$89,3,0)*VLOOKUP('Données projet'!$B$14,Paramètres!$A$1:$I$89,5,0)</f>
        <v>240.75480000000007</v>
      </c>
      <c r="DQ94" s="14">
        <f t="shared" si="97"/>
        <v>58.601899688541096</v>
      </c>
      <c r="DR94" s="22">
        <f t="shared" si="70"/>
        <v>521.37958529087587</v>
      </c>
      <c r="DS94" s="62">
        <f t="shared" si="71"/>
        <v>814.71291862420912</v>
      </c>
      <c r="DT94" s="62">
        <f ca="1">AVERAGE(OFFSET($DS$3,0,0,'Données projet'!$E$14+1,1))-AVERAGE(OFFSET($H$3,0,0,'Données projet'!$E$14+1,1))</f>
        <v>398.94207486581155</v>
      </c>
      <c r="DU94" s="62">
        <f t="shared" si="98"/>
        <v>166.80625488406787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43.274727275667992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43.274727275667992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8.2910000000000021</v>
      </c>
      <c r="EJ94" s="13">
        <f>IF('Données projet'!$A$192&gt;35,EJ93+EI94-ER93,IF(A94&lt;'Données projet'!$A$192,$EG$205^A94,IF(A94='Données projet'!$A$192,'Données projet'!$B$192,EJ93+EI94-ER93)))</f>
        <v>321.91700000000026</v>
      </c>
      <c r="EK94" s="18">
        <f>EJ94*VLOOKUP('Données projet'!$B$15,Paramètres!$A$1:$I$89,3,0)*VLOOKUP('Données projet'!$B$15,Paramètres!$A$1:$I$89,5,0)</f>
        <v>366.59907960000032</v>
      </c>
      <c r="EL94" s="14">
        <f t="shared" si="99"/>
        <v>84.971162443958434</v>
      </c>
      <c r="EM94" s="22">
        <f t="shared" si="73"/>
        <v>786.48483822656135</v>
      </c>
      <c r="EN94" s="62">
        <f t="shared" si="74"/>
        <v>1079.8181715598946</v>
      </c>
      <c r="EO94" s="62">
        <f ca="1">AVERAGE(OFFSET($EN$3,0,0,'Données projet'!$E$15+1,1))-AVERAGE(OFFSET($H$3,0,0,'Données projet'!$E$15+1,1))</f>
        <v>720.18933349167537</v>
      </c>
      <c r="EP94" s="62">
        <f t="shared" si="100"/>
        <v>328.2965259900862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29.870659657959681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29.870659657959681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8.2910000000000021</v>
      </c>
      <c r="N95" s="14">
        <f>IF('Données projet'!$A$36&gt;35,N94+M95-V94,IF(A95&lt;'Données projet'!$A$36,$K$205^A95,IF(A95='Données projet'!$A$36,'Données projet'!$B$36,N94+M95-V94)))</f>
        <v>330.20800000000025</v>
      </c>
      <c r="O95" s="14">
        <f>N95*VLOOKUP('Données projet'!$B$9,Paramètres!$A$1:$I$89,3,0)*VLOOKUP('Données projet'!$B$9,Paramètres!$A$1:$I$89,5,0)</f>
        <v>298.77219840000021</v>
      </c>
      <c r="P95" s="14">
        <f t="shared" si="87"/>
        <v>70.919007696700163</v>
      </c>
      <c r="Q95" s="22">
        <f t="shared" si="54"/>
        <v>643.87885061841985</v>
      </c>
      <c r="R95" s="62">
        <f t="shared" si="55"/>
        <v>937.2121839517531</v>
      </c>
      <c r="S95" s="62">
        <f ca="1">AVERAGE(OFFSET($R$3,0,0,'Données projet'!$E$9+1,1))-AVERAGE(OFFSET($H$3,0,0,'Données projet'!$E$9+1,1))</f>
        <v>581.88778927327667</v>
      </c>
      <c r="T95" s="62">
        <f t="shared" si="88"/>
        <v>269.67340993773422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23.267466109582035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23.267466109582035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8.2910000000000021</v>
      </c>
      <c r="AI95" s="14">
        <f>IF('Données projet'!$A$62&gt;35,AI94+AH95-AQ94,IF(A95&lt;'Données projet'!$A$62,$AF$205^A95,IF(A95='Données projet'!$A$62,'Données projet'!$B$62,AI94+AH95-AQ94)))</f>
        <v>330.20800000000025</v>
      </c>
      <c r="AJ95" s="14">
        <f>AI95*VLOOKUP('Données projet'!$B$10,Paramètres!$A$1:$I$89,3,0)*VLOOKUP('Données projet'!$B$10,Paramètres!$A$1:$I$89,5,0)</f>
        <v>221.5035264000002</v>
      </c>
      <c r="AK95" s="14">
        <f t="shared" si="89"/>
        <v>54.441540105679579</v>
      </c>
      <c r="AL95" s="22">
        <f t="shared" si="58"/>
        <v>480.60432416405894</v>
      </c>
      <c r="AM95" s="62">
        <f t="shared" si="59"/>
        <v>773.93765749739225</v>
      </c>
      <c r="AN95" s="62">
        <f ca="1">AVERAGE(OFFSET($AM$3,0,0,'Données projet'!$E$10+1,1))-AVERAGE(OFFSET($H$3,0,0,'Données projet'!$E$10+1,1))</f>
        <v>442.85175349826028</v>
      </c>
      <c r="AO95" s="62">
        <f t="shared" si="90"/>
        <v>210.70697808232501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21.261650065652539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21.261650065652539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8.2910000000000021</v>
      </c>
      <c r="BD95" s="13">
        <f>IF('Données projet'!$A$88&gt;35,BD94+BC95-BL94,IF(A95&lt;'Données projet'!$A$88,$BA$205^A95,IF(A95='Données projet'!$A$88,'Données projet'!$B$88,BD94+BC95-BL94)))</f>
        <v>330.20800000000025</v>
      </c>
      <c r="BE95" s="14">
        <f>BD95*VLOOKUP('Données projet'!$B$11,Paramètres!$A$1:$I$89,3,0)*VLOOKUP('Données projet'!$B$11,Paramètres!$A$1:$I$89,5,0)</f>
        <v>355.43589120000024</v>
      </c>
      <c r="BF95" s="14">
        <f t="shared" si="91"/>
        <v>82.68081173717313</v>
      </c>
      <c r="BG95" s="22">
        <f t="shared" si="61"/>
        <v>763.05325761557697</v>
      </c>
      <c r="BH95" s="62">
        <f t="shared" si="62"/>
        <v>1056.3865909489102</v>
      </c>
      <c r="BI95" s="62">
        <f ca="1">AVERAGE(OFFSET($BH$3,0,0,'Données projet'!$E$11+1,1))-AVERAGE(OFFSET($H$3,0,0,'Données projet'!$E$11+1,1))</f>
        <v>683.36974161977764</v>
      </c>
      <c r="BJ95" s="62">
        <f t="shared" si="92"/>
        <v>312.6921234697457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27.680261406226887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27.680261406226887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8.2910000000000021</v>
      </c>
      <c r="BY95" s="13">
        <f>IF('Données projet'!$A$114&gt;35,BY94+BX95-CG94,IF(A95&lt;'Données projet'!$A$114,$BV$205^A95,IF(A95='Données projet'!$A$114,'Données projet'!$B$114,BY94+BX95-CG94)))</f>
        <v>330.20800000000025</v>
      </c>
      <c r="BZ95" s="14">
        <f>BY95*VLOOKUP('Données projet'!$B$12,Paramètres!$A$1:$I$89,3,0)*VLOOKUP('Données projet'!$B$12,Paramètres!$A$1:$I$89,5,0)</f>
        <v>319.37717760000021</v>
      </c>
      <c r="CA95" s="14">
        <f t="shared" si="93"/>
        <v>75.223748659890148</v>
      </c>
      <c r="CB95" s="22">
        <f t="shared" si="64"/>
        <v>687.26327990264235</v>
      </c>
      <c r="CC95" s="62">
        <f t="shared" si="65"/>
        <v>980.59661323597561</v>
      </c>
      <c r="CD95" s="62">
        <f ca="1">AVERAGE(OFFSET($CC$3,0,0,'Données projet'!$E$12+1,1))-AVERAGE(OFFSET($H$3,0,0,'Données projet'!$E$12+1,1))</f>
        <v>618.83149423524605</v>
      </c>
      <c r="CE95" s="62">
        <f t="shared" si="94"/>
        <v>285.33582535802435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24.872118944725614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24.872118944725614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2.8421709430404007E-14</v>
      </c>
      <c r="CU95" s="18">
        <f>CT95*VLOOKUP('Données projet'!$B$13,Paramètres!$A$1:$I$89,3,0)*VLOOKUP('Données projet'!$B$13,Paramètres!$A$1:$I$89,5,0)</f>
        <v>2.3055690689943732E-14</v>
      </c>
      <c r="CV95" s="14">
        <f t="shared" si="95"/>
        <v>4.10868481342271E-13</v>
      </c>
      <c r="CW95" s="22">
        <f t="shared" si="67"/>
        <v>7.5575126628944061E-13</v>
      </c>
      <c r="CX95" s="62">
        <f t="shared" si="68"/>
        <v>293.33333333333405</v>
      </c>
      <c r="CY95" s="62">
        <f ca="1">AVERAGE(OFFSET($CX$3,0,0,'Données projet'!$E$13+1,1))-AVERAGE(OFFSET($H$3,0,0,'Données projet'!$E$13+1,1))</f>
        <v>204.1040196583786</v>
      </c>
      <c r="CZ95" s="62">
        <f t="shared" si="96"/>
        <v>202.88720677845521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64.980080542972075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64.980080542972075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</v>
      </c>
      <c r="DO95" s="13">
        <f>IF('Données projet'!$A$166&gt;35,DO94+DN95-DW94,IF(A95&lt;'Données projet'!$A$166,$DL$205^A95,IF(A95='Données projet'!$A$166,'Données projet'!$B$166,DO94+DN95-DW94)))</f>
        <v>259.00000000000006</v>
      </c>
      <c r="DP95" s="18">
        <f>DO95*VLOOKUP('Données projet'!$B$14,Paramètres!$A$1:$I$89,3,0)*VLOOKUP('Données projet'!$B$14,Paramètres!$A$1:$I$89,5,0)</f>
        <v>246.46440000000007</v>
      </c>
      <c r="DQ95" s="14">
        <f t="shared" si="97"/>
        <v>59.828218865086818</v>
      </c>
      <c r="DR95" s="22">
        <f t="shared" si="70"/>
        <v>533.45964452335954</v>
      </c>
      <c r="DS95" s="62">
        <f t="shared" si="71"/>
        <v>826.79297785669291</v>
      </c>
      <c r="DT95" s="62">
        <f ca="1">AVERAGE(OFFSET($DS$3,0,0,'Données projet'!$E$14+1,1))-AVERAGE(OFFSET($H$3,0,0,'Données projet'!$E$14+1,1))</f>
        <v>398.94207486581155</v>
      </c>
      <c r="DU95" s="62">
        <f t="shared" si="98"/>
        <v>166.80625488406787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42.42613626876949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42.42613626876949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8.2910000000000021</v>
      </c>
      <c r="EJ95" s="13">
        <f>IF('Données projet'!$A$192&gt;35,EJ94+EI95-ER94,IF(A95&lt;'Données projet'!$A$192,$EG$205^A95,IF(A95='Données projet'!$A$192,'Données projet'!$B$192,EJ94+EI95-ER94)))</f>
        <v>330.20800000000025</v>
      </c>
      <c r="EK95" s="18">
        <f>EJ95*VLOOKUP('Données projet'!$B$15,Paramètres!$A$1:$I$89,3,0)*VLOOKUP('Données projet'!$B$15,Paramètres!$A$1:$I$89,5,0)</f>
        <v>376.0408704000003</v>
      </c>
      <c r="EL95" s="14">
        <f t="shared" si="99"/>
        <v>86.901996554639226</v>
      </c>
      <c r="EM95" s="22">
        <f t="shared" si="73"/>
        <v>806.29215994599724</v>
      </c>
      <c r="EN95" s="62">
        <f t="shared" si="74"/>
        <v>1099.6254932793306</v>
      </c>
      <c r="EO95" s="62">
        <f ca="1">AVERAGE(OFFSET($EN$3,0,0,'Données projet'!$E$15+1,1))-AVERAGE(OFFSET($H$3,0,0,'Données projet'!$E$15+1,1))</f>
        <v>720.18933349167537</v>
      </c>
      <c r="EP95" s="62">
        <f t="shared" si="100"/>
        <v>328.2965259900862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29.284914241370476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29.284914241370476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8.2910000000000021</v>
      </c>
      <c r="N96" s="14">
        <f>IF('Données projet'!$A$36&gt;35,N95+M96-V95,IF(A96&lt;'Données projet'!$A$36,$K$205^A96,IF(A96='Données projet'!$A$36,'Données projet'!$B$36,N95+M96-V95)))</f>
        <v>338.49900000000025</v>
      </c>
      <c r="O96" s="14">
        <f>N96*VLOOKUP('Données projet'!$B$9,Paramètres!$A$1:$I$89,3,0)*VLOOKUP('Données projet'!$B$9,Paramètres!$A$1:$I$89,5,0)</f>
        <v>306.27389520000025</v>
      </c>
      <c r="P96" s="14">
        <f t="shared" si="87"/>
        <v>72.490124377904692</v>
      </c>
      <c r="Q96" s="22">
        <f t="shared" si="54"/>
        <v>659.68066743151769</v>
      </c>
      <c r="R96" s="62">
        <f t="shared" si="55"/>
        <v>953.01400076485106</v>
      </c>
      <c r="S96" s="62">
        <f ca="1">AVERAGE(OFFSET($R$3,0,0,'Données projet'!$E$9+1,1))-AVERAGE(OFFSET($H$3,0,0,'Données projet'!$E$9+1,1))</f>
        <v>581.88778927327667</v>
      </c>
      <c r="T96" s="62">
        <f t="shared" si="88"/>
        <v>269.67340993773422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22.811205290926139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22.811205290926139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8.2910000000000021</v>
      </c>
      <c r="AI96" s="14">
        <f>IF('Données projet'!$A$62&gt;35,AI95+AH96-AQ95,IF(A96&lt;'Données projet'!$A$62,$AF$205^A96,IF(A96='Données projet'!$A$62,'Données projet'!$B$62,AI95+AH96-AQ95)))</f>
        <v>338.49900000000025</v>
      </c>
      <c r="AJ96" s="14">
        <f>AI96*VLOOKUP('Données projet'!$B$10,Paramètres!$A$1:$I$89,3,0)*VLOOKUP('Données projet'!$B$10,Paramètres!$A$1:$I$89,5,0)</f>
        <v>227.06512920000017</v>
      </c>
      <c r="AK96" s="14">
        <f t="shared" si="89"/>
        <v>55.64762031729645</v>
      </c>
      <c r="AL96" s="22">
        <f t="shared" si="58"/>
        <v>492.39137207595832</v>
      </c>
      <c r="AM96" s="62">
        <f t="shared" si="59"/>
        <v>785.72470540929157</v>
      </c>
      <c r="AN96" s="62">
        <f ca="1">AVERAGE(OFFSET($AM$3,0,0,'Données projet'!$E$10+1,1))-AVERAGE(OFFSET($H$3,0,0,'Données projet'!$E$10+1,1))</f>
        <v>442.85175349826028</v>
      </c>
      <c r="AO96" s="62">
        <f t="shared" si="90"/>
        <v>210.70697808232501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20.844722076191118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20.844722076191118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8.2910000000000021</v>
      </c>
      <c r="BD96" s="13">
        <f>IF('Données projet'!$A$88&gt;35,BD95+BC96-BL95,IF(A96&lt;'Données projet'!$A$88,$BA$205^A96,IF(A96='Données projet'!$A$88,'Données projet'!$B$88,BD95+BC96-BL95)))</f>
        <v>338.49900000000025</v>
      </c>
      <c r="BE96" s="14">
        <f>BD96*VLOOKUP('Données projet'!$B$11,Paramètres!$A$1:$I$89,3,0)*VLOOKUP('Données projet'!$B$11,Paramètres!$A$1:$I$89,5,0)</f>
        <v>364.36032360000024</v>
      </c>
      <c r="BF96" s="14">
        <f t="shared" si="91"/>
        <v>84.512495608038222</v>
      </c>
      <c r="BG96" s="22">
        <f t="shared" si="61"/>
        <v>781.78682678733367</v>
      </c>
      <c r="BH96" s="62">
        <f t="shared" si="62"/>
        <v>1075.1201601206669</v>
      </c>
      <c r="BI96" s="62">
        <f ca="1">AVERAGE(OFFSET($BH$3,0,0,'Données projet'!$E$11+1,1))-AVERAGE(OFFSET($H$3,0,0,'Données projet'!$E$11+1,1))</f>
        <v>683.36974161977764</v>
      </c>
      <c r="BJ96" s="62">
        <f t="shared" si="92"/>
        <v>312.6921234697457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27.137468363343149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27.137468363343149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8.2910000000000021</v>
      </c>
      <c r="BY96" s="13">
        <f>IF('Données projet'!$A$114&gt;35,BY95+BX96-CG95,IF(A96&lt;'Données projet'!$A$114,$BV$205^A96,IF(A96='Données projet'!$A$114,'Données projet'!$B$114,BY95+BX96-CG95)))</f>
        <v>338.49900000000025</v>
      </c>
      <c r="BZ96" s="14">
        <f>BY96*VLOOKUP('Données projet'!$B$12,Paramètres!$A$1:$I$89,3,0)*VLOOKUP('Données projet'!$B$12,Paramètres!$A$1:$I$89,5,0)</f>
        <v>327.39623280000023</v>
      </c>
      <c r="CA96" s="14">
        <f t="shared" si="93"/>
        <v>76.890231175377878</v>
      </c>
      <c r="CB96" s="22">
        <f t="shared" si="64"/>
        <v>704.13225809045025</v>
      </c>
      <c r="CC96" s="62">
        <f t="shared" si="65"/>
        <v>997.46559142378351</v>
      </c>
      <c r="CD96" s="62">
        <f ca="1">AVERAGE(OFFSET($CC$3,0,0,'Données projet'!$E$12+1,1))-AVERAGE(OFFSET($H$3,0,0,'Données projet'!$E$12+1,1))</f>
        <v>618.83149423524605</v>
      </c>
      <c r="CE96" s="62">
        <f t="shared" si="94"/>
        <v>285.33582535802435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24.384391862714139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24.384391862714139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2.8421709430404007E-14</v>
      </c>
      <c r="CU96" s="18">
        <f>CT96*VLOOKUP('Données projet'!$B$13,Paramètres!$A$1:$I$89,3,0)*VLOOKUP('Données projet'!$B$13,Paramètres!$A$1:$I$89,5,0)</f>
        <v>2.3055690689943732E-14</v>
      </c>
      <c r="CV96" s="14">
        <f t="shared" si="95"/>
        <v>4.10868481342271E-13</v>
      </c>
      <c r="CW96" s="22">
        <f t="shared" si="67"/>
        <v>7.5575126628944061E-13</v>
      </c>
      <c r="CX96" s="62">
        <f t="shared" si="68"/>
        <v>293.33333333333405</v>
      </c>
      <c r="CY96" s="62">
        <f ca="1">AVERAGE(OFFSET($CX$3,0,0,'Données projet'!$E$13+1,1))-AVERAGE(OFFSET($H$3,0,0,'Données projet'!$E$13+1,1))</f>
        <v>204.1040196583786</v>
      </c>
      <c r="CZ96" s="62">
        <f t="shared" si="96"/>
        <v>202.88720677845521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63.705860797459998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63.705860797459998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</v>
      </c>
      <c r="DO96" s="13">
        <f>IF('Données projet'!$A$166&gt;35,DO95+DN96-DW95,IF(A96&lt;'Données projet'!$A$166,$DL$205^A96,IF(A96='Données projet'!$A$166,'Données projet'!$B$166,DO95+DN96-DW95)))</f>
        <v>265.00000000000006</v>
      </c>
      <c r="DP96" s="18">
        <f>DO96*VLOOKUP('Données projet'!$B$14,Paramètres!$A$1:$I$89,3,0)*VLOOKUP('Données projet'!$B$14,Paramètres!$A$1:$I$89,5,0)</f>
        <v>252.17400000000006</v>
      </c>
      <c r="DQ96" s="14">
        <f t="shared" si="97"/>
        <v>61.051235383411935</v>
      </c>
      <c r="DR96" s="22">
        <f t="shared" si="70"/>
        <v>545.53395162610923</v>
      </c>
      <c r="DS96" s="62">
        <f t="shared" si="71"/>
        <v>838.86728495944249</v>
      </c>
      <c r="DT96" s="62">
        <f ca="1">AVERAGE(OFFSET($DS$3,0,0,'Données projet'!$E$14+1,1))-AVERAGE(OFFSET($H$3,0,0,'Données projet'!$E$14+1,1))</f>
        <v>398.94207486581155</v>
      </c>
      <c r="DU96" s="62">
        <f t="shared" si="98"/>
        <v>166.80625488406787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41.594185613926861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41.594185613926861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8.2910000000000021</v>
      </c>
      <c r="EJ96" s="13">
        <f>IF('Données projet'!$A$192&gt;35,EJ95+EI96-ER95,IF(A96&lt;'Données projet'!$A$192,$EG$205^A96,IF(A96='Données projet'!$A$192,'Données projet'!$B$192,EJ95+EI96-ER95)))</f>
        <v>338.49900000000025</v>
      </c>
      <c r="EK96" s="18">
        <f>EJ96*VLOOKUP('Données projet'!$B$15,Paramètres!$A$1:$I$89,3,0)*VLOOKUP('Données projet'!$B$15,Paramètres!$A$1:$I$89,5,0)</f>
        <v>385.48266120000028</v>
      </c>
      <c r="EL96" s="14">
        <f t="shared" si="99"/>
        <v>88.82719518405159</v>
      </c>
      <c r="EM96" s="22">
        <f t="shared" si="73"/>
        <v>826.08966653555683</v>
      </c>
      <c r="EN96" s="62">
        <f t="shared" si="74"/>
        <v>1119.4229998688902</v>
      </c>
      <c r="EO96" s="62">
        <f ca="1">AVERAGE(OFFSET($EN$3,0,0,'Données projet'!$E$15+1,1))-AVERAGE(OFFSET($H$3,0,0,'Données projet'!$E$15+1,1))</f>
        <v>720.18933349167537</v>
      </c>
      <c r="EP96" s="62">
        <f t="shared" si="100"/>
        <v>328.2965259900862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28.71065493513116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28.71065493513116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8.2910000000000021</v>
      </c>
      <c r="M97" s="13">
        <f t="array" ref="M97">INDEX(L:L,MIN(IF(ISNUMBER(L97:L293),ROW(L97:L293),"")))</f>
        <v>8.2910000000000021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968.80802640341767</v>
      </c>
      <c r="S97" s="62">
        <f ca="1">AVERAGE(OFFSET($R$3,0,0,'Données projet'!$E$9+1,1))-AVERAGE(OFFSET($H$3,0,0,'Données projet'!$E$9+1,1))</f>
        <v>581.88778927327667</v>
      </c>
      <c r="T97" s="62">
        <f t="shared" si="88"/>
        <v>269.67340993773422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0.215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35.664694624072609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35.664694624072609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346.79</v>
      </c>
      <c r="AG97" s="13">
        <f>VLOOKUP(A97,'Données projet'!$A$61:$I$81,9,0)</f>
        <v>8.2910000000000021</v>
      </c>
      <c r="AH97" s="13">
        <f t="array" ref="AH97">INDEX(AG:AG,MIN(IF(ISNUMBER(AG97:AG293),ROW(AG97:AG293),"")))</f>
        <v>8.2910000000000021</v>
      </c>
      <c r="AI97" s="14">
        <f>IF('Données projet'!$A$62&gt;35,AI96+AH97-AQ96,IF(A97&lt;'Données projet'!$A$62,$AF$205^A97,IF(A97='Données projet'!$A$62,'Données projet'!$B$62,AI96+AH97-AQ96)))</f>
        <v>346.79000000000025</v>
      </c>
      <c r="AJ97" s="14">
        <f>AI97*VLOOKUP('Données projet'!$B$10,Paramètres!$A$1:$I$89,3,0)*VLOOKUP('Données projet'!$B$10,Paramètres!$A$1:$I$89,5,0)</f>
        <v>232.62673200000017</v>
      </c>
      <c r="AK97" s="14">
        <f t="shared" si="89"/>
        <v>56.850266486574739</v>
      </c>
      <c r="AL97" s="22">
        <f t="shared" si="58"/>
        <v>504.17243903078469</v>
      </c>
      <c r="AM97" s="62">
        <f t="shared" si="59"/>
        <v>797.505772364118</v>
      </c>
      <c r="AN97" s="62">
        <f ca="1">AVERAGE(OFFSET($AM$3,0,0,'Données projet'!$E$10+1,1))-AVERAGE(OFFSET($H$3,0,0,'Données projet'!$E$10+1,1))</f>
        <v>442.85175349826028</v>
      </c>
      <c r="AO97" s="62">
        <f t="shared" si="90"/>
        <v>210.70697808232501</v>
      </c>
      <c r="AP97" s="16">
        <f>IF(ISNA(VLOOKUP(A97,'Données projet'!$A$61:$I$81,3,0)),0,VLOOKUP(A97,'Données projet'!$A$61:$I$81,3,0))</f>
        <v>7</v>
      </c>
      <c r="AQ97" s="16">
        <f>IF(ISNA(VLOOKUP(A97,'Données projet'!$A$61:$I$81,4,0)),0,VLOOKUP(A97,'Données projet'!$A$61:$I$81,4,0))</f>
        <v>61.85</v>
      </c>
      <c r="AR97" s="17">
        <f>IF(ISNA(VLOOKUP(A97,'Données projet'!$A$61:$I$81,5,0)),0%,VLOOKUP(A97,'Données projet'!$A$61:$I$81,5,0)*VLOOKUP('Données projet'!$B$10,Paramètres!$A$1:$I$89,7,0))</f>
        <v>0.26500000000000001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32.590151984066338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32.590151984066338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8.2910000000000021</v>
      </c>
      <c r="BC97" s="13">
        <f t="array" ref="BC97">INDEX(BB:BB,MIN(IF(ISNUMBER(BB97:BB293),ROW(BB97:BB293),"")))</f>
        <v>8.2910000000000021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373.28475600000024</v>
      </c>
      <c r="BF97" s="14">
        <f t="shared" si="91"/>
        <v>86.338964170748</v>
      </c>
      <c r="BG97" s="22">
        <f t="shared" si="61"/>
        <v>800.51131263071977</v>
      </c>
      <c r="BH97" s="62">
        <f t="shared" si="62"/>
        <v>1093.8446459640531</v>
      </c>
      <c r="BI97" s="62">
        <f ca="1">AVERAGE(OFFSET($BH$3,0,0,'Données projet'!$E$11+1,1))-AVERAGE(OFFSET($H$3,0,0,'Données projet'!$E$11+1,1))</f>
        <v>683.36974161977764</v>
      </c>
      <c r="BJ97" s="62">
        <f t="shared" si="92"/>
        <v>312.6921234697457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0.215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42.428688432086368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42.428688432086368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>
        <f>VLOOKUP(A97,'Données projet'!$A$113:$I$133,2,0)</f>
        <v>346.79</v>
      </c>
      <c r="BW97" s="13">
        <f>VLOOKUP(A97,'Données projet'!$A$113:$I$133,9,0)</f>
        <v>8.2910000000000021</v>
      </c>
      <c r="BX97" s="13">
        <f t="array" ref="BX97">INDEX(BW:BW,MIN(IF(ISNUMBER(BW97:BW293),ROW(BW97:BW293),"")))</f>
        <v>8.2910000000000021</v>
      </c>
      <c r="BY97" s="13">
        <f>IF('Données projet'!$A$114&gt;35,BY96+BX97-CG96,IF(A97&lt;'Données projet'!$A$114,$BV$205^A97,IF(A97='Données projet'!$A$114,'Données projet'!$B$114,BY96+BX97-CG96)))</f>
        <v>346.79000000000025</v>
      </c>
      <c r="BZ97" s="14">
        <f>BY97*VLOOKUP('Données projet'!$B$12,Paramètres!$A$1:$I$89,3,0)*VLOOKUP('Données projet'!$B$12,Paramètres!$A$1:$I$89,5,0)</f>
        <v>335.41528800000026</v>
      </c>
      <c r="CA97" s="14">
        <f t="shared" si="93"/>
        <v>78.551968756441127</v>
      </c>
      <c r="CB97" s="22">
        <f t="shared" si="64"/>
        <v>720.9929721841354</v>
      </c>
      <c r="CC97" s="62">
        <f t="shared" si="65"/>
        <v>1014.3263055174687</v>
      </c>
      <c r="CD97" s="62">
        <f ca="1">AVERAGE(OFFSET($CC$3,0,0,'Données projet'!$E$12+1,1))-AVERAGE(OFFSET($H$3,0,0,'Données projet'!$E$12+1,1))</f>
        <v>618.83149423524605</v>
      </c>
      <c r="CE97" s="62">
        <f t="shared" si="94"/>
        <v>285.33582535802435</v>
      </c>
      <c r="CF97" s="16">
        <f>IF(ISNA(VLOOKUP(A97,'Données projet'!$A$113:$I$133,3,0)),0,VLOOKUP(A97,'Données projet'!$A$113:$I$133,3,0))</f>
        <v>7</v>
      </c>
      <c r="CG97" s="16">
        <f>IF(ISNA(VLOOKUP(A97,'Données projet'!$A$113:$I$133,4,0)),0,VLOOKUP(A97,'Données projet'!$A$113:$I$133,4,0))</f>
        <v>61.85</v>
      </c>
      <c r="CH97" s="17">
        <f>IF(ISNA(VLOOKUP(A97,'Données projet'!$A$113:$I$133,5,0)),0%,VLOOKUP(A97,'Données projet'!$A$113:$I$133,5,0)*VLOOKUP('Données projet'!$B$12,Paramètres!$A$1:$I$89,7,0))</f>
        <v>0.215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38.124328736077608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38.124328736077608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2.8421709430404007E-14</v>
      </c>
      <c r="CU97" s="18">
        <f>CT97*VLOOKUP('Données projet'!$B$13,Paramètres!$A$1:$I$89,3,0)*VLOOKUP('Données projet'!$B$13,Paramètres!$A$1:$I$89,5,0)</f>
        <v>2.3055690689943732E-14</v>
      </c>
      <c r="CV97" s="14">
        <f t="shared" si="95"/>
        <v>4.10868481342271E-13</v>
      </c>
      <c r="CW97" s="22">
        <f t="shared" si="67"/>
        <v>7.5575126628944061E-13</v>
      </c>
      <c r="CX97" s="62">
        <f t="shared" si="68"/>
        <v>293.33333333333405</v>
      </c>
      <c r="CY97" s="62">
        <f ca="1">AVERAGE(OFFSET($CX$3,0,0,'Données projet'!$E$13+1,1))-AVERAGE(OFFSET($H$3,0,0,'Données projet'!$E$13+1,1))</f>
        <v>204.1040196583786</v>
      </c>
      <c r="CZ97" s="62">
        <f t="shared" si="96"/>
        <v>202.88720677845521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62.456627723960111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62.456627723960111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</v>
      </c>
      <c r="DO97" s="13">
        <f>IF('Données projet'!$A$166&gt;35,DO96+DN97-DW96,IF(A97&lt;'Données projet'!$A$166,$DL$205^A97,IF(A97='Données projet'!$A$166,'Données projet'!$B$166,DO96+DN97-DW96)))</f>
        <v>271.00000000000006</v>
      </c>
      <c r="DP97" s="18">
        <f>DO97*VLOOKUP('Données projet'!$B$14,Paramètres!$A$1:$I$89,3,0)*VLOOKUP('Données projet'!$B$14,Paramètres!$A$1:$I$89,5,0)</f>
        <v>257.88360000000006</v>
      </c>
      <c r="DQ97" s="14">
        <f t="shared" si="97"/>
        <v>62.271032629233176</v>
      </c>
      <c r="DR97" s="22">
        <f t="shared" si="70"/>
        <v>557.60265182924775</v>
      </c>
      <c r="DS97" s="62">
        <f t="shared" si="71"/>
        <v>850.93598516258112</v>
      </c>
      <c r="DT97" s="62">
        <f ca="1">AVERAGE(OFFSET($DS$3,0,0,'Données projet'!$E$14+1,1))-AVERAGE(OFFSET($H$3,0,0,'Données projet'!$E$14+1,1))</f>
        <v>398.94207486581155</v>
      </c>
      <c r="DU97" s="62">
        <f t="shared" si="98"/>
        <v>166.80625488406787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40.778549003985908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40.778549003985908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>
        <f>VLOOKUP(A97,'Données projet'!$A$191:$I$211,2,0)</f>
        <v>346.79</v>
      </c>
      <c r="EH97" s="13">
        <f>VLOOKUP(A97,'Données projet'!$A$191:$I$211,9,0)</f>
        <v>8.2910000000000021</v>
      </c>
      <c r="EI97" s="13">
        <f t="array" ref="EI97">INDEX(EH:EH,MIN(IF(ISNUMBER(EH97:EH293),ROW(EH97:EH293),"")))</f>
        <v>8.2910000000000021</v>
      </c>
      <c r="EJ97" s="13">
        <f>IF('Données projet'!$A$192&gt;35,EJ96+EI97-ER96,IF(A97&lt;'Données projet'!$A$192,$EG$205^A97,IF(A97='Données projet'!$A$192,'Données projet'!$B$192,EJ96+EI97-ER96)))</f>
        <v>346.79000000000025</v>
      </c>
      <c r="EK97" s="18">
        <f>EJ97*VLOOKUP('Données projet'!$B$15,Paramètres!$A$1:$I$89,3,0)*VLOOKUP('Données projet'!$B$15,Paramètres!$A$1:$I$89,5,0)</f>
        <v>394.92445200000026</v>
      </c>
      <c r="EL97" s="14">
        <f t="shared" si="99"/>
        <v>90.746912243050886</v>
      </c>
      <c r="EM97" s="22">
        <f t="shared" si="73"/>
        <v>845.87762605664727</v>
      </c>
      <c r="EN97" s="62">
        <f t="shared" si="74"/>
        <v>1139.2109593899806</v>
      </c>
      <c r="EO97" s="62">
        <f ca="1">AVERAGE(OFFSET($EN$3,0,0,'Données projet'!$E$15+1,1))-AVERAGE(OFFSET($H$3,0,0,'Données projet'!$E$15+1,1))</f>
        <v>720.18933349167537</v>
      </c>
      <c r="EP97" s="62">
        <f t="shared" si="100"/>
        <v>328.2965259900862</v>
      </c>
      <c r="EQ97" s="16">
        <f>IF(ISNA(VLOOKUP(A97,'Données projet'!$A$191:$I$211,3,0)),0,VLOOKUP(A97,'Données projet'!$A$191:$I$211,3,0))</f>
        <v>7</v>
      </c>
      <c r="ER97" s="16">
        <f>IF(ISNA(VLOOKUP(A97,'Données projet'!$A$191:$I$211,4,0)),0,VLOOKUP(A97,'Données projet'!$A$191:$I$211,4,0))</f>
        <v>61.85</v>
      </c>
      <c r="ES97" s="17">
        <f>IF(ISNA(VLOOKUP(A97,'Données projet'!$A$191:$I$211,5,0)),0%,VLOOKUP(A97,'Données projet'!$A$191:$I$211,5,0)*VLOOKUP('Données projet'!$B$15,Paramètres!$A$1:$I$89,7,0))</f>
        <v>0.215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44.888322544091373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44.888322544091373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8.0470000000000024</v>
      </c>
      <c r="N98" s="14">
        <f>IF('Données projet'!$A$36&gt;35,N97+M98-V97,IF(A98&lt;'Données projet'!$A$36,$K$205^A98,IF(A98='Données projet'!$A$36,'Données projet'!$B$36,N97+M98-V97)))</f>
        <v>292.98700000000025</v>
      </c>
      <c r="O98" s="14">
        <f>N98*VLOOKUP('Données projet'!$B$9,Paramètres!$A$1:$I$89,3,0)*VLOOKUP('Données projet'!$B$9,Paramètres!$A$1:$I$89,5,0)</f>
        <v>265.09463760000023</v>
      </c>
      <c r="P98" s="14">
        <f t="shared" si="87"/>
        <v>63.807119294189917</v>
      </c>
      <c r="Q98" s="22">
        <f t="shared" si="54"/>
        <v>572.83722659071452</v>
      </c>
      <c r="R98" s="62">
        <f t="shared" si="55"/>
        <v>866.17055992404789</v>
      </c>
      <c r="S98" s="62">
        <f ca="1">AVERAGE(OFFSET($R$3,0,0,'Données projet'!$E$9+1,1))-AVERAGE(OFFSET($H$3,0,0,'Données projet'!$E$9+1,1))</f>
        <v>581.88778927327667</v>
      </c>
      <c r="T98" s="62">
        <f t="shared" si="88"/>
        <v>269.67340993773422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34.965331715810308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34.965331715810308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8.0470000000000024</v>
      </c>
      <c r="AI98" s="14">
        <f>IF('Données projet'!$A$62&gt;35,AI97+AH98-AQ97,IF(A98&lt;'Données projet'!$A$62,$AF$205^A98,IF(A98='Données projet'!$A$62,'Données projet'!$B$62,AI97+AH98-AQ97)))</f>
        <v>292.98700000000025</v>
      </c>
      <c r="AJ98" s="14">
        <f>AI98*VLOOKUP('Données projet'!$B$10,Paramètres!$A$1:$I$89,3,0)*VLOOKUP('Données projet'!$B$10,Paramètres!$A$1:$I$89,5,0)</f>
        <v>196.53567960000018</v>
      </c>
      <c r="AK98" s="14">
        <f t="shared" si="89"/>
        <v>48.982042429848526</v>
      </c>
      <c r="AL98" s="22">
        <f t="shared" si="58"/>
        <v>427.61003253531982</v>
      </c>
      <c r="AM98" s="62">
        <f t="shared" si="59"/>
        <v>720.94336586865313</v>
      </c>
      <c r="AN98" s="62">
        <f ca="1">AVERAGE(OFFSET($AM$3,0,0,'Données projet'!$E$10+1,1))-AVERAGE(OFFSET($H$3,0,0,'Données projet'!$E$10+1,1))</f>
        <v>442.85175349826028</v>
      </c>
      <c r="AO98" s="62">
        <f t="shared" si="90"/>
        <v>210.70697808232501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31.951078981688717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31.951078981688717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8.0470000000000024</v>
      </c>
      <c r="BD98" s="13">
        <f>IF('Données projet'!$A$88&gt;35,BD97+BC98-BL97,IF(A98&lt;'Données projet'!$A$88,$BA$205^A98,IF(A98='Données projet'!$A$88,'Données projet'!$B$88,BD97+BC98-BL97)))</f>
        <v>292.98700000000025</v>
      </c>
      <c r="BE98" s="14">
        <f>BD98*VLOOKUP('Données projet'!$B$11,Paramètres!$A$1:$I$89,3,0)*VLOOKUP('Données projet'!$B$11,Paramètres!$A$1:$I$89,5,0)</f>
        <v>315.37120680000027</v>
      </c>
      <c r="BF98" s="14">
        <f t="shared" si="91"/>
        <v>74.389428013665466</v>
      </c>
      <c r="BG98" s="22">
        <f t="shared" si="61"/>
        <v>678.8331056338011</v>
      </c>
      <c r="BH98" s="62">
        <f t="shared" si="62"/>
        <v>972.16643896713435</v>
      </c>
      <c r="BI98" s="62">
        <f ca="1">AVERAGE(OFFSET($BH$3,0,0,'Données projet'!$E$11+1,1))-AVERAGE(OFFSET($H$3,0,0,'Données projet'!$E$11+1,1))</f>
        <v>683.36974161977764</v>
      </c>
      <c r="BJ98" s="62">
        <f t="shared" si="92"/>
        <v>312.6921234697457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41.596687730877761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41.596687730877761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8.0470000000000024</v>
      </c>
      <c r="BY98" s="13">
        <f>IF('Données projet'!$A$114&gt;35,BY97+BX98-CG97,IF(A98&lt;'Données projet'!$A$114,$BV$205^A98,IF(A98='Données projet'!$A$114,'Données projet'!$B$114,BY97+BX98-CG97)))</f>
        <v>292.98700000000025</v>
      </c>
      <c r="BZ98" s="14">
        <f>BY98*VLOOKUP('Données projet'!$B$12,Paramètres!$A$1:$I$89,3,0)*VLOOKUP('Données projet'!$B$12,Paramètres!$A$1:$I$89,5,0)</f>
        <v>283.37702640000026</v>
      </c>
      <c r="CA98" s="14">
        <f t="shared" si="93"/>
        <v>67.68017292381127</v>
      </c>
      <c r="CB98" s="22">
        <f t="shared" si="64"/>
        <v>611.42462215563842</v>
      </c>
      <c r="CC98" s="62">
        <f t="shared" si="65"/>
        <v>904.75795548897167</v>
      </c>
      <c r="CD98" s="62">
        <f ca="1">AVERAGE(OFFSET($CC$3,0,0,'Données projet'!$E$12+1,1))-AVERAGE(OFFSET($H$3,0,0,'Données projet'!$E$12+1,1))</f>
        <v>618.83149423524605</v>
      </c>
      <c r="CE98" s="62">
        <f t="shared" si="94"/>
        <v>285.33582535802435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37.376733903107557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37.376733903107557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2.8421709430404007E-14</v>
      </c>
      <c r="CU98" s="18">
        <f>CT98*VLOOKUP('Données projet'!$B$13,Paramètres!$A$1:$I$89,3,0)*VLOOKUP('Données projet'!$B$13,Paramètres!$A$1:$I$89,5,0)</f>
        <v>2.3055690689943732E-14</v>
      </c>
      <c r="CV98" s="14">
        <f t="shared" si="95"/>
        <v>4.10868481342271E-13</v>
      </c>
      <c r="CW98" s="22">
        <f t="shared" si="67"/>
        <v>7.5575126628944061E-13</v>
      </c>
      <c r="CX98" s="62">
        <f t="shared" si="68"/>
        <v>293.33333333333405</v>
      </c>
      <c r="CY98" s="62">
        <f ca="1">AVERAGE(OFFSET($CX$3,0,0,'Données projet'!$E$13+1,1))-AVERAGE(OFFSET($H$3,0,0,'Données projet'!$E$13+1,1))</f>
        <v>204.1040196583786</v>
      </c>
      <c r="CZ98" s="62">
        <f t="shared" si="96"/>
        <v>202.88720677845521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61.231891349074616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61.231891349074616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277</v>
      </c>
      <c r="DM98" s="13">
        <f>VLOOKUP(A98,'Données projet'!$A$165:$I$185,9,0)</f>
        <v>6</v>
      </c>
      <c r="DN98" s="13">
        <f t="array" ref="DN98">INDEX(DM:DM,MIN(IF(ISNUMBER(DM98:DM294),ROW(DM98:DM294),"")))</f>
        <v>6</v>
      </c>
      <c r="DO98" s="13">
        <f>IF('Données projet'!$A$166&gt;35,DO97+DN98-DW97,IF(A98&lt;'Données projet'!$A$166,$DL$205^A98,IF(A98='Données projet'!$A$166,'Données projet'!$B$166,DO97+DN98-DW97)))</f>
        <v>277.00000000000006</v>
      </c>
      <c r="DP98" s="18">
        <f>DO98*VLOOKUP('Données projet'!$B$14,Paramètres!$A$1:$I$89,3,0)*VLOOKUP('Données projet'!$B$14,Paramètres!$A$1:$I$89,5,0)</f>
        <v>263.59320000000002</v>
      </c>
      <c r="DQ98" s="14">
        <f t="shared" si="97"/>
        <v>63.487690085087443</v>
      </c>
      <c r="DR98" s="22">
        <f t="shared" si="70"/>
        <v>569.66588356486056</v>
      </c>
      <c r="DS98" s="62">
        <f t="shared" si="71"/>
        <v>862.99921689819394</v>
      </c>
      <c r="DT98" s="62">
        <f ca="1">AVERAGE(OFFSET($DS$3,0,0,'Données projet'!$E$14+1,1))-AVERAGE(OFFSET($H$3,0,0,'Données projet'!$E$14+1,1))</f>
        <v>398.94207486581155</v>
      </c>
      <c r="DU98" s="62">
        <f t="shared" si="98"/>
        <v>166.80625488406787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27</v>
      </c>
      <c r="DX98" s="17">
        <f>IF(ISNA(VLOOKUP(A98,'Données projet'!$A$165:$I$185,5,0)),0%,VLOOKUP(A98,'Données projet'!$A$165:$I$185,5,0)*VLOOKUP('Données projet'!$B$14,Paramètres!$A$1:$I$89,7,0))</f>
        <v>0.30099999999999999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48.528231068656901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48.528231068656901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8.0470000000000024</v>
      </c>
      <c r="EJ98" s="13">
        <f>IF('Données projet'!$A$192&gt;35,EJ97+EI98-ER97,IF(A98&lt;'Données projet'!$A$192,$EG$205^A98,IF(A98='Données projet'!$A$192,'Données projet'!$B$192,EJ97+EI98-ER97)))</f>
        <v>292.98700000000025</v>
      </c>
      <c r="EK98" s="18">
        <f>EJ98*VLOOKUP('Données projet'!$B$15,Paramètres!$A$1:$I$89,3,0)*VLOOKUP('Données projet'!$B$15,Paramètres!$A$1:$I$89,5,0)</f>
        <v>333.6535956000003</v>
      </c>
      <c r="EL98" s="14">
        <f t="shared" si="99"/>
        <v>78.187304661387017</v>
      </c>
      <c r="EM98" s="22">
        <f t="shared" si="73"/>
        <v>717.28956795524971</v>
      </c>
      <c r="EN98" s="62">
        <f t="shared" si="74"/>
        <v>1010.6229012885831</v>
      </c>
      <c r="EO98" s="62">
        <f ca="1">AVERAGE(OFFSET($EN$3,0,0,'Données projet'!$E$15+1,1))-AVERAGE(OFFSET($H$3,0,0,'Données projet'!$E$15+1,1))</f>
        <v>720.18933349167537</v>
      </c>
      <c r="EP98" s="62">
        <f t="shared" si="100"/>
        <v>328.2965259900862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44.008089918175024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44.008089918175024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8.0470000000000024</v>
      </c>
      <c r="N99" s="14">
        <f>IF('Données projet'!$A$36&gt;35,N98+M99-V98,IF(A99&lt;'Données projet'!$A$36,$K$205^A99,IF(A99='Données projet'!$A$36,'Données projet'!$B$36,N98+M99-V98)))</f>
        <v>301.03400000000028</v>
      </c>
      <c r="O99" s="14">
        <f>N99*VLOOKUP('Données projet'!$B$9,Paramètres!$A$1:$I$89,3,0)*VLOOKUP('Données projet'!$B$9,Paramètres!$A$1:$I$89,5,0)</f>
        <v>272.37556320000027</v>
      </c>
      <c r="P99" s="14">
        <f t="shared" si="87"/>
        <v>65.35316643513535</v>
      </c>
      <c r="Q99" s="22">
        <f t="shared" ref="Q99:Q130" si="107">(O99+P99)*0.475*44/12</f>
        <v>588.21087078119456</v>
      </c>
      <c r="R99" s="62">
        <f t="shared" si="55"/>
        <v>881.54420411452793</v>
      </c>
      <c r="S99" s="62">
        <f ca="1">AVERAGE(OFFSET($R$3,0,0,'Données projet'!$E$9+1,1))-AVERAGE(OFFSET($H$3,0,0,'Données projet'!$E$9+1,1))</f>
        <v>581.88778927327667</v>
      </c>
      <c r="T99" s="62">
        <f t="shared" si="88"/>
        <v>269.67340993773422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34.279682887609773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34.279682887609773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8.0470000000000024</v>
      </c>
      <c r="AI99" s="14">
        <f>IF('Données projet'!$A$62&gt;35,AI98+AH99-AQ98,IF(A99&lt;'Données projet'!$A$62,$AF$205^A99,IF(A99='Données projet'!$A$62,'Données projet'!$B$62,AI98+AH99-AQ98)))</f>
        <v>301.03400000000028</v>
      </c>
      <c r="AJ99" s="14">
        <f>AI99*VLOOKUP('Données projet'!$B$10,Paramètres!$A$1:$I$89,3,0)*VLOOKUP('Données projet'!$B$10,Paramètres!$A$1:$I$89,5,0)</f>
        <v>201.93360720000021</v>
      </c>
      <c r="AK99" s="14">
        <f t="shared" si="89"/>
        <v>50.168877809568144</v>
      </c>
      <c r="AL99" s="22">
        <f t="shared" si="58"/>
        <v>439.07849472499817</v>
      </c>
      <c r="AM99" s="62">
        <f t="shared" si="59"/>
        <v>732.41182805833148</v>
      </c>
      <c r="AN99" s="62">
        <f ca="1">AVERAGE(OFFSET($AM$3,0,0,'Données projet'!$E$10+1,1))-AVERAGE(OFFSET($H$3,0,0,'Données projet'!$E$10+1,1))</f>
        <v>442.85175349826028</v>
      </c>
      <c r="AO99" s="62">
        <f t="shared" si="90"/>
        <v>210.70697808232501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31.324537811091677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31.324537811091677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8.0470000000000024</v>
      </c>
      <c r="BD99" s="13">
        <f>IF('Données projet'!$A$88&gt;35,BD98+BC99-BL98,IF(A99&lt;'Données projet'!$A$88,$BA$205^A99,IF(A99='Données projet'!$A$88,'Données projet'!$B$88,BD98+BC99-BL98)))</f>
        <v>301.03400000000028</v>
      </c>
      <c r="BE99" s="14">
        <f>BD99*VLOOKUP('Données projet'!$B$11,Paramètres!$A$1:$I$89,3,0)*VLOOKUP('Données projet'!$B$11,Paramètres!$A$1:$I$89,5,0)</f>
        <v>324.03299760000027</v>
      </c>
      <c r="BF99" s="14">
        <f t="shared" si="91"/>
        <v>76.191884601100995</v>
      </c>
      <c r="BG99" s="22">
        <f t="shared" si="61"/>
        <v>697.05833650025124</v>
      </c>
      <c r="BH99" s="62">
        <f t="shared" si="62"/>
        <v>990.3916698335845</v>
      </c>
      <c r="BI99" s="62">
        <f ca="1">AVERAGE(OFFSET($BH$3,0,0,'Données projet'!$E$11+1,1))-AVERAGE(OFFSET($H$3,0,0,'Données projet'!$E$11+1,1))</f>
        <v>683.36974161977764</v>
      </c>
      <c r="BJ99" s="62">
        <f t="shared" si="92"/>
        <v>312.6921234697457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40.781002055949536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40.781002055949536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8.0470000000000024</v>
      </c>
      <c r="BY99" s="13">
        <f>IF('Données projet'!$A$114&gt;35,BY98+BX99-CG98,IF(A99&lt;'Données projet'!$A$114,$BV$205^A99,IF(A99='Données projet'!$A$114,'Données projet'!$B$114,BY98+BX99-CG98)))</f>
        <v>301.03400000000028</v>
      </c>
      <c r="BZ99" s="14">
        <f>BY99*VLOOKUP('Données projet'!$B$12,Paramètres!$A$1:$I$89,3,0)*VLOOKUP('Données projet'!$B$12,Paramètres!$A$1:$I$89,5,0)</f>
        <v>291.16008480000028</v>
      </c>
      <c r="CA99" s="14">
        <f t="shared" si="93"/>
        <v>69.320064193077258</v>
      </c>
      <c r="CB99" s="22">
        <f t="shared" si="64"/>
        <v>627.83625949627674</v>
      </c>
      <c r="CC99" s="62">
        <f t="shared" si="65"/>
        <v>921.16959282961011</v>
      </c>
      <c r="CD99" s="62">
        <f ca="1">AVERAGE(OFFSET($CC$3,0,0,'Données projet'!$E$12+1,1))-AVERAGE(OFFSET($H$3,0,0,'Données projet'!$E$12+1,1))</f>
        <v>618.83149423524605</v>
      </c>
      <c r="CE99" s="62">
        <f t="shared" si="94"/>
        <v>285.33582535802435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36.643798948824227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36.643798948824227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2.8421709430404007E-14</v>
      </c>
      <c r="CU99" s="18">
        <f>CT99*VLOOKUP('Données projet'!$B$13,Paramètres!$A$1:$I$89,3,0)*VLOOKUP('Données projet'!$B$13,Paramètres!$A$1:$I$89,5,0)</f>
        <v>2.3055690689943732E-14</v>
      </c>
      <c r="CV99" s="14">
        <f t="shared" si="95"/>
        <v>4.10868481342271E-13</v>
      </c>
      <c r="CW99" s="22">
        <f t="shared" si="67"/>
        <v>7.5575126628944061E-13</v>
      </c>
      <c r="CX99" s="62">
        <f t="shared" si="68"/>
        <v>293.33333333333405</v>
      </c>
      <c r="CY99" s="62">
        <f ca="1">AVERAGE(OFFSET($CX$3,0,0,'Données projet'!$E$13+1,1))-AVERAGE(OFFSET($H$3,0,0,'Données projet'!$E$13+1,1))</f>
        <v>204.1040196583786</v>
      </c>
      <c r="CZ99" s="62">
        <f t="shared" si="96"/>
        <v>202.88720677845521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60.031171307485202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60.031171307485202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6</v>
      </c>
      <c r="DO99" s="13">
        <f>IF('Données projet'!$A$166&gt;35,DO98+DN99-DW98,IF(A99&lt;'Données projet'!$A$166,$DL$205^A99,IF(A99='Données projet'!$A$166,'Données projet'!$B$166,DO98+DN99-DW98)))</f>
        <v>256.00000000000006</v>
      </c>
      <c r="DP99" s="18">
        <f>DO99*VLOOKUP('Données projet'!$B$14,Paramètres!$A$1:$I$89,3,0)*VLOOKUP('Données projet'!$B$14,Paramètres!$A$1:$I$89,5,0)</f>
        <v>243.60960000000006</v>
      </c>
      <c r="DQ99" s="14">
        <f t="shared" si="97"/>
        <v>59.21547748087886</v>
      </c>
      <c r="DR99" s="22">
        <f t="shared" si="70"/>
        <v>527.42034327919737</v>
      </c>
      <c r="DS99" s="62">
        <f t="shared" si="71"/>
        <v>820.75367661253063</v>
      </c>
      <c r="DT99" s="62">
        <f ca="1">AVERAGE(OFFSET($DS$3,0,0,'Données projet'!$E$14+1,1))-AVERAGE(OFFSET($H$3,0,0,'Données projet'!$E$14+1,1))</f>
        <v>398.94207486581155</v>
      </c>
      <c r="DU99" s="62">
        <f t="shared" si="98"/>
        <v>166.80625488406787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47.576622056698803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47.576622056698803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8.0470000000000024</v>
      </c>
      <c r="EJ99" s="13">
        <f>IF('Données projet'!$A$192&gt;35,EJ98+EI99-ER98,IF(A99&lt;'Données projet'!$A$192,$EG$205^A99,IF(A99='Données projet'!$A$192,'Données projet'!$B$192,EJ98+EI99-ER98)))</f>
        <v>301.03400000000028</v>
      </c>
      <c r="EK99" s="18">
        <f>EJ99*VLOOKUP('Données projet'!$B$15,Paramètres!$A$1:$I$89,3,0)*VLOOKUP('Données projet'!$B$15,Paramètres!$A$1:$I$89,5,0)</f>
        <v>342.81751920000033</v>
      </c>
      <c r="EL99" s="14">
        <f t="shared" si="99"/>
        <v>80.081783838116976</v>
      </c>
      <c r="EM99" s="22">
        <f t="shared" si="73"/>
        <v>736.54961945805428</v>
      </c>
      <c r="EN99" s="62">
        <f t="shared" si="74"/>
        <v>1029.8829527913877</v>
      </c>
      <c r="EO99" s="62">
        <f ca="1">AVERAGE(OFFSET($EN$3,0,0,'Données projet'!$E$15+1,1))-AVERAGE(OFFSET($H$3,0,0,'Données projet'!$E$15+1,1))</f>
        <v>720.18933349167537</v>
      </c>
      <c r="EP99" s="62">
        <f t="shared" si="100"/>
        <v>328.2965259900862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43.145118117164003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43.145118117164003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8.0470000000000024</v>
      </c>
      <c r="N100" s="14">
        <f>IF('Données projet'!$A$36&gt;35,N99+M100-V99,IF(A100&lt;'Données projet'!$A$36,$K$205^A100,IF(A100='Données projet'!$A$36,'Données projet'!$B$36,N99+M100-V99)))</f>
        <v>309.0810000000003</v>
      </c>
      <c r="O100" s="14">
        <f>N100*VLOOKUP('Données projet'!$B$9,Paramètres!$A$1:$I$89,3,0)*VLOOKUP('Données projet'!$B$9,Paramètres!$A$1:$I$89,5,0)</f>
        <v>279.65648880000026</v>
      </c>
      <c r="P100" s="14">
        <f t="shared" si="87"/>
        <v>66.894409904113928</v>
      </c>
      <c r="Q100" s="22">
        <f t="shared" si="107"/>
        <v>603.57614857633223</v>
      </c>
      <c r="R100" s="62">
        <f t="shared" si="55"/>
        <v>896.9094819096656</v>
      </c>
      <c r="S100" s="62">
        <f ca="1">AVERAGE(OFFSET($R$3,0,0,'Données projet'!$E$9+1,1))-AVERAGE(OFFSET($H$3,0,0,'Données projet'!$E$9+1,1))</f>
        <v>581.88778927327667</v>
      </c>
      <c r="T100" s="62">
        <f t="shared" si="88"/>
        <v>269.67340993773422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33.607479214725757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33.607479214725757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8.0470000000000024</v>
      </c>
      <c r="AI100" s="14">
        <f>IF('Données projet'!$A$62&gt;35,AI99+AH100-AQ99,IF(A100&lt;'Données projet'!$A$62,$AF$205^A100,IF(A100='Données projet'!$A$62,'Données projet'!$B$62,AI99+AH100-AQ99)))</f>
        <v>309.0810000000003</v>
      </c>
      <c r="AJ100" s="14">
        <f>AI100*VLOOKUP('Données projet'!$B$10,Paramètres!$A$1:$I$89,3,0)*VLOOKUP('Données projet'!$B$10,Paramètres!$A$1:$I$89,5,0)</f>
        <v>207.33153480000018</v>
      </c>
      <c r="AK100" s="14">
        <f t="shared" si="89"/>
        <v>51.352025612310428</v>
      </c>
      <c r="AL100" s="22">
        <f t="shared" si="58"/>
        <v>450.54053438477428</v>
      </c>
      <c r="AM100" s="62">
        <f t="shared" si="59"/>
        <v>743.87386771810759</v>
      </c>
      <c r="AN100" s="62">
        <f ca="1">AVERAGE(OFFSET($AM$3,0,0,'Données projet'!$E$10+1,1))-AVERAGE(OFFSET($H$3,0,0,'Données projet'!$E$10+1,1))</f>
        <v>442.85175349826028</v>
      </c>
      <c r="AO100" s="62">
        <f t="shared" si="90"/>
        <v>210.70697808232501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30.710282730697664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30.710282730697664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8.0470000000000024</v>
      </c>
      <c r="BD100" s="13">
        <f>IF('Données projet'!$A$88&gt;35,BD99+BC100-BL99,IF(A100&lt;'Données projet'!$A$88,$BA$205^A100,IF(A100='Données projet'!$A$88,'Données projet'!$B$88,BD99+BC100-BL99)))</f>
        <v>309.0810000000003</v>
      </c>
      <c r="BE100" s="14">
        <f>BD100*VLOOKUP('Données projet'!$B$11,Paramètres!$A$1:$I$89,3,0)*VLOOKUP('Données projet'!$B$11,Paramètres!$A$1:$I$89,5,0)</f>
        <v>332.69478840000028</v>
      </c>
      <c r="BF100" s="14">
        <f t="shared" si="91"/>
        <v>77.988740835254006</v>
      </c>
      <c r="BG100" s="22">
        <f t="shared" si="61"/>
        <v>715.27381341806779</v>
      </c>
      <c r="BH100" s="62">
        <f t="shared" si="62"/>
        <v>1008.6071467514012</v>
      </c>
      <c r="BI100" s="62">
        <f ca="1">AVERAGE(OFFSET($BH$3,0,0,'Données projet'!$E$11+1,1))-AVERAGE(OFFSET($H$3,0,0,'Données projet'!$E$11+1,1))</f>
        <v>683.36974161977764</v>
      </c>
      <c r="BJ100" s="62">
        <f t="shared" si="92"/>
        <v>312.6921234697457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39.981311479587518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39.981311479587518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8.0470000000000024</v>
      </c>
      <c r="BY100" s="13">
        <f>IF('Données projet'!$A$114&gt;35,BY99+BX100-CG99,IF(A100&lt;'Données projet'!$A$114,$BV$205^A100,IF(A100='Données projet'!$A$114,'Données projet'!$B$114,BY99+BX100-CG99)))</f>
        <v>309.0810000000003</v>
      </c>
      <c r="BZ100" s="14">
        <f>BY100*VLOOKUP('Données projet'!$B$12,Paramètres!$A$1:$I$89,3,0)*VLOOKUP('Données projet'!$B$12,Paramètres!$A$1:$I$89,5,0)</f>
        <v>298.94314320000029</v>
      </c>
      <c r="CA100" s="14">
        <f t="shared" si="93"/>
        <v>70.954860210387238</v>
      </c>
      <c r="CB100" s="22">
        <f t="shared" si="64"/>
        <v>644.23902260642501</v>
      </c>
      <c r="CC100" s="62">
        <f t="shared" si="65"/>
        <v>937.57235593975838</v>
      </c>
      <c r="CD100" s="62">
        <f ca="1">AVERAGE(OFFSET($CC$3,0,0,'Données projet'!$E$12+1,1))-AVERAGE(OFFSET($H$3,0,0,'Données projet'!$E$12+1,1))</f>
        <v>618.83149423524605</v>
      </c>
      <c r="CE100" s="62">
        <f t="shared" si="94"/>
        <v>285.33582535802435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35.925236401948212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35.925236401948212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2.8421709430404007E-14</v>
      </c>
      <c r="CU100" s="18">
        <f>CT100*VLOOKUP('Données projet'!$B$13,Paramètres!$A$1:$I$89,3,0)*VLOOKUP('Données projet'!$B$13,Paramètres!$A$1:$I$89,5,0)</f>
        <v>2.3055690689943732E-14</v>
      </c>
      <c r="CV100" s="14">
        <f t="shared" si="95"/>
        <v>4.10868481342271E-13</v>
      </c>
      <c r="CW100" s="22">
        <f t="shared" si="67"/>
        <v>7.5575126628944061E-13</v>
      </c>
      <c r="CX100" s="62">
        <f t="shared" si="68"/>
        <v>293.33333333333405</v>
      </c>
      <c r="CY100" s="62">
        <f ca="1">AVERAGE(OFFSET($CX$3,0,0,'Données projet'!$E$13+1,1))-AVERAGE(OFFSET($H$3,0,0,'Données projet'!$E$13+1,1))</f>
        <v>204.1040196583786</v>
      </c>
      <c r="CZ100" s="62">
        <f t="shared" si="96"/>
        <v>202.88720677845521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58.853996653544442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58.853996653544442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6</v>
      </c>
      <c r="DO100" s="13">
        <f>IF('Données projet'!$A$166&gt;35,DO99+DN100-DW99,IF(A100&lt;'Données projet'!$A$166,$DL$205^A100,IF(A100='Données projet'!$A$166,'Données projet'!$B$166,DO99+DN100-DW99)))</f>
        <v>262.00000000000006</v>
      </c>
      <c r="DP100" s="18">
        <f>DO100*VLOOKUP('Données projet'!$B$14,Paramètres!$A$1:$I$89,3,0)*VLOOKUP('Données projet'!$B$14,Paramètres!$A$1:$I$89,5,0)</f>
        <v>249.31920000000005</v>
      </c>
      <c r="DQ100" s="14">
        <f t="shared" si="97"/>
        <v>60.440134650185499</v>
      </c>
      <c r="DR100" s="22">
        <f t="shared" si="70"/>
        <v>539.49750784907326</v>
      </c>
      <c r="DS100" s="62">
        <f t="shared" si="71"/>
        <v>832.83084118240663</v>
      </c>
      <c r="DT100" s="62">
        <f ca="1">AVERAGE(OFFSET($DS$3,0,0,'Données projet'!$E$14+1,1))-AVERAGE(OFFSET($H$3,0,0,'Données projet'!$E$14+1,1))</f>
        <v>398.94207486581155</v>
      </c>
      <c r="DU100" s="62">
        <f t="shared" si="98"/>
        <v>166.80625488406787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46.643673517041016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46.643673517041016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8.0470000000000024</v>
      </c>
      <c r="EJ100" s="13">
        <f>IF('Données projet'!$A$192&gt;35,EJ99+EI100-ER99,IF(A100&lt;'Données projet'!$A$192,$EG$205^A100,IF(A100='Données projet'!$A$192,'Données projet'!$B$192,EJ99+EI100-ER99)))</f>
        <v>309.0810000000003</v>
      </c>
      <c r="EK100" s="18">
        <f>EJ100*VLOOKUP('Données projet'!$B$15,Paramètres!$A$1:$I$89,3,0)*VLOOKUP('Données projet'!$B$15,Paramètres!$A$1:$I$89,5,0)</f>
        <v>351.98144280000031</v>
      </c>
      <c r="EL100" s="14">
        <f t="shared" si="99"/>
        <v>81.970376741219212</v>
      </c>
      <c r="EM100" s="22">
        <f t="shared" si="73"/>
        <v>755.79941903429062</v>
      </c>
      <c r="EN100" s="62">
        <f t="shared" si="74"/>
        <v>1049.1327523676239</v>
      </c>
      <c r="EO100" s="62">
        <f ca="1">AVERAGE(OFFSET($EN$3,0,0,'Données projet'!$E$15+1,1))-AVERAGE(OFFSET($H$3,0,0,'Données projet'!$E$15+1,1))</f>
        <v>720.18933349167537</v>
      </c>
      <c r="EP100" s="62">
        <f t="shared" si="100"/>
        <v>328.2965259900862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42.299068666809987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42.299068666809987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8.0470000000000024</v>
      </c>
      <c r="N101" s="14">
        <f>IF('Données projet'!$A$36&gt;35,N100+M101-V100,IF(A101&lt;'Données projet'!$A$36,$K$205^A101,IF(A101='Données projet'!$A$36,'Données projet'!$B$36,N100+M101-V100)))</f>
        <v>317.12800000000033</v>
      </c>
      <c r="O101" s="14">
        <f>N101*VLOOKUP('Données projet'!$B$9,Paramètres!$A$1:$I$89,3,0)*VLOOKUP('Données projet'!$B$9,Paramètres!$A$1:$I$89,5,0)</f>
        <v>286.93741440000031</v>
      </c>
      <c r="P101" s="14">
        <f t="shared" si="87"/>
        <v>68.430989143985158</v>
      </c>
      <c r="Q101" s="22">
        <f t="shared" si="107"/>
        <v>618.93330283910791</v>
      </c>
      <c r="R101" s="62">
        <f t="shared" si="55"/>
        <v>912.26663617244117</v>
      </c>
      <c r="S101" s="62">
        <f ca="1">AVERAGE(OFFSET($R$3,0,0,'Données projet'!$E$9+1,1))-AVERAGE(OFFSET($H$3,0,0,'Données projet'!$E$9+1,1))</f>
        <v>581.88778927327667</v>
      </c>
      <c r="T101" s="62">
        <f t="shared" si="88"/>
        <v>269.67340993773422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32.948457045863243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32.948457045863243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8.0470000000000024</v>
      </c>
      <c r="AI101" s="14">
        <f>IF('Données projet'!$A$62&gt;35,AI100+AH101-AQ100,IF(A101&lt;'Données projet'!$A$62,$AF$205^A101,IF(A101='Données projet'!$A$62,'Données projet'!$B$62,AI100+AH101-AQ100)))</f>
        <v>317.12800000000033</v>
      </c>
      <c r="AJ101" s="14">
        <f>AI101*VLOOKUP('Données projet'!$B$10,Paramètres!$A$1:$I$89,3,0)*VLOOKUP('Données projet'!$B$10,Paramètres!$A$1:$I$89,5,0)</f>
        <v>212.72946240000022</v>
      </c>
      <c r="AK101" s="14">
        <f t="shared" si="89"/>
        <v>52.531592882495133</v>
      </c>
      <c r="AL101" s="22">
        <f t="shared" si="58"/>
        <v>461.99633795034606</v>
      </c>
      <c r="AM101" s="62">
        <f t="shared" si="59"/>
        <v>755.32967128367932</v>
      </c>
      <c r="AN101" s="62">
        <f ca="1">AVERAGE(OFFSET($AM$3,0,0,'Données projet'!$E$10+1,1))-AVERAGE(OFFSET($H$3,0,0,'Données projet'!$E$10+1,1))</f>
        <v>442.85175349826028</v>
      </c>
      <c r="AO101" s="62">
        <f t="shared" si="90"/>
        <v>210.70697808232501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30.108072817771575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30.108072817771575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8.0470000000000024</v>
      </c>
      <c r="BD101" s="13">
        <f>IF('Données projet'!$A$88&gt;35,BD100+BC101-BL100,IF(A101&lt;'Données projet'!$A$88,$BA$205^A101,IF(A101='Données projet'!$A$88,'Données projet'!$B$88,BD100+BC101-BL100)))</f>
        <v>317.12800000000033</v>
      </c>
      <c r="BE101" s="14">
        <f>BD101*VLOOKUP('Données projet'!$B$11,Paramètres!$A$1:$I$89,3,0)*VLOOKUP('Données projet'!$B$11,Paramètres!$A$1:$I$89,5,0)</f>
        <v>341.35657920000034</v>
      </c>
      <c r="BF101" s="14">
        <f t="shared" si="91"/>
        <v>79.780159285359503</v>
      </c>
      <c r="BG101" s="22">
        <f t="shared" si="61"/>
        <v>733.47981952866837</v>
      </c>
      <c r="BH101" s="62">
        <f t="shared" si="62"/>
        <v>1026.8131528620017</v>
      </c>
      <c r="BI101" s="62">
        <f ca="1">AVERAGE(OFFSET($BH$3,0,0,'Données projet'!$E$11+1,1))-AVERAGE(OFFSET($H$3,0,0,'Données projet'!$E$11+1,1))</f>
        <v>683.36974161977764</v>
      </c>
      <c r="BJ101" s="62">
        <f t="shared" si="92"/>
        <v>312.6921234697457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39.197302347664873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39.197302347664873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8.0470000000000024</v>
      </c>
      <c r="BY101" s="13">
        <f>IF('Données projet'!$A$114&gt;35,BY100+BX101-CG100,IF(A101&lt;'Données projet'!$A$114,$BV$205^A101,IF(A101='Données projet'!$A$114,'Données projet'!$B$114,BY100+BX101-CG100)))</f>
        <v>317.12800000000033</v>
      </c>
      <c r="BZ101" s="14">
        <f>BY101*VLOOKUP('Données projet'!$B$12,Paramètres!$A$1:$I$89,3,0)*VLOOKUP('Données projet'!$B$12,Paramètres!$A$1:$I$89,5,0)</f>
        <v>306.72620160000031</v>
      </c>
      <c r="CA101" s="14">
        <f t="shared" si="93"/>
        <v>72.584708882698152</v>
      </c>
      <c r="CB101" s="22">
        <f t="shared" si="64"/>
        <v>660.63316909069977</v>
      </c>
      <c r="CC101" s="62">
        <f t="shared" si="65"/>
        <v>953.96650242403302</v>
      </c>
      <c r="CD101" s="62">
        <f ca="1">AVERAGE(OFFSET($CC$3,0,0,'Données projet'!$E$12+1,1))-AVERAGE(OFFSET($H$3,0,0,'Données projet'!$E$12+1,1))</f>
        <v>618.83149423524605</v>
      </c>
      <c r="CE101" s="62">
        <f t="shared" si="94"/>
        <v>285.33582535802435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35.220764428336558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35.220764428336558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2.8421709430404007E-14</v>
      </c>
      <c r="CU101" s="18">
        <f>CT101*VLOOKUP('Données projet'!$B$13,Paramètres!$A$1:$I$89,3,0)*VLOOKUP('Données projet'!$B$13,Paramètres!$A$1:$I$89,5,0)</f>
        <v>2.3055690689943732E-14</v>
      </c>
      <c r="CV101" s="14">
        <f t="shared" si="95"/>
        <v>4.10868481342271E-13</v>
      </c>
      <c r="CW101" s="22">
        <f t="shared" si="67"/>
        <v>7.5575126628944061E-13</v>
      </c>
      <c r="CX101" s="62">
        <f t="shared" si="68"/>
        <v>293.33333333333405</v>
      </c>
      <c r="CY101" s="62">
        <f ca="1">AVERAGE(OFFSET($CX$3,0,0,'Données projet'!$E$13+1,1))-AVERAGE(OFFSET($H$3,0,0,'Données projet'!$E$13+1,1))</f>
        <v>204.1040196583786</v>
      </c>
      <c r="CZ101" s="62">
        <f t="shared" si="96"/>
        <v>202.88720677845521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57.699905676561819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57.699905676561819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6</v>
      </c>
      <c r="DO101" s="13">
        <f>IF('Données projet'!$A$166&gt;35,DO100+DN101-DW100,IF(A101&lt;'Données projet'!$A$166,$DL$205^A101,IF(A101='Données projet'!$A$166,'Données projet'!$B$166,DO100+DN101-DW100)))</f>
        <v>268.00000000000006</v>
      </c>
      <c r="DP101" s="18">
        <f>DO101*VLOOKUP('Données projet'!$B$14,Paramètres!$A$1:$I$89,3,0)*VLOOKUP('Données projet'!$B$14,Paramètres!$A$1:$I$89,5,0)</f>
        <v>255.02880000000005</v>
      </c>
      <c r="DQ101" s="14">
        <f t="shared" si="97"/>
        <v>61.661531359449384</v>
      </c>
      <c r="DR101" s="22">
        <f t="shared" si="70"/>
        <v>551.56899378437447</v>
      </c>
      <c r="DS101" s="62">
        <f t="shared" si="71"/>
        <v>844.90232711770773</v>
      </c>
      <c r="DT101" s="62">
        <f ca="1">AVERAGE(OFFSET($DS$3,0,0,'Données projet'!$E$14+1,1))-AVERAGE(OFFSET($H$3,0,0,'Données projet'!$E$14+1,1))</f>
        <v>398.94207486581155</v>
      </c>
      <c r="DU101" s="62">
        <f t="shared" si="98"/>
        <v>166.80625488406787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45.729019529203498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45.729019529203498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8.0470000000000024</v>
      </c>
      <c r="EJ101" s="13">
        <f>IF('Données projet'!$A$192&gt;35,EJ100+EI101-ER100,IF(A101&lt;'Données projet'!$A$192,$EG$205^A101,IF(A101='Données projet'!$A$192,'Données projet'!$B$192,EJ100+EI101-ER100)))</f>
        <v>317.12800000000033</v>
      </c>
      <c r="EK101" s="18">
        <f>EJ101*VLOOKUP('Données projet'!$B$15,Paramètres!$A$1:$I$89,3,0)*VLOOKUP('Données projet'!$B$15,Paramètres!$A$1:$I$89,5,0)</f>
        <v>361.1453664000004</v>
      </c>
      <c r="EL101" s="14">
        <f t="shared" si="99"/>
        <v>83.853254239735506</v>
      </c>
      <c r="EM101" s="22">
        <f t="shared" si="73"/>
        <v>775.03926428087334</v>
      </c>
      <c r="EN101" s="62">
        <f t="shared" si="74"/>
        <v>1068.3725976142066</v>
      </c>
      <c r="EO101" s="62">
        <f ca="1">AVERAGE(OFFSET($EN$3,0,0,'Données projet'!$E$15+1,1))-AVERAGE(OFFSET($H$3,0,0,'Données projet'!$E$15+1,1))</f>
        <v>720.18933349167537</v>
      </c>
      <c r="EP101" s="62">
        <f t="shared" si="100"/>
        <v>328.2965259900862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41.469609730138203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41.469609730138203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8.0470000000000024</v>
      </c>
      <c r="N102" s="14">
        <f>IF('Données projet'!$A$36&gt;35,N101+M102-V101,IF(A102&lt;'Données projet'!$A$36,$K$205^A102,IF(A102='Données projet'!$A$36,'Données projet'!$B$36,N101+M102-V101)))</f>
        <v>325.17500000000035</v>
      </c>
      <c r="O102" s="14">
        <f>N102*VLOOKUP('Données projet'!$B$9,Paramètres!$A$1:$I$89,3,0)*VLOOKUP('Données projet'!$B$9,Paramètres!$A$1:$I$89,5,0)</f>
        <v>294.2183400000003</v>
      </c>
      <c r="P102" s="14">
        <f t="shared" si="87"/>
        <v>69.963036117759913</v>
      </c>
      <c r="Q102" s="22">
        <f t="shared" si="107"/>
        <v>634.28256340509904</v>
      </c>
      <c r="R102" s="62">
        <f t="shared" si="55"/>
        <v>927.61589673843241</v>
      </c>
      <c r="S102" s="62">
        <f ca="1">AVERAGE(OFFSET($R$3,0,0,'Données projet'!$E$9+1,1))-AVERAGE(OFFSET($H$3,0,0,'Données projet'!$E$9+1,1))</f>
        <v>581.88778927327667</v>
      </c>
      <c r="T102" s="62">
        <f t="shared" si="88"/>
        <v>269.67340993773422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32.302357899768289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32.302357899768289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8.0470000000000024</v>
      </c>
      <c r="AI102" s="14">
        <f>IF('Données projet'!$A$62&gt;35,AI101+AH102-AQ101,IF(A102&lt;'Données projet'!$A$62,$AF$205^A102,IF(A102='Données projet'!$A$62,'Données projet'!$B$62,AI101+AH102-AQ101)))</f>
        <v>325.17500000000035</v>
      </c>
      <c r="AJ102" s="14">
        <f>AI102*VLOOKUP('Données projet'!$B$10,Paramètres!$A$1:$I$89,3,0)*VLOOKUP('Données projet'!$B$10,Paramètres!$A$1:$I$89,5,0)</f>
        <v>218.12739000000025</v>
      </c>
      <c r="AK102" s="14">
        <f t="shared" si="89"/>
        <v>53.707680922576678</v>
      </c>
      <c r="AL102" s="22">
        <f t="shared" si="58"/>
        <v>473.44608185682137</v>
      </c>
      <c r="AM102" s="62">
        <f t="shared" si="59"/>
        <v>766.77941519015462</v>
      </c>
      <c r="AN102" s="62">
        <f ca="1">AVERAGE(OFFSET($AM$3,0,0,'Données projet'!$E$10+1,1))-AVERAGE(OFFSET($H$3,0,0,'Données projet'!$E$10+1,1))</f>
        <v>442.85175349826028</v>
      </c>
      <c r="AO102" s="62">
        <f t="shared" si="90"/>
        <v>210.70697808232501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29.517671873926187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29.517671873926187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8.0470000000000024</v>
      </c>
      <c r="BD102" s="13">
        <f>IF('Données projet'!$A$88&gt;35,BD101+BC102-BL101,IF(A102&lt;'Données projet'!$A$88,$BA$205^A102,IF(A102='Données projet'!$A$88,'Données projet'!$B$88,BD101+BC102-BL101)))</f>
        <v>325.17500000000035</v>
      </c>
      <c r="BE102" s="14">
        <f>BD102*VLOOKUP('Données projet'!$B$11,Paramètres!$A$1:$I$89,3,0)*VLOOKUP('Données projet'!$B$11,Paramètres!$A$1:$I$89,5,0)</f>
        <v>350.01837000000035</v>
      </c>
      <c r="BF102" s="14">
        <f t="shared" si="91"/>
        <v>81.566293800282651</v>
      </c>
      <c r="BG102" s="22">
        <f t="shared" si="61"/>
        <v>751.6766227854929</v>
      </c>
      <c r="BH102" s="62">
        <f t="shared" si="62"/>
        <v>1045.0099561188263</v>
      </c>
      <c r="BI102" s="62">
        <f ca="1">AVERAGE(OFFSET($BH$3,0,0,'Données projet'!$E$11+1,1))-AVERAGE(OFFSET($H$3,0,0,'Données projet'!$E$11+1,1))</f>
        <v>683.36974161977764</v>
      </c>
      <c r="BJ102" s="62">
        <f t="shared" si="92"/>
        <v>312.6921234697457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38.428667156620882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38.428667156620882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8.0470000000000024</v>
      </c>
      <c r="BY102" s="13">
        <f>IF('Données projet'!$A$114&gt;35,BY101+BX102-CG101,IF(A102&lt;'Données projet'!$A$114,$BV$205^A102,IF(A102='Données projet'!$A$114,'Données projet'!$B$114,BY101+BX102-CG101)))</f>
        <v>325.17500000000035</v>
      </c>
      <c r="BZ102" s="14">
        <f>BY102*VLOOKUP('Données projet'!$B$12,Paramètres!$A$1:$I$89,3,0)*VLOOKUP('Données projet'!$B$12,Paramètres!$A$1:$I$89,5,0)</f>
        <v>314.50926000000038</v>
      </c>
      <c r="CA102" s="14">
        <f t="shared" si="93"/>
        <v>74.209750183096105</v>
      </c>
      <c r="CB102" s="22">
        <f t="shared" si="64"/>
        <v>677.01894273555968</v>
      </c>
      <c r="CC102" s="62">
        <f t="shared" si="65"/>
        <v>970.35227606889293</v>
      </c>
      <c r="CD102" s="62">
        <f ca="1">AVERAGE(OFFSET($CC$3,0,0,'Données projet'!$E$12+1,1))-AVERAGE(OFFSET($H$3,0,0,'Données projet'!$E$12+1,1))</f>
        <v>618.83149423524605</v>
      </c>
      <c r="CE102" s="62">
        <f t="shared" si="94"/>
        <v>285.33582535802435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34.530106720441957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34.530106720441957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2.8421709430404007E-14</v>
      </c>
      <c r="CU102" s="18">
        <f>CT102*VLOOKUP('Données projet'!$B$13,Paramètres!$A$1:$I$89,3,0)*VLOOKUP('Données projet'!$B$13,Paramètres!$A$1:$I$89,5,0)</f>
        <v>2.3055690689943732E-14</v>
      </c>
      <c r="CV102" s="14">
        <f t="shared" si="95"/>
        <v>4.10868481342271E-13</v>
      </c>
      <c r="CW102" s="22">
        <f t="shared" si="67"/>
        <v>7.5575126628944061E-13</v>
      </c>
      <c r="CX102" s="62">
        <f t="shared" si="68"/>
        <v>293.33333333333405</v>
      </c>
      <c r="CY102" s="62">
        <f ca="1">AVERAGE(OFFSET($CX$3,0,0,'Données projet'!$E$13+1,1))-AVERAGE(OFFSET($H$3,0,0,'Données projet'!$E$13+1,1))</f>
        <v>204.1040196583786</v>
      </c>
      <c r="CZ102" s="62">
        <f t="shared" si="96"/>
        <v>202.88720677845521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56.568445719711839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56.568445719711839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6</v>
      </c>
      <c r="DO102" s="13">
        <f>IF('Données projet'!$A$166&gt;35,DO101+DN102-DW101,IF(A102&lt;'Données projet'!$A$166,$DL$205^A102,IF(A102='Données projet'!$A$166,'Données projet'!$B$166,DO101+DN102-DW101)))</f>
        <v>274.00000000000006</v>
      </c>
      <c r="DP102" s="18">
        <f>DO102*VLOOKUP('Données projet'!$B$14,Paramètres!$A$1:$I$89,3,0)*VLOOKUP('Données projet'!$B$14,Paramètres!$A$1:$I$89,5,0)</f>
        <v>260.73840000000007</v>
      </c>
      <c r="DQ102" s="14">
        <f t="shared" si="97"/>
        <v>62.879749008354764</v>
      </c>
      <c r="DR102" s="22">
        <f t="shared" si="70"/>
        <v>563.634942856218</v>
      </c>
      <c r="DS102" s="62">
        <f t="shared" si="71"/>
        <v>856.96827618955126</v>
      </c>
      <c r="DT102" s="62">
        <f ca="1">AVERAGE(OFFSET($DS$3,0,0,'Données projet'!$E$14+1,1))-AVERAGE(OFFSET($H$3,0,0,'Données projet'!$E$14+1,1))</f>
        <v>398.94207486581155</v>
      </c>
      <c r="DU102" s="62">
        <f t="shared" si="98"/>
        <v>166.80625488406787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44.832301348183627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44.832301348183627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8.0470000000000024</v>
      </c>
      <c r="EJ102" s="13">
        <f>IF('Données projet'!$A$192&gt;35,EJ101+EI102-ER101,IF(A102&lt;'Données projet'!$A$192,$EG$205^A102,IF(A102='Données projet'!$A$192,'Données projet'!$B$192,EJ101+EI102-ER101)))</f>
        <v>325.17500000000035</v>
      </c>
      <c r="EK102" s="18">
        <f>EJ102*VLOOKUP('Données projet'!$B$15,Paramètres!$A$1:$I$89,3,0)*VLOOKUP('Données projet'!$B$15,Paramètres!$A$1:$I$89,5,0)</f>
        <v>370.30929000000037</v>
      </c>
      <c r="EL102" s="14">
        <f t="shared" si="99"/>
        <v>85.730578037128538</v>
      </c>
      <c r="EM102" s="22">
        <f t="shared" si="73"/>
        <v>794.26943683133288</v>
      </c>
      <c r="EN102" s="62">
        <f t="shared" si="74"/>
        <v>1087.6027701646663</v>
      </c>
      <c r="EO102" s="62">
        <f ca="1">AVERAGE(OFFSET($EN$3,0,0,'Données projet'!$E$15+1,1))-AVERAGE(OFFSET($H$3,0,0,'Données projet'!$E$15+1,1))</f>
        <v>720.18933349167537</v>
      </c>
      <c r="EP102" s="62">
        <f t="shared" si="100"/>
        <v>328.2965259900862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40.656415977294557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40.656415977294557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8.0470000000000024</v>
      </c>
      <c r="N103" s="14">
        <f>IF('Données projet'!$A$36&gt;35,N102+M103-V102,IF(A103&lt;'Données projet'!$A$36,$K$205^A103,IF(A103='Données projet'!$A$36,'Données projet'!$B$36,N102+M103-V102)))</f>
        <v>333.22200000000038</v>
      </c>
      <c r="O103" s="14">
        <f>N103*VLOOKUP('Données projet'!$B$9,Paramètres!$A$1:$I$89,3,0)*VLOOKUP('Données projet'!$B$9,Paramètres!$A$1:$I$89,5,0)</f>
        <v>301.49926560000034</v>
      </c>
      <c r="P103" s="14">
        <f t="shared" si="87"/>
        <v>71.490675884857296</v>
      </c>
      <c r="Q103" s="22">
        <f t="shared" si="107"/>
        <v>649.62414808612709</v>
      </c>
      <c r="R103" s="62">
        <f t="shared" si="55"/>
        <v>942.95748141946046</v>
      </c>
      <c r="S103" s="62">
        <f ca="1">AVERAGE(OFFSET($R$3,0,0,'Données projet'!$E$9+1,1))-AVERAGE(OFFSET($H$3,0,0,'Données projet'!$E$9+1,1))</f>
        <v>581.88778927327667</v>
      </c>
      <c r="T103" s="62">
        <f t="shared" si="88"/>
        <v>269.67340993773422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31.668928363846693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31.668928363846693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8.0470000000000024</v>
      </c>
      <c r="AI103" s="14">
        <f>IF('Données projet'!$A$62&gt;35,AI102+AH103-AQ102,IF(A103&lt;'Données projet'!$A$62,$AF$205^A103,IF(A103='Données projet'!$A$62,'Données projet'!$B$62,AI102+AH103-AQ102)))</f>
        <v>333.22200000000038</v>
      </c>
      <c r="AJ103" s="14">
        <f>AI103*VLOOKUP('Données projet'!$B$10,Paramètres!$A$1:$I$89,3,0)*VLOOKUP('Données projet'!$B$10,Paramètres!$A$1:$I$89,5,0)</f>
        <v>223.52531760000028</v>
      </c>
      <c r="AK103" s="14">
        <f t="shared" si="89"/>
        <v>54.880385735412574</v>
      </c>
      <c r="AL103" s="22">
        <f t="shared" si="58"/>
        <v>484.88993330917737</v>
      </c>
      <c r="AM103" s="62">
        <f t="shared" si="59"/>
        <v>778.22326664251068</v>
      </c>
      <c r="AN103" s="62">
        <f ca="1">AVERAGE(OFFSET($AM$3,0,0,'Données projet'!$E$10+1,1))-AVERAGE(OFFSET($H$3,0,0,'Données projet'!$E$10+1,1))</f>
        <v>442.85175349826028</v>
      </c>
      <c r="AO103" s="62">
        <f t="shared" si="90"/>
        <v>210.70697808232501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28.938848332480589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28.938848332480589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8.0470000000000024</v>
      </c>
      <c r="BD103" s="13">
        <f>IF('Données projet'!$A$88&gt;35,BD102+BC103-BL102,IF(A103&lt;'Données projet'!$A$88,$BA$205^A103,IF(A103='Données projet'!$A$88,'Données projet'!$B$88,BD102+BC103-BL102)))</f>
        <v>333.22200000000038</v>
      </c>
      <c r="BE103" s="14">
        <f>BD103*VLOOKUP('Données projet'!$B$11,Paramètres!$A$1:$I$89,3,0)*VLOOKUP('Données projet'!$B$11,Paramètres!$A$1:$I$89,5,0)</f>
        <v>358.68016080000035</v>
      </c>
      <c r="BF103" s="14">
        <f t="shared" si="91"/>
        <v>83.347290180347258</v>
      </c>
      <c r="BG103" s="22">
        <f t="shared" si="61"/>
        <v>769.86447712410529</v>
      </c>
      <c r="BH103" s="62">
        <f t="shared" si="62"/>
        <v>1063.1978104574387</v>
      </c>
      <c r="BI103" s="62">
        <f ca="1">AVERAGE(OFFSET($BH$3,0,0,'Données projet'!$E$11+1,1))-AVERAGE(OFFSET($H$3,0,0,'Données projet'!$E$11+1,1))</f>
        <v>683.36974161977764</v>
      </c>
      <c r="BJ103" s="62">
        <f t="shared" si="92"/>
        <v>312.6921234697457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37.675104432852088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37.675104432852088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8.0470000000000024</v>
      </c>
      <c r="BY103" s="13">
        <f>IF('Données projet'!$A$114&gt;35,BY102+BX103-CG102,IF(A103&lt;'Données projet'!$A$114,$BV$205^A103,IF(A103='Données projet'!$A$114,'Données projet'!$B$114,BY102+BX103-CG102)))</f>
        <v>333.22200000000038</v>
      </c>
      <c r="BZ103" s="14">
        <f>BY103*VLOOKUP('Données projet'!$B$12,Paramètres!$A$1:$I$89,3,0)*VLOOKUP('Données projet'!$B$12,Paramètres!$A$1:$I$89,5,0)</f>
        <v>322.2923184000004</v>
      </c>
      <c r="CA103" s="14">
        <f t="shared" si="93"/>
        <v>75.830116762031381</v>
      </c>
      <c r="CB103" s="22">
        <f t="shared" si="64"/>
        <v>693.39657457387193</v>
      </c>
      <c r="CC103" s="62">
        <f t="shared" si="65"/>
        <v>986.72990790720519</v>
      </c>
      <c r="CD103" s="62">
        <f ca="1">AVERAGE(OFFSET($CC$3,0,0,'Données projet'!$E$12+1,1))-AVERAGE(OFFSET($H$3,0,0,'Données projet'!$E$12+1,1))</f>
        <v>618.83149423524605</v>
      </c>
      <c r="CE103" s="62">
        <f t="shared" si="94"/>
        <v>285.33582535802435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33.852992388939562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33.852992388939562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2.8421709430404007E-14</v>
      </c>
      <c r="CU103" s="18">
        <f>CT103*VLOOKUP('Données projet'!$B$13,Paramètres!$A$1:$I$89,3,0)*VLOOKUP('Données projet'!$B$13,Paramètres!$A$1:$I$89,5,0)</f>
        <v>2.3055690689943732E-14</v>
      </c>
      <c r="CV103" s="14">
        <f t="shared" si="95"/>
        <v>4.10868481342271E-13</v>
      </c>
      <c r="CW103" s="22">
        <f t="shared" si="67"/>
        <v>7.5575126628944061E-13</v>
      </c>
      <c r="CX103" s="62">
        <f t="shared" si="68"/>
        <v>293.33333333333405</v>
      </c>
      <c r="CY103" s="62">
        <f ca="1">AVERAGE(OFFSET($CX$3,0,0,'Données projet'!$E$13+1,1))-AVERAGE(OFFSET($H$3,0,0,'Données projet'!$E$13+1,1))</f>
        <v>204.1040196583786</v>
      </c>
      <c r="CZ103" s="62">
        <f t="shared" si="96"/>
        <v>202.88720677845521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55.459173002493259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55.459173002493259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280</v>
      </c>
      <c r="DM103" s="13">
        <f>VLOOKUP(A103,'Données projet'!$A$165:$I$185,9,0)</f>
        <v>6</v>
      </c>
      <c r="DN103" s="13">
        <f t="array" ref="DN103">INDEX(DM:DM,MIN(IF(ISNUMBER(DM103:DM299),ROW(DM103:DM299),"")))</f>
        <v>6</v>
      </c>
      <c r="DO103" s="13">
        <f>IF('Données projet'!$A$166&gt;35,DO102+DN103-DW102,IF(A103&lt;'Données projet'!$A$166,$DL$205^A103,IF(A103='Données projet'!$A$166,'Données projet'!$B$166,DO102+DN103-DW102)))</f>
        <v>280.00000000000006</v>
      </c>
      <c r="DP103" s="18">
        <f>DO103*VLOOKUP('Données projet'!$B$14,Paramètres!$A$1:$I$89,3,0)*VLOOKUP('Données projet'!$B$14,Paramètres!$A$1:$I$89,5,0)</f>
        <v>266.44800000000009</v>
      </c>
      <c r="DQ103" s="14">
        <f t="shared" si="97"/>
        <v>64.094865228054687</v>
      </c>
      <c r="DR103" s="22">
        <f t="shared" si="70"/>
        <v>575.69549027219546</v>
      </c>
      <c r="DS103" s="62">
        <f t="shared" si="71"/>
        <v>869.02882360552871</v>
      </c>
      <c r="DT103" s="62">
        <f ca="1">AVERAGE(OFFSET($DS$3,0,0,'Données projet'!$E$14+1,1))-AVERAGE(OFFSET($H$3,0,0,'Données projet'!$E$14+1,1))</f>
        <v>398.94207486581155</v>
      </c>
      <c r="DU103" s="62">
        <f t="shared" si="98"/>
        <v>166.80625488406787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26</v>
      </c>
      <c r="DX103" s="17">
        <f>IF(ISNA(VLOOKUP(A103,'Données projet'!$A$165:$I$185,5,0)),0%,VLOOKUP(A103,'Données projet'!$A$165:$I$185,5,0)*VLOOKUP('Données projet'!$B$14,Paramètres!$A$1:$I$89,7,0))</f>
        <v>0.30099999999999999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52.185850152367458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52.185850152367458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8.0470000000000024</v>
      </c>
      <c r="EJ103" s="13">
        <f>IF('Données projet'!$A$192&gt;35,EJ102+EI103-ER102,IF(A103&lt;'Données projet'!$A$192,$EG$205^A103,IF(A103='Données projet'!$A$192,'Données projet'!$B$192,EJ102+EI103-ER102)))</f>
        <v>333.22200000000038</v>
      </c>
      <c r="EK103" s="18">
        <f>EJ103*VLOOKUP('Données projet'!$B$15,Paramètres!$A$1:$I$89,3,0)*VLOOKUP('Données projet'!$B$15,Paramètres!$A$1:$I$89,5,0)</f>
        <v>379.47321360000041</v>
      </c>
      <c r="EL103" s="14">
        <f t="shared" si="99"/>
        <v>87.60250137740961</v>
      </c>
      <c r="EM103" s="22">
        <f t="shared" si="73"/>
        <v>813.49020358565576</v>
      </c>
      <c r="EN103" s="62">
        <f t="shared" si="74"/>
        <v>1106.823536918989</v>
      </c>
      <c r="EO103" s="62">
        <f ca="1">AVERAGE(OFFSET($EN$3,0,0,'Données projet'!$E$15+1,1))-AVERAGE(OFFSET($H$3,0,0,'Données projet'!$E$15+1,1))</f>
        <v>720.18933349167537</v>
      </c>
      <c r="EP103" s="62">
        <f t="shared" si="100"/>
        <v>328.2965259900862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39.859168457944961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39.859168457944961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8.0470000000000024</v>
      </c>
      <c r="N104" s="14">
        <f>IF('Données projet'!$A$36&gt;35,N103+M104-V103,IF(A104&lt;'Données projet'!$A$36,$K$205^A104,IF(A104='Données projet'!$A$36,'Données projet'!$B$36,N103+M104-V103)))</f>
        <v>341.2690000000004</v>
      </c>
      <c r="O104" s="14">
        <f>N104*VLOOKUP('Données projet'!$B$9,Paramètres!$A$1:$I$89,3,0)*VLOOKUP('Données projet'!$B$9,Paramètres!$A$1:$I$89,5,0)</f>
        <v>308.78019120000033</v>
      </c>
      <c r="P104" s="14">
        <f t="shared" si="87"/>
        <v>73.014027120130123</v>
      </c>
      <c r="Q104" s="22">
        <f t="shared" si="107"/>
        <v>664.95826357422709</v>
      </c>
      <c r="R104" s="62">
        <f t="shared" si="55"/>
        <v>958.29159690756046</v>
      </c>
      <c r="S104" s="62">
        <f ca="1">AVERAGE(OFFSET($R$3,0,0,'Données projet'!$E$9+1,1))-AVERAGE(OFFSET($H$3,0,0,'Données projet'!$E$9+1,1))</f>
        <v>581.88778927327667</v>
      </c>
      <c r="T104" s="62">
        <f t="shared" si="88"/>
        <v>269.67340993773422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31.047919994770652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31.047919994770652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8.0470000000000024</v>
      </c>
      <c r="AI104" s="14">
        <f>IF('Données projet'!$A$62&gt;35,AI103+AH104-AQ103,IF(A104&lt;'Données projet'!$A$62,$AF$205^A104,IF(A104='Données projet'!$A$62,'Données projet'!$B$62,AI103+AH104-AQ103)))</f>
        <v>341.2690000000004</v>
      </c>
      <c r="AJ104" s="14">
        <f>AI104*VLOOKUP('Données projet'!$B$10,Paramètres!$A$1:$I$89,3,0)*VLOOKUP('Données projet'!$B$10,Paramètres!$A$1:$I$89,5,0)</f>
        <v>228.92324520000025</v>
      </c>
      <c r="AK104" s="14">
        <f t="shared" si="89"/>
        <v>56.049798422696988</v>
      </c>
      <c r="AL104" s="22">
        <f t="shared" si="58"/>
        <v>496.32805097619757</v>
      </c>
      <c r="AM104" s="62">
        <f t="shared" si="59"/>
        <v>789.66138430953083</v>
      </c>
      <c r="AN104" s="62">
        <f ca="1">AVERAGE(OFFSET($AM$3,0,0,'Données projet'!$E$10+1,1))-AVERAGE(OFFSET($H$3,0,0,'Données projet'!$E$10+1,1))</f>
        <v>442.85175349826028</v>
      </c>
      <c r="AO104" s="62">
        <f t="shared" si="90"/>
        <v>210.70697808232501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28.371375167635239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28.371375167635239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8.0470000000000024</v>
      </c>
      <c r="BD104" s="13">
        <f>IF('Données projet'!$A$88&gt;35,BD103+BC104-BL103,IF(A104&lt;'Données projet'!$A$88,$BA$205^A104,IF(A104='Données projet'!$A$88,'Données projet'!$B$88,BD103+BC104-BL103)))</f>
        <v>341.2690000000004</v>
      </c>
      <c r="BE104" s="14">
        <f>BD104*VLOOKUP('Données projet'!$B$11,Paramètres!$A$1:$I$89,3,0)*VLOOKUP('Données projet'!$B$11,Paramètres!$A$1:$I$89,5,0)</f>
        <v>367.34195160000041</v>
      </c>
      <c r="BF104" s="14">
        <f t="shared" si="91"/>
        <v>85.123286782440843</v>
      </c>
      <c r="BG104" s="22">
        <f t="shared" si="61"/>
        <v>788.04362351608518</v>
      </c>
      <c r="BH104" s="62">
        <f t="shared" si="62"/>
        <v>1081.3769568494185</v>
      </c>
      <c r="BI104" s="62">
        <f ca="1">AVERAGE(OFFSET($BH$3,0,0,'Données projet'!$E$11+1,1))-AVERAGE(OFFSET($H$3,0,0,'Données projet'!$E$11+1,1))</f>
        <v>683.36974161977764</v>
      </c>
      <c r="BJ104" s="62">
        <f t="shared" si="92"/>
        <v>312.6921234697457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36.936318614468519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36.936318614468519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8.0470000000000024</v>
      </c>
      <c r="BY104" s="13">
        <f>IF('Données projet'!$A$114&gt;35,BY103+BX104-CG103,IF(A104&lt;'Données projet'!$A$114,$BV$205^A104,IF(A104='Données projet'!$A$114,'Données projet'!$B$114,BY103+BX104-CG103)))</f>
        <v>341.2690000000004</v>
      </c>
      <c r="BZ104" s="14">
        <f>BY104*VLOOKUP('Données projet'!$B$12,Paramètres!$A$1:$I$89,3,0)*VLOOKUP('Données projet'!$B$12,Paramètres!$A$1:$I$89,5,0)</f>
        <v>330.07537680000041</v>
      </c>
      <c r="CA104" s="14">
        <f t="shared" si="93"/>
        <v>77.445934497848739</v>
      </c>
      <c r="CB104" s="22">
        <f t="shared" si="64"/>
        <v>709.76628384375397</v>
      </c>
      <c r="CC104" s="62">
        <f t="shared" si="65"/>
        <v>1003.0996171770873</v>
      </c>
      <c r="CD104" s="62">
        <f ca="1">AVERAGE(OFFSET($CC$3,0,0,'Données projet'!$E$12+1,1))-AVERAGE(OFFSET($H$3,0,0,'Données projet'!$E$12+1,1))</f>
        <v>618.83149423524605</v>
      </c>
      <c r="CE104" s="62">
        <f t="shared" si="94"/>
        <v>285.33582535802435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33.189155856478962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33.189155856478962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2.8421709430404007E-14</v>
      </c>
      <c r="CU104" s="18">
        <f>CT104*VLOOKUP('Données projet'!$B$13,Paramètres!$A$1:$I$89,3,0)*VLOOKUP('Données projet'!$B$13,Paramètres!$A$1:$I$89,5,0)</f>
        <v>2.3055690689943732E-14</v>
      </c>
      <c r="CV104" s="14">
        <f t="shared" si="95"/>
        <v>4.10868481342271E-13</v>
      </c>
      <c r="CW104" s="22">
        <f t="shared" si="67"/>
        <v>7.5575126628944061E-13</v>
      </c>
      <c r="CX104" s="62">
        <f t="shared" si="68"/>
        <v>293.33333333333405</v>
      </c>
      <c r="CY104" s="62">
        <f ca="1">AVERAGE(OFFSET($CX$3,0,0,'Données projet'!$E$13+1,1))-AVERAGE(OFFSET($H$3,0,0,'Données projet'!$E$13+1,1))</f>
        <v>204.1040196583786</v>
      </c>
      <c r="CZ104" s="62">
        <f t="shared" si="96"/>
        <v>202.88720677845521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54.371652446669785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54.371652446669785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5.8</v>
      </c>
      <c r="DO104" s="13">
        <f>IF('Données projet'!$A$166&gt;35,DO103+DN104-DW103,IF(A104&lt;'Données projet'!$A$166,$DL$205^A104,IF(A104='Données projet'!$A$166,'Données projet'!$B$166,DO103+DN104-DW103)))</f>
        <v>259.80000000000007</v>
      </c>
      <c r="DP104" s="18">
        <f>DO104*VLOOKUP('Données projet'!$B$14,Paramètres!$A$1:$I$89,3,0)*VLOOKUP('Données projet'!$B$14,Paramètres!$A$1:$I$89,5,0)</f>
        <v>247.22568000000007</v>
      </c>
      <c r="DQ104" s="14">
        <f t="shared" si="97"/>
        <v>59.991476692987675</v>
      </c>
      <c r="DR104" s="22">
        <f t="shared" si="70"/>
        <v>535.06988124028692</v>
      </c>
      <c r="DS104" s="62">
        <f t="shared" si="71"/>
        <v>828.40321457362029</v>
      </c>
      <c r="DT104" s="62">
        <f ca="1">AVERAGE(OFFSET($DS$3,0,0,'Données projet'!$E$14+1,1))-AVERAGE(OFFSET($H$3,0,0,'Données projet'!$E$14+1,1))</f>
        <v>398.94207486581155</v>
      </c>
      <c r="DU104" s="62">
        <f t="shared" si="98"/>
        <v>166.80625488406787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51.162517461105153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51.162517461105153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8.0470000000000024</v>
      </c>
      <c r="EJ104" s="13">
        <f>IF('Données projet'!$A$192&gt;35,EJ103+EI104-ER103,IF(A104&lt;'Données projet'!$A$192,$EG$205^A104,IF(A104='Données projet'!$A$192,'Données projet'!$B$192,EJ103+EI104-ER103)))</f>
        <v>341.2690000000004</v>
      </c>
      <c r="EK104" s="18">
        <f>EJ104*VLOOKUP('Données projet'!$B$15,Paramètres!$A$1:$I$89,3,0)*VLOOKUP('Données projet'!$B$15,Paramètres!$A$1:$I$89,5,0)</f>
        <v>388.6371372000005</v>
      </c>
      <c r="EL104" s="14">
        <f t="shared" si="99"/>
        <v>89.469169681136364</v>
      </c>
      <c r="EM104" s="22">
        <f t="shared" si="73"/>
        <v>832.70181781797999</v>
      </c>
      <c r="EN104" s="62">
        <f t="shared" si="74"/>
        <v>1126.0351511513134</v>
      </c>
      <c r="EO104" s="62">
        <f ca="1">AVERAGE(OFFSET($EN$3,0,0,'Données projet'!$E$15+1,1))-AVERAGE(OFFSET($H$3,0,0,'Données projet'!$E$15+1,1))</f>
        <v>720.18933349167537</v>
      </c>
      <c r="EP104" s="62">
        <f t="shared" si="100"/>
        <v>328.2965259900862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39.077554476176836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39.077554476176836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8.0470000000000024</v>
      </c>
      <c r="N105" s="14">
        <f>IF('Données projet'!$A$36&gt;35,N104+M105-V104,IF(A105&lt;'Données projet'!$A$36,$K$205^A105,IF(A105='Données projet'!$A$36,'Données projet'!$B$36,N104+M105-V104)))</f>
        <v>349.31600000000043</v>
      </c>
      <c r="O105" s="14">
        <f>N105*VLOOKUP('Données projet'!$B$9,Paramètres!$A$1:$I$89,3,0)*VLOOKUP('Données projet'!$B$9,Paramètres!$A$1:$I$89,5,0)</f>
        <v>316.06111680000038</v>
      </c>
      <c r="P105" s="14">
        <f t="shared" si="87"/>
        <v>74.533202582557081</v>
      </c>
      <c r="Q105" s="22">
        <f t="shared" si="107"/>
        <v>680.28510625795423</v>
      </c>
      <c r="R105" s="62">
        <f t="shared" si="55"/>
        <v>973.6184395912876</v>
      </c>
      <c r="S105" s="62">
        <f ca="1">AVERAGE(OFFSET($R$3,0,0,'Données projet'!$E$9+1,1))-AVERAGE(OFFSET($H$3,0,0,'Données projet'!$E$9+1,1))</f>
        <v>581.88778927327667</v>
      </c>
      <c r="T105" s="62">
        <f t="shared" si="88"/>
        <v>269.67340993773422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30.439089221034486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30.439089221034486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8.0470000000000024</v>
      </c>
      <c r="AI105" s="14">
        <f>IF('Données projet'!$A$62&gt;35,AI104+AH105-AQ104,IF(A105&lt;'Données projet'!$A$62,$AF$205^A105,IF(A105='Données projet'!$A$62,'Données projet'!$B$62,AI104+AH105-AQ104)))</f>
        <v>349.31600000000043</v>
      </c>
      <c r="AJ105" s="14">
        <f>AI105*VLOOKUP('Données projet'!$B$10,Paramètres!$A$1:$I$89,3,0)*VLOOKUP('Données projet'!$B$10,Paramètres!$A$1:$I$89,5,0)</f>
        <v>234.32117280000028</v>
      </c>
      <c r="AK105" s="14">
        <f t="shared" si="89"/>
        <v>57.216005544756449</v>
      </c>
      <c r="AL105" s="22">
        <f t="shared" si="58"/>
        <v>507.7605856171179</v>
      </c>
      <c r="AM105" s="62">
        <f t="shared" si="59"/>
        <v>801.09391895045121</v>
      </c>
      <c r="AN105" s="62">
        <f ca="1">AVERAGE(OFFSET($AM$3,0,0,'Données projet'!$E$10+1,1))-AVERAGE(OFFSET($H$3,0,0,'Données projet'!$E$10+1,1))</f>
        <v>442.85175349826028</v>
      </c>
      <c r="AO105" s="62">
        <f t="shared" si="90"/>
        <v>210.70697808232501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27.815029805428054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27.815029805428054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8.0470000000000024</v>
      </c>
      <c r="BD105" s="13">
        <f>IF('Données projet'!$A$88&gt;35,BD104+BC105-BL104,IF(A105&lt;'Données projet'!$A$88,$BA$205^A105,IF(A105='Données projet'!$A$88,'Données projet'!$B$88,BD104+BC105-BL104)))</f>
        <v>349.31600000000043</v>
      </c>
      <c r="BE105" s="14">
        <f>BD105*VLOOKUP('Données projet'!$B$11,Paramètres!$A$1:$I$89,3,0)*VLOOKUP('Données projet'!$B$11,Paramètres!$A$1:$I$89,5,0)</f>
        <v>376.00374240000048</v>
      </c>
      <c r="BF105" s="14">
        <f t="shared" si="91"/>
        <v>86.894415066438185</v>
      </c>
      <c r="BG105" s="22">
        <f t="shared" si="61"/>
        <v>806.21429092071401</v>
      </c>
      <c r="BH105" s="62">
        <f t="shared" si="62"/>
        <v>1099.5476242540474</v>
      </c>
      <c r="BI105" s="62">
        <f ca="1">AVERAGE(OFFSET($BH$3,0,0,'Données projet'!$E$11+1,1))-AVERAGE(OFFSET($H$3,0,0,'Données projet'!$E$11+1,1))</f>
        <v>683.36974161977764</v>
      </c>
      <c r="BJ105" s="62">
        <f t="shared" si="92"/>
        <v>312.6921234697457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36.212019935368602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36.212019935368602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8.0470000000000024</v>
      </c>
      <c r="BY105" s="13">
        <f>IF('Données projet'!$A$114&gt;35,BY104+BX105-CG104,IF(A105&lt;'Données projet'!$A$114,$BV$205^A105,IF(A105='Données projet'!$A$114,'Données projet'!$B$114,BY104+BX105-CG104)))</f>
        <v>349.31600000000043</v>
      </c>
      <c r="BZ105" s="14">
        <f>BY105*VLOOKUP('Données projet'!$B$12,Paramètres!$A$1:$I$89,3,0)*VLOOKUP('Données projet'!$B$12,Paramètres!$A$1:$I$89,5,0)</f>
        <v>337.85843520000043</v>
      </c>
      <c r="CA105" s="14">
        <f t="shared" si="93"/>
        <v>79.057322993928835</v>
      </c>
      <c r="CB105" s="22">
        <f t="shared" si="64"/>
        <v>726.12827885442675</v>
      </c>
      <c r="CC105" s="62">
        <f t="shared" si="65"/>
        <v>1019.46161218776</v>
      </c>
      <c r="CD105" s="62">
        <f ca="1">AVERAGE(OFFSET($CC$3,0,0,'Données projet'!$E$12+1,1))-AVERAGE(OFFSET($H$3,0,0,'Données projet'!$E$12+1,1))</f>
        <v>618.83149423524605</v>
      </c>
      <c r="CE105" s="62">
        <f t="shared" si="94"/>
        <v>285.33582535802435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32.538336753519616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32.538336753519616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2.8421709430404007E-14</v>
      </c>
      <c r="CU105" s="18">
        <f>CT105*VLOOKUP('Données projet'!$B$13,Paramètres!$A$1:$I$89,3,0)*VLOOKUP('Données projet'!$B$13,Paramètres!$A$1:$I$89,5,0)</f>
        <v>2.3055690689943732E-14</v>
      </c>
      <c r="CV105" s="14">
        <f t="shared" si="95"/>
        <v>4.10868481342271E-13</v>
      </c>
      <c r="CW105" s="22">
        <f t="shared" si="67"/>
        <v>7.5575126628944061E-13</v>
      </c>
      <c r="CX105" s="62">
        <f t="shared" si="68"/>
        <v>293.33333333333405</v>
      </c>
      <c r="CY105" s="62">
        <f ca="1">AVERAGE(OFFSET($CX$3,0,0,'Données projet'!$E$13+1,1))-AVERAGE(OFFSET($H$3,0,0,'Données projet'!$E$13+1,1))</f>
        <v>204.1040196583786</v>
      </c>
      <c r="CZ105" s="62">
        <f t="shared" si="96"/>
        <v>202.88720677845521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53.305457505623963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53.305457505623963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5.8</v>
      </c>
      <c r="DO105" s="13">
        <f>IF('Données projet'!$A$166&gt;35,DO104+DN105-DW104,IF(A105&lt;'Données projet'!$A$166,$DL$205^A105,IF(A105='Données projet'!$A$166,'Données projet'!$B$166,DO104+DN105-DW104)))</f>
        <v>265.60000000000008</v>
      </c>
      <c r="DP105" s="18">
        <f>DO105*VLOOKUP('Données projet'!$B$14,Paramètres!$A$1:$I$89,3,0)*VLOOKUP('Données projet'!$B$14,Paramètres!$A$1:$I$89,5,0)</f>
        <v>252.74496000000008</v>
      </c>
      <c r="DQ105" s="14">
        <f t="shared" si="97"/>
        <v>61.173358634109078</v>
      </c>
      <c r="DR105" s="22">
        <f t="shared" si="70"/>
        <v>546.74107162107339</v>
      </c>
      <c r="DS105" s="62">
        <f t="shared" si="71"/>
        <v>840.07440495440665</v>
      </c>
      <c r="DT105" s="62">
        <f ca="1">AVERAGE(OFFSET($DS$3,0,0,'Données projet'!$E$14+1,1))-AVERAGE(OFFSET($H$3,0,0,'Données projet'!$E$14+1,1))</f>
        <v>398.94207486581155</v>
      </c>
      <c r="DU105" s="62">
        <f t="shared" si="98"/>
        <v>166.80625488406787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50.159251699747188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50.159251699747188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8.0470000000000024</v>
      </c>
      <c r="EJ105" s="13">
        <f>IF('Données projet'!$A$192&gt;35,EJ104+EI105-ER104,IF(A105&lt;'Données projet'!$A$192,$EG$205^A105,IF(A105='Données projet'!$A$192,'Données projet'!$B$192,EJ104+EI105-ER104)))</f>
        <v>349.31600000000043</v>
      </c>
      <c r="EK105" s="18">
        <f>EJ105*VLOOKUP('Données projet'!$B$15,Paramètres!$A$1:$I$89,3,0)*VLOOKUP('Données projet'!$B$15,Paramètres!$A$1:$I$89,5,0)</f>
        <v>397.80106080000047</v>
      </c>
      <c r="EL105" s="14">
        <f t="shared" si="99"/>
        <v>91.33072111973425</v>
      </c>
      <c r="EM105" s="22">
        <f t="shared" si="73"/>
        <v>851.9045201768713</v>
      </c>
      <c r="EN105" s="62">
        <f t="shared" si="74"/>
        <v>1145.2378535102046</v>
      </c>
      <c r="EO105" s="62">
        <f ca="1">AVERAGE(OFFSET($EN$3,0,0,'Données projet'!$E$15+1,1))-AVERAGE(OFFSET($H$3,0,0,'Données projet'!$E$15+1,1))</f>
        <v>720.18933349167537</v>
      </c>
      <c r="EP105" s="62">
        <f t="shared" si="100"/>
        <v>328.2965259900862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38.311267467853732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38.311267467853732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8.0470000000000024</v>
      </c>
      <c r="N106" s="14">
        <f>IF('Données projet'!$A$36&gt;35,N105+M106-V105,IF(A106&lt;'Données projet'!$A$36,$K$205^A106,IF(A106='Données projet'!$A$36,'Données projet'!$B$36,N105+M106-V105)))</f>
        <v>357.36300000000045</v>
      </c>
      <c r="O106" s="14">
        <f>N106*VLOOKUP('Données projet'!$B$9,Paramètres!$A$1:$I$89,3,0)*VLOOKUP('Données projet'!$B$9,Paramètres!$A$1:$I$89,5,0)</f>
        <v>323.34204240000037</v>
      </c>
      <c r="P106" s="14">
        <f t="shared" si="87"/>
        <v>76.048309539529996</v>
      </c>
      <c r="Q106" s="22">
        <f t="shared" si="107"/>
        <v>695.60486296134877</v>
      </c>
      <c r="R106" s="62">
        <f t="shared" si="55"/>
        <v>988.93819629468203</v>
      </c>
      <c r="S106" s="62">
        <f ca="1">AVERAGE(OFFSET($R$3,0,0,'Données projet'!$E$9+1,1))-AVERAGE(OFFSET($H$3,0,0,'Données projet'!$E$9+1,1))</f>
        <v>581.88778927327667</v>
      </c>
      <c r="T106" s="62">
        <f t="shared" si="88"/>
        <v>269.67340993773422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29.842197247421183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29.842197247421183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8.0470000000000024</v>
      </c>
      <c r="AI106" s="14">
        <f>IF('Données projet'!$A$62&gt;35,AI105+AH106-AQ105,IF(A106&lt;'Données projet'!$A$62,$AF$205^A106,IF(A106='Données projet'!$A$62,'Données projet'!$B$62,AI105+AH106-AQ105)))</f>
        <v>357.36300000000045</v>
      </c>
      <c r="AJ106" s="14">
        <f>AI106*VLOOKUP('Données projet'!$B$10,Paramètres!$A$1:$I$89,3,0)*VLOOKUP('Données projet'!$B$10,Paramètres!$A$1:$I$89,5,0)</f>
        <v>239.71910040000031</v>
      </c>
      <c r="AK106" s="14">
        <f t="shared" si="89"/>
        <v>58.37908944625714</v>
      </c>
      <c r="AL106" s="22">
        <f t="shared" si="58"/>
        <v>519.18768064889844</v>
      </c>
      <c r="AM106" s="62">
        <f t="shared" si="59"/>
        <v>812.52101398223181</v>
      </c>
      <c r="AN106" s="62">
        <f ca="1">AVERAGE(OFFSET($AM$3,0,0,'Données projet'!$E$10+1,1))-AVERAGE(OFFSET($H$3,0,0,'Données projet'!$E$10+1,1))</f>
        <v>442.85175349826028</v>
      </c>
      <c r="AO106" s="62">
        <f t="shared" si="90"/>
        <v>210.70697808232501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27.269594036436587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27.269594036436587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8.0470000000000024</v>
      </c>
      <c r="BD106" s="13">
        <f>IF('Données projet'!$A$88&gt;35,BD105+BC106-BL105,IF(A106&lt;'Données projet'!$A$88,$BA$205^A106,IF(A106='Données projet'!$A$88,'Données projet'!$B$88,BD105+BC106-BL105)))</f>
        <v>357.36300000000045</v>
      </c>
      <c r="BE106" s="14">
        <f>BD106*VLOOKUP('Données projet'!$B$11,Paramètres!$A$1:$I$89,3,0)*VLOOKUP('Données projet'!$B$11,Paramètres!$A$1:$I$89,5,0)</f>
        <v>384.66553320000048</v>
      </c>
      <c r="BF106" s="14">
        <f t="shared" si="91"/>
        <v>88.660800089856849</v>
      </c>
      <c r="BG106" s="22">
        <f t="shared" si="61"/>
        <v>824.37669714650144</v>
      </c>
      <c r="BH106" s="62">
        <f t="shared" si="62"/>
        <v>1117.7100304798348</v>
      </c>
      <c r="BI106" s="62">
        <f ca="1">AVERAGE(OFFSET($BH$3,0,0,'Données projet'!$E$11+1,1))-AVERAGE(OFFSET($H$3,0,0,'Données projet'!$E$11+1,1))</f>
        <v>683.36974161977764</v>
      </c>
      <c r="BJ106" s="62">
        <f t="shared" si="92"/>
        <v>312.6921234697457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35.50192431158726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35.50192431158726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8.0470000000000024</v>
      </c>
      <c r="BY106" s="13">
        <f>IF('Données projet'!$A$114&gt;35,BY105+BX106-CG105,IF(A106&lt;'Données projet'!$A$114,$BV$205^A106,IF(A106='Données projet'!$A$114,'Données projet'!$B$114,BY105+BX106-CG105)))</f>
        <v>357.36300000000045</v>
      </c>
      <c r="BZ106" s="14">
        <f>BY106*VLOOKUP('Données projet'!$B$12,Paramètres!$A$1:$I$89,3,0)*VLOOKUP('Données projet'!$B$12,Paramètres!$A$1:$I$89,5,0)</f>
        <v>345.64149360000044</v>
      </c>
      <c r="CA106" s="14">
        <f t="shared" si="93"/>
        <v>80.664396028729414</v>
      </c>
      <c r="CB106" s="22">
        <f t="shared" si="64"/>
        <v>742.48275777003767</v>
      </c>
      <c r="CC106" s="62">
        <f t="shared" si="65"/>
        <v>1035.816091103371</v>
      </c>
      <c r="CD106" s="62">
        <f ca="1">AVERAGE(OFFSET($CC$3,0,0,'Données projet'!$E$12+1,1))-AVERAGE(OFFSET($H$3,0,0,'Données projet'!$E$12+1,1))</f>
        <v>618.83149423524605</v>
      </c>
      <c r="CE106" s="62">
        <f t="shared" si="94"/>
        <v>285.33582535802435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31.900279816208844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31.900279816208844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2.8421709430404007E-14</v>
      </c>
      <c r="CU106" s="18">
        <f>CT106*VLOOKUP('Données projet'!$B$13,Paramètres!$A$1:$I$89,3,0)*VLOOKUP('Données projet'!$B$13,Paramètres!$A$1:$I$89,5,0)</f>
        <v>2.3055690689943732E-14</v>
      </c>
      <c r="CV106" s="14">
        <f t="shared" si="95"/>
        <v>4.10868481342271E-13</v>
      </c>
      <c r="CW106" s="22">
        <f t="shared" si="67"/>
        <v>7.5575126628944061E-13</v>
      </c>
      <c r="CX106" s="62">
        <f t="shared" si="68"/>
        <v>293.33333333333405</v>
      </c>
      <c r="CY106" s="62">
        <f ca="1">AVERAGE(OFFSET($CX$3,0,0,'Données projet'!$E$13+1,1))-AVERAGE(OFFSET($H$3,0,0,'Données projet'!$E$13+1,1))</f>
        <v>204.1040196583786</v>
      </c>
      <c r="CZ106" s="62">
        <f t="shared" si="96"/>
        <v>202.88720677845521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52.260169997057353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52.260169997057353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5.8</v>
      </c>
      <c r="DO106" s="13">
        <f>IF('Données projet'!$A$166&gt;35,DO105+DN106-DW105,IF(A106&lt;'Données projet'!$A$166,$DL$205^A106,IF(A106='Données projet'!$A$166,'Données projet'!$B$166,DO105+DN106-DW105)))</f>
        <v>271.40000000000009</v>
      </c>
      <c r="DP106" s="18">
        <f>DO106*VLOOKUP('Données projet'!$B$14,Paramètres!$A$1:$I$89,3,0)*VLOOKUP('Données projet'!$B$14,Paramètres!$A$1:$I$89,5,0)</f>
        <v>258.26424000000009</v>
      </c>
      <c r="DQ106" s="14">
        <f t="shared" si="97"/>
        <v>62.352239950788103</v>
      </c>
      <c r="DR106" s="22">
        <f t="shared" si="70"/>
        <v>558.40703591428939</v>
      </c>
      <c r="DS106" s="62">
        <f t="shared" si="71"/>
        <v>851.74036924762277</v>
      </c>
      <c r="DT106" s="62">
        <f ca="1">AVERAGE(OFFSET($DS$3,0,0,'Données projet'!$E$14+1,1))-AVERAGE(OFFSET($H$3,0,0,'Données projet'!$E$14+1,1))</f>
        <v>398.94207486581155</v>
      </c>
      <c r="DU106" s="62">
        <f t="shared" si="98"/>
        <v>166.80625488406787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49.175659368037763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49.175659368037763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8.0470000000000024</v>
      </c>
      <c r="EJ106" s="13">
        <f>IF('Données projet'!$A$192&gt;35,EJ105+EI106-ER105,IF(A106&lt;'Données projet'!$A$192,$EG$205^A106,IF(A106='Données projet'!$A$192,'Données projet'!$B$192,EJ105+EI106-ER105)))</f>
        <v>357.36300000000045</v>
      </c>
      <c r="EK106" s="18">
        <f>EJ106*VLOOKUP('Données projet'!$B$15,Paramètres!$A$1:$I$89,3,0)*VLOOKUP('Données projet'!$B$15,Paramètres!$A$1:$I$89,5,0)</f>
        <v>406.9649844000005</v>
      </c>
      <c r="EL106" s="14">
        <f t="shared" si="99"/>
        <v>93.187287135404688</v>
      </c>
      <c r="EM106" s="22">
        <f t="shared" si="73"/>
        <v>871.09853959083068</v>
      </c>
      <c r="EN106" s="62">
        <f t="shared" si="74"/>
        <v>1164.4318729241641</v>
      </c>
      <c r="EO106" s="62">
        <f ca="1">AVERAGE(OFFSET($EN$3,0,0,'Données projet'!$E$15+1,1))-AVERAGE(OFFSET($H$3,0,0,'Données projet'!$E$15+1,1))</f>
        <v>720.18933349167537</v>
      </c>
      <c r="EP106" s="62">
        <f t="shared" si="100"/>
        <v>328.2965259900862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37.560006880374921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37.560006880374921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8.0470000000000024</v>
      </c>
      <c r="M107" s="13">
        <f t="array" ref="M107">INDEX(L:L,MIN(IF(ISNUMBER(L107:L303),ROW(L107:L303),"")))</f>
        <v>8.0470000000000024</v>
      </c>
      <c r="N107" s="14">
        <f>IF('Données projet'!$A$36&gt;35,N106+M107-V106,IF(A107&lt;'Données projet'!$A$36,$K$205^A107,IF(A107='Données projet'!$A$36,'Données projet'!$B$36,N106+M107-V106)))</f>
        <v>365.41000000000048</v>
      </c>
      <c r="O107" s="14">
        <f>N107*VLOOKUP('Données projet'!$B$9,Paramètres!$A$1:$I$89,3,0)*VLOOKUP('Données projet'!$B$9,Paramètres!$A$1:$I$89,5,0)</f>
        <v>330.62296800000041</v>
      </c>
      <c r="P107" s="14">
        <f t="shared" si="87"/>
        <v>77.559450151847827</v>
      </c>
      <c r="Q107" s="22">
        <f t="shared" si="107"/>
        <v>710.91771161446911</v>
      </c>
      <c r="R107" s="62">
        <f t="shared" si="55"/>
        <v>1004.2510449478025</v>
      </c>
      <c r="S107" s="62">
        <f ca="1">AVERAGE(OFFSET($R$3,0,0,'Données projet'!$E$9+1,1))-AVERAGE(OFFSET($H$3,0,0,'Données projet'!$E$9+1,1))</f>
        <v>581.88778927327667</v>
      </c>
      <c r="T107" s="62">
        <f t="shared" si="88"/>
        <v>269.67340993773422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0.215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42.200831172756061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42.200831172756061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>
        <f>VLOOKUP(A107,'Données projet'!$A$61:$I$81,2,0)</f>
        <v>365.41</v>
      </c>
      <c r="AG107" s="13">
        <f>VLOOKUP(A107,'Données projet'!$A$61:$I$81,9,0)</f>
        <v>8.0470000000000024</v>
      </c>
      <c r="AH107" s="13">
        <f t="array" ref="AH107">INDEX(AG:AG,MIN(IF(ISNUMBER(AG107:AG303),ROW(AG107:AG303),"")))</f>
        <v>8.0470000000000024</v>
      </c>
      <c r="AI107" s="14">
        <f>IF('Données projet'!$A$62&gt;35,AI106+AH107-AQ106,IF(A107&lt;'Données projet'!$A$62,$AF$205^A107,IF(A107='Données projet'!$A$62,'Données projet'!$B$62,AI106+AH107-AQ106)))</f>
        <v>365.41000000000048</v>
      </c>
      <c r="AJ107" s="14">
        <f>AI107*VLOOKUP('Données projet'!$B$10,Paramètres!$A$1:$I$89,3,0)*VLOOKUP('Données projet'!$B$10,Paramètres!$A$1:$I$89,5,0)</f>
        <v>245.11702800000035</v>
      </c>
      <c r="AK107" s="14">
        <f t="shared" si="89"/>
        <v>59.539128551748597</v>
      </c>
      <c r="AL107" s="22">
        <f t="shared" si="58"/>
        <v>530.60947266096275</v>
      </c>
      <c r="AM107" s="62">
        <f t="shared" si="59"/>
        <v>823.94280599429612</v>
      </c>
      <c r="AN107" s="62">
        <f ca="1">AVERAGE(OFFSET($AM$3,0,0,'Données projet'!$E$10+1,1))-AVERAGE(OFFSET($H$3,0,0,'Données projet'!$E$10+1,1))</f>
        <v>442.85175349826028</v>
      </c>
      <c r="AO107" s="62">
        <f t="shared" si="90"/>
        <v>210.70697808232501</v>
      </c>
      <c r="AP107" s="16">
        <f>IF(ISNA(VLOOKUP(A107,'Données projet'!$A$61:$I$81,3,0)),0,VLOOKUP(A107,'Données projet'!$A$61:$I$81,3,0))</f>
        <v>8</v>
      </c>
      <c r="AQ107" s="16">
        <f>IF(ISNA(VLOOKUP(A107,'Données projet'!$A$61:$I$81,4,0)),0,VLOOKUP(A107,'Données projet'!$A$61:$I$81,4,0))</f>
        <v>60.19</v>
      </c>
      <c r="AR107" s="17">
        <f>IF(ISNA(VLOOKUP(A107,'Données projet'!$A$61:$I$81,5,0)),0%,VLOOKUP(A107,'Données projet'!$A$61:$I$81,5,0)*VLOOKUP('Données projet'!$B$10,Paramètres!$A$1:$I$89,7,0))</f>
        <v>0.26500000000000001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38.562828485449494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38.562828485449494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8.0470000000000024</v>
      </c>
      <c r="BC107" s="13">
        <f t="array" ref="BC107">INDEX(BB:BB,MIN(IF(ISNUMBER(BB107:BB303),ROW(BB107:BB303),"")))</f>
        <v>8.0470000000000024</v>
      </c>
      <c r="BD107" s="13">
        <f>IF('Données projet'!$A$88&gt;35,BD106+BC107-BL106,IF(A107&lt;'Données projet'!$A$88,$BA$205^A107,IF(A107='Données projet'!$A$88,'Données projet'!$B$88,BD106+BC107-BL106)))</f>
        <v>365.41000000000048</v>
      </c>
      <c r="BE107" s="14">
        <f>BD107*VLOOKUP('Données projet'!$B$11,Paramètres!$A$1:$I$89,3,0)*VLOOKUP('Données projet'!$B$11,Paramètres!$A$1:$I$89,5,0)</f>
        <v>393.32732400000049</v>
      </c>
      <c r="BF107" s="14">
        <f t="shared" si="91"/>
        <v>90.42256095670065</v>
      </c>
      <c r="BG107" s="22">
        <f t="shared" si="61"/>
        <v>842.53104963292105</v>
      </c>
      <c r="BH107" s="62">
        <f t="shared" si="62"/>
        <v>1135.8643829662544</v>
      </c>
      <c r="BI107" s="62">
        <f ca="1">AVERAGE(OFFSET($BH$3,0,0,'Données projet'!$E$11+1,1))-AVERAGE(OFFSET($H$3,0,0,'Données projet'!$E$11+1,1))</f>
        <v>683.36974161977764</v>
      </c>
      <c r="BJ107" s="62">
        <f t="shared" si="92"/>
        <v>312.6921234697457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0.215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50.204437084830474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50.204437084830474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365.41</v>
      </c>
      <c r="BW107" s="13">
        <f>VLOOKUP(A107,'Données projet'!$A$113:$I$133,9,0)</f>
        <v>8.0470000000000024</v>
      </c>
      <c r="BX107" s="13">
        <f t="array" ref="BX107">INDEX(BW:BW,MIN(IF(ISNUMBER(BW107:BW303),ROW(BW107:BW303),"")))</f>
        <v>8.0470000000000024</v>
      </c>
      <c r="BY107" s="13">
        <f>IF('Données projet'!$A$114&gt;35,BY106+BX107-CG106,IF(A107&lt;'Données projet'!$A$114,$BV$205^A107,IF(A107='Données projet'!$A$114,'Données projet'!$B$114,BY106+BX107-CG106)))</f>
        <v>365.41000000000048</v>
      </c>
      <c r="BZ107" s="14">
        <f>BY107*VLOOKUP('Données projet'!$B$12,Paramètres!$A$1:$I$89,3,0)*VLOOKUP('Données projet'!$B$12,Paramètres!$A$1:$I$89,5,0)</f>
        <v>353.42455200000046</v>
      </c>
      <c r="CA107" s="14">
        <f t="shared" si="93"/>
        <v>82.267261964148275</v>
      </c>
      <c r="CB107" s="22">
        <f t="shared" si="64"/>
        <v>758.8299093208924</v>
      </c>
      <c r="CC107" s="62">
        <f t="shared" si="65"/>
        <v>1052.1632426542258</v>
      </c>
      <c r="CD107" s="62">
        <f ca="1">AVERAGE(OFFSET($CC$3,0,0,'Données projet'!$E$12+1,1))-AVERAGE(OFFSET($H$3,0,0,'Données projet'!$E$12+1,1))</f>
        <v>618.83149423524605</v>
      </c>
      <c r="CE107" s="62">
        <f t="shared" si="94"/>
        <v>285.33582535802435</v>
      </c>
      <c r="CF107" s="16">
        <f>IF(ISNA(VLOOKUP(A107,'Données projet'!$A$113:$I$133,3,0)),0,VLOOKUP(A107,'Données projet'!$A$113:$I$133,3,0))</f>
        <v>8</v>
      </c>
      <c r="CG107" s="16">
        <f>IF(ISNA(VLOOKUP(A107,'Données projet'!$A$113:$I$133,4,0)),0,VLOOKUP(A107,'Données projet'!$A$113:$I$133,4,0))</f>
        <v>60.19</v>
      </c>
      <c r="CH107" s="17">
        <f>IF(ISNA(VLOOKUP(A107,'Données projet'!$A$113:$I$133,5,0)),0%,VLOOKUP(A107,'Données projet'!$A$113:$I$133,5,0)*VLOOKUP('Données projet'!$B$12,Paramètres!$A$1:$I$89,7,0))</f>
        <v>0.215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45.111233322601294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45.111233322601294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2.8421709430404007E-14</v>
      </c>
      <c r="CU107" s="18">
        <f>CT107*VLOOKUP('Données projet'!$B$13,Paramètres!$A$1:$I$89,3,0)*VLOOKUP('Données projet'!$B$13,Paramètres!$A$1:$I$89,5,0)</f>
        <v>2.3055690689943732E-14</v>
      </c>
      <c r="CV107" s="14">
        <f t="shared" si="95"/>
        <v>4.10868481342271E-13</v>
      </c>
      <c r="CW107" s="22">
        <f t="shared" si="67"/>
        <v>7.5575126628944061E-13</v>
      </c>
      <c r="CX107" s="62">
        <f t="shared" si="68"/>
        <v>293.33333333333405</v>
      </c>
      <c r="CY107" s="62">
        <f ca="1">AVERAGE(OFFSET($CX$3,0,0,'Données projet'!$E$13+1,1))-AVERAGE(OFFSET($H$3,0,0,'Données projet'!$E$13+1,1))</f>
        <v>204.1040196583786</v>
      </c>
      <c r="CZ107" s="62">
        <f t="shared" si="96"/>
        <v>202.88720677845521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51.235379938971306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51.235379938971306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5.8</v>
      </c>
      <c r="DO107" s="13">
        <f>IF('Données projet'!$A$166&gt;35,DO106+DN107-DW106,IF(A107&lt;'Données projet'!$A$166,$DL$205^A107,IF(A107='Données projet'!$A$166,'Données projet'!$B$166,DO106+DN107-DW106)))</f>
        <v>277.2000000000001</v>
      </c>
      <c r="DP107" s="18">
        <f>DO107*VLOOKUP('Données projet'!$B$14,Paramètres!$A$1:$I$89,3,0)*VLOOKUP('Données projet'!$B$14,Paramètres!$A$1:$I$89,5,0)</f>
        <v>263.78352000000012</v>
      </c>
      <c r="DQ107" s="14">
        <f t="shared" si="97"/>
        <v>63.5281921545985</v>
      </c>
      <c r="DR107" s="22">
        <f t="shared" si="70"/>
        <v>570.06789866925931</v>
      </c>
      <c r="DS107" s="62">
        <f t="shared" si="71"/>
        <v>863.40123200259268</v>
      </c>
      <c r="DT107" s="62">
        <f ca="1">AVERAGE(OFFSET($DS$3,0,0,'Données projet'!$E$14+1,1))-AVERAGE(OFFSET($H$3,0,0,'Données projet'!$E$14+1,1))</f>
        <v>398.94207486581155</v>
      </c>
      <c r="DU107" s="62">
        <f t="shared" si="98"/>
        <v>166.80625488406787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48.211354682021074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48.211354682021074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>
        <f>VLOOKUP(A107,'Données projet'!$A$191:$I$211,2,0)</f>
        <v>365.41</v>
      </c>
      <c r="EH107" s="13">
        <f>VLOOKUP(A107,'Données projet'!$A$191:$I$211,9,0)</f>
        <v>8.0470000000000024</v>
      </c>
      <c r="EI107" s="13">
        <f t="array" ref="EI107">INDEX(EH:EH,MIN(IF(ISNUMBER(EH107:EH303),ROW(EH107:EH303),"")))</f>
        <v>8.0470000000000024</v>
      </c>
      <c r="EJ107" s="13">
        <f>IF('Données projet'!$A$192&gt;35,EJ106+EI107-ER106,IF(A107&lt;'Données projet'!$A$192,$EG$205^A107,IF(A107='Données projet'!$A$192,'Données projet'!$B$192,EJ106+EI107-ER106)))</f>
        <v>365.41000000000048</v>
      </c>
      <c r="EK107" s="18">
        <f>EJ107*VLOOKUP('Données projet'!$B$15,Paramètres!$A$1:$I$89,3,0)*VLOOKUP('Données projet'!$B$15,Paramètres!$A$1:$I$89,5,0)</f>
        <v>416.12890800000054</v>
      </c>
      <c r="EL107" s="14">
        <f t="shared" si="99"/>
        <v>95.038992912885973</v>
      </c>
      <c r="EM107" s="22">
        <f t="shared" si="73"/>
        <v>890.28409408994401</v>
      </c>
      <c r="EN107" s="62">
        <f t="shared" si="74"/>
        <v>1183.6174274232774</v>
      </c>
      <c r="EO107" s="62">
        <f ca="1">AVERAGE(OFFSET($EN$3,0,0,'Données projet'!$E$15+1,1))-AVERAGE(OFFSET($H$3,0,0,'Données projet'!$E$15+1,1))</f>
        <v>720.18933349167537</v>
      </c>
      <c r="EP107" s="62">
        <f t="shared" si="100"/>
        <v>328.2965259900862</v>
      </c>
      <c r="EQ107" s="16">
        <f>IF(ISNA(VLOOKUP(A107,'Données projet'!$A$191:$I$211,3,0)),0,VLOOKUP(A107,'Données projet'!$A$191:$I$211,3,0))</f>
        <v>8</v>
      </c>
      <c r="ER107" s="16">
        <f>IF(ISNA(VLOOKUP(A107,'Données projet'!$A$191:$I$211,4,0)),0,VLOOKUP(A107,'Données projet'!$A$191:$I$211,4,0))</f>
        <v>60.19</v>
      </c>
      <c r="ES107" s="17">
        <f>IF(ISNA(VLOOKUP(A107,'Données projet'!$A$191:$I$211,5,0)),0%,VLOOKUP(A107,'Données projet'!$A$191:$I$211,5,0)*VLOOKUP('Données projet'!$B$15,Paramètres!$A$1:$I$89,7,0))</f>
        <v>0.215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53.114839234675713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53.114839234675713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313.15500000000048</v>
      </c>
      <c r="O108" s="14">
        <f>N108*VLOOKUP('Données projet'!$B$9,Paramètres!$A$1:$I$89,3,0)*VLOOKUP('Données projet'!$B$9,Paramètres!$A$1:$I$89,5,0)</f>
        <v>283.34264400000046</v>
      </c>
      <c r="P108" s="14">
        <f t="shared" si="87"/>
        <v>67.672917015543916</v>
      </c>
      <c r="Q108" s="22">
        <f t="shared" si="107"/>
        <v>611.3521021020731</v>
      </c>
      <c r="R108" s="62">
        <f t="shared" si="55"/>
        <v>904.68543543540636</v>
      </c>
      <c r="S108" s="62">
        <f ca="1">AVERAGE(OFFSET($R$3,0,0,'Données projet'!$E$9+1,1))-AVERAGE(OFFSET($H$3,0,0,'Données projet'!$E$9+1,1))</f>
        <v>581.88778927327667</v>
      </c>
      <c r="T108" s="62">
        <f t="shared" si="88"/>
        <v>269.67340993773422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41.373298613423721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41.373298613423721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7.9349999999999969</v>
      </c>
      <c r="AI108" s="14">
        <f>IF('Données projet'!$A$62&gt;35,AI107+AH108-AQ107,IF(A108&lt;'Données projet'!$A$62,$AF$205^A108,IF(A108='Données projet'!$A$62,'Données projet'!$B$62,AI107+AH108-AQ107)))</f>
        <v>313.15500000000048</v>
      </c>
      <c r="AJ108" s="14">
        <f>AI108*VLOOKUP('Données projet'!$B$10,Paramètres!$A$1:$I$89,3,0)*VLOOKUP('Données projet'!$B$10,Paramètres!$A$1:$I$89,5,0)</f>
        <v>210.06437400000033</v>
      </c>
      <c r="AK108" s="14">
        <f t="shared" si="89"/>
        <v>51.949652785983382</v>
      </c>
      <c r="AL108" s="22">
        <f t="shared" si="58"/>
        <v>456.34109665225498</v>
      </c>
      <c r="AM108" s="62">
        <f t="shared" si="59"/>
        <v>749.67442998558829</v>
      </c>
      <c r="AN108" s="62">
        <f ca="1">AVERAGE(OFFSET($AM$3,0,0,'Données projet'!$E$10+1,1))-AVERAGE(OFFSET($H$3,0,0,'Données projet'!$E$10+1,1))</f>
        <v>442.85175349826028</v>
      </c>
      <c r="AO108" s="62">
        <f t="shared" si="90"/>
        <v>210.70697808232501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37.8066349398527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37.8066349398527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313.15500000000048</v>
      </c>
      <c r="BE108" s="14">
        <f>BD108*VLOOKUP('Données projet'!$B$11,Paramètres!$A$1:$I$89,3,0)*VLOOKUP('Données projet'!$B$11,Paramètres!$A$1:$I$89,5,0)</f>
        <v>337.0800420000005</v>
      </c>
      <c r="BF108" s="14">
        <f t="shared" si="91"/>
        <v>78.896362106429635</v>
      </c>
      <c r="BG108" s="22">
        <f t="shared" si="61"/>
        <v>724.49223715203243</v>
      </c>
      <c r="BH108" s="62">
        <f t="shared" si="62"/>
        <v>1017.8255704853657</v>
      </c>
      <c r="BI108" s="62">
        <f ca="1">AVERAGE(OFFSET($BH$3,0,0,'Données projet'!$E$11+1,1))-AVERAGE(OFFSET($H$3,0,0,'Données projet'!$E$11+1,1))</f>
        <v>683.36974161977764</v>
      </c>
      <c r="BJ108" s="62">
        <f t="shared" si="92"/>
        <v>312.6921234697457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49.219958695279928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49.219958695279928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7.9349999999999969</v>
      </c>
      <c r="BY108" s="13">
        <f>IF('Données projet'!$A$114&gt;35,BY107+BX108-CG107,IF(A108&lt;'Données projet'!$A$114,$BV$205^A108,IF(A108='Données projet'!$A$114,'Données projet'!$B$114,BY107+BX108-CG107)))</f>
        <v>313.15500000000048</v>
      </c>
      <c r="BZ108" s="14">
        <f>BY108*VLOOKUP('Données projet'!$B$12,Paramètres!$A$1:$I$89,3,0)*VLOOKUP('Données projet'!$B$12,Paramètres!$A$1:$I$89,5,0)</f>
        <v>302.88351600000044</v>
      </c>
      <c r="CA108" s="14">
        <f t="shared" si="93"/>
        <v>71.780622233603793</v>
      </c>
      <c r="CB108" s="22">
        <f t="shared" si="64"/>
        <v>652.54004075686078</v>
      </c>
      <c r="CC108" s="62">
        <f t="shared" si="65"/>
        <v>945.87337409019415</v>
      </c>
      <c r="CD108" s="62">
        <f ca="1">AVERAGE(OFFSET($CC$3,0,0,'Données projet'!$E$12+1,1))-AVERAGE(OFFSET($H$3,0,0,'Données projet'!$E$12+1,1))</f>
        <v>618.83149423524605</v>
      </c>
      <c r="CE108" s="62">
        <f t="shared" si="94"/>
        <v>285.33582535802435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44.226629552280514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44.226629552280514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2.8421709430404007E-14</v>
      </c>
      <c r="CU108" s="18">
        <f>CT108*VLOOKUP('Données projet'!$B$13,Paramètres!$A$1:$I$89,3,0)*VLOOKUP('Données projet'!$B$13,Paramètres!$A$1:$I$89,5,0)</f>
        <v>2.3055690689943732E-14</v>
      </c>
      <c r="CV108" s="14">
        <f t="shared" si="95"/>
        <v>4.10868481342271E-13</v>
      </c>
      <c r="CW108" s="22">
        <f t="shared" si="67"/>
        <v>7.5575126628944061E-13</v>
      </c>
      <c r="CX108" s="62">
        <f t="shared" si="68"/>
        <v>293.33333333333405</v>
      </c>
      <c r="CY108" s="62">
        <f ca="1">AVERAGE(OFFSET($CX$3,0,0,'Données projet'!$E$13+1,1))-AVERAGE(OFFSET($H$3,0,0,'Données projet'!$E$13+1,1))</f>
        <v>204.1040196583786</v>
      </c>
      <c r="CZ108" s="62">
        <f t="shared" si="96"/>
        <v>202.88720677845521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50.23068538886411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50.23068538886411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5.8</v>
      </c>
      <c r="DN108" s="13">
        <f t="array" ref="DN108">INDEX(DM:DM,MIN(IF(ISNUMBER(DM108:DM304),ROW(DM108:DM304),"")))</f>
        <v>5.8</v>
      </c>
      <c r="DO108" s="13">
        <f>IF('Données projet'!$A$166&gt;35,DO107+DN108-DW107,IF(A108&lt;'Données projet'!$A$166,$DL$205^A108,IF(A108='Données projet'!$A$166,'Données projet'!$B$166,DO107+DN108-DW107)))</f>
        <v>283.00000000000011</v>
      </c>
      <c r="DP108" s="18">
        <f>DO108*VLOOKUP('Données projet'!$B$14,Paramètres!$A$1:$I$89,3,0)*VLOOKUP('Données projet'!$B$14,Paramètres!$A$1:$I$89,5,0)</f>
        <v>269.3028000000001</v>
      </c>
      <c r="DQ108" s="14">
        <f t="shared" si="97"/>
        <v>64.70128359355995</v>
      </c>
      <c r="DR108" s="22">
        <f t="shared" si="70"/>
        <v>581.72377892545035</v>
      </c>
      <c r="DS108" s="62">
        <f t="shared" si="71"/>
        <v>875.05711225878372</v>
      </c>
      <c r="DT108" s="62">
        <f ca="1">AVERAGE(OFFSET($DS$3,0,0,'Données projet'!$E$14+1,1))-AVERAGE(OFFSET($H$3,0,0,'Données projet'!$E$14+1,1))</f>
        <v>398.94207486581155</v>
      </c>
      <c r="DU108" s="62">
        <f t="shared" si="98"/>
        <v>166.80625488406787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26</v>
      </c>
      <c r="DX108" s="17">
        <f>IF(ISNA(VLOOKUP(A108,'Données projet'!$A$165:$I$185,5,0)),0%,VLOOKUP(A108,'Données projet'!$A$165:$I$185,5,0)*VLOOKUP('Données projet'!$B$14,Paramètres!$A$1:$I$89,7,0))</f>
        <v>0.34400000000000003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56.674739866864236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56.674739866864236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7.9349999999999969</v>
      </c>
      <c r="EJ108" s="13">
        <f>IF('Données projet'!$A$192&gt;35,EJ107+EI108-ER107,IF(A108&lt;'Données projet'!$A$192,$EG$205^A108,IF(A108='Données projet'!$A$192,'Données projet'!$B$192,EJ107+EI108-ER107)))</f>
        <v>313.15500000000048</v>
      </c>
      <c r="EK108" s="18">
        <f>EJ108*VLOOKUP('Données projet'!$B$15,Paramètres!$A$1:$I$89,3,0)*VLOOKUP('Données projet'!$B$15,Paramètres!$A$1:$I$89,5,0)</f>
        <v>356.62091400000054</v>
      </c>
      <c r="EL108" s="14">
        <f t="shared" si="99"/>
        <v>82.924335694009088</v>
      </c>
      <c r="EM108" s="22">
        <f t="shared" si="73"/>
        <v>765.54130988373345</v>
      </c>
      <c r="EN108" s="62">
        <f t="shared" si="74"/>
        <v>1058.8746432170667</v>
      </c>
      <c r="EO108" s="62">
        <f ca="1">AVERAGE(OFFSET($EN$3,0,0,'Données projet'!$E$15+1,1))-AVERAGE(OFFSET($H$3,0,0,'Données projet'!$E$15+1,1))</f>
        <v>720.18933349167537</v>
      </c>
      <c r="EP108" s="62">
        <f t="shared" si="100"/>
        <v>328.2965259900862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52.073289634136735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52.073289634136735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321.09000000000049</v>
      </c>
      <c r="O109" s="14">
        <f>N109*VLOOKUP('Données projet'!$B$9,Paramètres!$A$1:$I$89,3,0)*VLOOKUP('Données projet'!$B$9,Paramètres!$A$1:$I$89,5,0)</f>
        <v>290.52223200000043</v>
      </c>
      <c r="P109" s="14">
        <f t="shared" si="87"/>
        <v>69.185862279978352</v>
      </c>
      <c r="Q109" s="22">
        <f t="shared" si="107"/>
        <v>626.49159753762979</v>
      </c>
      <c r="R109" s="62">
        <f t="shared" si="55"/>
        <v>919.82493087096304</v>
      </c>
      <c r="S109" s="62">
        <f ca="1">AVERAGE(OFFSET($R$3,0,0,'Données projet'!$E$9+1,1))-AVERAGE(OFFSET($H$3,0,0,'Données projet'!$E$9+1,1))</f>
        <v>581.88778927327667</v>
      </c>
      <c r="T109" s="62">
        <f t="shared" si="88"/>
        <v>269.67340993773422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40.561993462834863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40.561993462834863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7.9349999999999969</v>
      </c>
      <c r="AI109" s="14">
        <f>IF('Données projet'!$A$62&gt;35,AI108+AH109-AQ108,IF(A109&lt;'Données projet'!$A$62,$AF$205^A109,IF(A109='Données projet'!$A$62,'Données projet'!$B$62,AI108+AH109-AQ108)))</f>
        <v>321.09000000000049</v>
      </c>
      <c r="AJ109" s="14">
        <f>AI109*VLOOKUP('Données projet'!$B$10,Paramètres!$A$1:$I$89,3,0)*VLOOKUP('Données projet'!$B$10,Paramètres!$A$1:$I$89,5,0)</f>
        <v>215.38717200000033</v>
      </c>
      <c r="AK109" s="14">
        <f t="shared" si="89"/>
        <v>53.111077247020198</v>
      </c>
      <c r="AL109" s="22">
        <f t="shared" si="58"/>
        <v>467.63445077189402</v>
      </c>
      <c r="AM109" s="62">
        <f t="shared" si="59"/>
        <v>760.96778410522734</v>
      </c>
      <c r="AN109" s="62">
        <f ca="1">AVERAGE(OFFSET($AM$3,0,0,'Données projet'!$E$10+1,1))-AVERAGE(OFFSET($H$3,0,0,'Données projet'!$E$10+1,1))</f>
        <v>442.85175349826028</v>
      </c>
      <c r="AO109" s="62">
        <f t="shared" si="90"/>
        <v>210.70697808232501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37.065269888452541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37.065269888452541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321.09000000000049</v>
      </c>
      <c r="BE109" s="14">
        <f>BD109*VLOOKUP('Données projet'!$B$11,Paramètres!$A$1:$I$89,3,0)*VLOOKUP('Données projet'!$B$11,Paramètres!$A$1:$I$89,5,0)</f>
        <v>345.62127600000048</v>
      </c>
      <c r="BF109" s="14">
        <f t="shared" si="91"/>
        <v>80.660226924058378</v>
      </c>
      <c r="BG109" s="22">
        <f t="shared" si="61"/>
        <v>742.44028425940235</v>
      </c>
      <c r="BH109" s="62">
        <f t="shared" si="62"/>
        <v>1035.7736175927357</v>
      </c>
      <c r="BI109" s="62">
        <f ca="1">AVERAGE(OFFSET($BH$3,0,0,'Données projet'!$E$11+1,1))-AVERAGE(OFFSET($H$3,0,0,'Données projet'!$E$11+1,1))</f>
        <v>683.36974161977764</v>
      </c>
      <c r="BJ109" s="62">
        <f t="shared" si="92"/>
        <v>312.6921234697457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48.254785326475947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48.254785326475947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7.9349999999999969</v>
      </c>
      <c r="BY109" s="13">
        <f>IF('Données projet'!$A$114&gt;35,BY108+BX109-CG108,IF(A109&lt;'Données projet'!$A$114,$BV$205^A109,IF(A109='Données projet'!$A$114,'Données projet'!$B$114,BY108+BX109-CG108)))</f>
        <v>321.09000000000049</v>
      </c>
      <c r="BZ109" s="14">
        <f>BY109*VLOOKUP('Données projet'!$B$12,Paramètres!$A$1:$I$89,3,0)*VLOOKUP('Données projet'!$B$12,Paramètres!$A$1:$I$89,5,0)</f>
        <v>310.5582480000005</v>
      </c>
      <c r="CA109" s="14">
        <f t="shared" si="93"/>
        <v>73.385402362433595</v>
      </c>
      <c r="CB109" s="22">
        <f t="shared" si="64"/>
        <v>668.70185771457261</v>
      </c>
      <c r="CC109" s="62">
        <f t="shared" si="65"/>
        <v>962.03519104790598</v>
      </c>
      <c r="CD109" s="62">
        <f ca="1">AVERAGE(OFFSET($CC$3,0,0,'Données projet'!$E$12+1,1))-AVERAGE(OFFSET($H$3,0,0,'Données projet'!$E$12+1,1))</f>
        <v>618.83149423524605</v>
      </c>
      <c r="CE109" s="62">
        <f t="shared" si="94"/>
        <v>285.33582535802435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43.359372322340704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43.359372322340704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2.8421709430404007E-14</v>
      </c>
      <c r="CU109" s="18">
        <f>CT109*VLOOKUP('Données projet'!$B$13,Paramètres!$A$1:$I$89,3,0)*VLOOKUP('Données projet'!$B$13,Paramètres!$A$1:$I$89,5,0)</f>
        <v>2.3055690689943732E-14</v>
      </c>
      <c r="CV109" s="14">
        <f t="shared" si="95"/>
        <v>4.10868481342271E-13</v>
      </c>
      <c r="CW109" s="22">
        <f t="shared" si="67"/>
        <v>7.5575126628944061E-13</v>
      </c>
      <c r="CX109" s="62">
        <f t="shared" si="68"/>
        <v>293.33333333333405</v>
      </c>
      <c r="CY109" s="62">
        <f ca="1">AVERAGE(OFFSET($CX$3,0,0,'Données projet'!$E$13+1,1))-AVERAGE(OFFSET($H$3,0,0,'Données projet'!$E$13+1,1))</f>
        <v>204.1040196583786</v>
      </c>
      <c r="CZ109" s="62">
        <f t="shared" si="96"/>
        <v>202.88720677845521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49.245692286081351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49.245692286081351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5.6</v>
      </c>
      <c r="DO109" s="13">
        <f>IF('Données projet'!$A$166&gt;35,DO108+DN109-DW108,IF(A109&lt;'Données projet'!$A$166,$DL$205^A109,IF(A109='Données projet'!$A$166,'Données projet'!$B$166,DO108+DN109-DW108)))</f>
        <v>262.60000000000014</v>
      </c>
      <c r="DP109" s="18">
        <f>DO109*VLOOKUP('Données projet'!$B$14,Paramètres!$A$1:$I$89,3,0)*VLOOKUP('Données projet'!$B$14,Paramètres!$A$1:$I$89,5,0)</f>
        <v>249.89016000000015</v>
      </c>
      <c r="DQ109" s="14">
        <f t="shared" si="97"/>
        <v>60.562419667971014</v>
      </c>
      <c r="DR109" s="22">
        <f t="shared" si="70"/>
        <v>540.70490958838309</v>
      </c>
      <c r="DS109" s="62">
        <f t="shared" si="71"/>
        <v>834.03824292171635</v>
      </c>
      <c r="DT109" s="62">
        <f ca="1">AVERAGE(OFFSET($DS$3,0,0,'Données projet'!$E$14+1,1))-AVERAGE(OFFSET($H$3,0,0,'Données projet'!$E$14+1,1))</f>
        <v>398.94207486581155</v>
      </c>
      <c r="DU109" s="62">
        <f t="shared" si="98"/>
        <v>166.80625488406787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55.563382786253023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55.563382786253023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7.9349999999999969</v>
      </c>
      <c r="EJ109" s="13">
        <f>IF('Données projet'!$A$192&gt;35,EJ108+EI109-ER108,IF(A109&lt;'Données projet'!$A$192,$EG$205^A109,IF(A109='Données projet'!$A$192,'Données projet'!$B$192,EJ108+EI109-ER108)))</f>
        <v>321.09000000000049</v>
      </c>
      <c r="EK109" s="18">
        <f>EJ109*VLOOKUP('Données projet'!$B$15,Paramètres!$A$1:$I$89,3,0)*VLOOKUP('Données projet'!$B$15,Paramètres!$A$1:$I$89,5,0)</f>
        <v>365.65729200000055</v>
      </c>
      <c r="EL109" s="14">
        <f t="shared" si="99"/>
        <v>84.778252837344439</v>
      </c>
      <c r="EM109" s="22">
        <f t="shared" si="73"/>
        <v>784.50857392504258</v>
      </c>
      <c r="EN109" s="62">
        <f t="shared" si="74"/>
        <v>1077.8419072583758</v>
      </c>
      <c r="EO109" s="62">
        <f ca="1">AVERAGE(OFFSET($EN$3,0,0,'Données projet'!$E$15+1,1))-AVERAGE(OFFSET($H$3,0,0,'Données projet'!$E$15+1,1))</f>
        <v>720.18933349167537</v>
      </c>
      <c r="EP109" s="62">
        <f t="shared" si="100"/>
        <v>328.2965259900862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51.052164185981795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51.052164185981795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329.02500000000049</v>
      </c>
      <c r="O110" s="14">
        <f>N110*VLOOKUP('Données projet'!$B$9,Paramètres!$A$1:$I$89,3,0)*VLOOKUP('Données projet'!$B$9,Paramètres!$A$1:$I$89,5,0)</f>
        <v>297.70182000000045</v>
      </c>
      <c r="P110" s="14">
        <f t="shared" si="87"/>
        <v>70.69446125561177</v>
      </c>
      <c r="Q110" s="22">
        <f t="shared" si="107"/>
        <v>641.62352318685794</v>
      </c>
      <c r="R110" s="62">
        <f t="shared" si="55"/>
        <v>934.9568565201912</v>
      </c>
      <c r="S110" s="62">
        <f ca="1">AVERAGE(OFFSET($R$3,0,0,'Données projet'!$E$9+1,1))-AVERAGE(OFFSET($H$3,0,0,'Données projet'!$E$9+1,1))</f>
        <v>581.88778927327667</v>
      </c>
      <c r="T110" s="62">
        <f t="shared" si="88"/>
        <v>269.67340993773422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39.766597511401777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39.766597511401777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7.9349999999999969</v>
      </c>
      <c r="AI110" s="14">
        <f>IF('Données projet'!$A$62&gt;35,AI109+AH110-AQ109,IF(A110&lt;'Données projet'!$A$62,$AF$205^A110,IF(A110='Données projet'!$A$62,'Données projet'!$B$62,AI109+AH110-AQ109)))</f>
        <v>329.02500000000049</v>
      </c>
      <c r="AJ110" s="14">
        <f>AI110*VLOOKUP('Données projet'!$B$10,Paramètres!$A$1:$I$89,3,0)*VLOOKUP('Données projet'!$B$10,Paramètres!$A$1:$I$89,5,0)</f>
        <v>220.70997000000031</v>
      </c>
      <c r="AK110" s="14">
        <f t="shared" si="89"/>
        <v>54.269165244903427</v>
      </c>
      <c r="AL110" s="22">
        <f t="shared" si="58"/>
        <v>478.92199388487393</v>
      </c>
      <c r="AM110" s="62">
        <f t="shared" si="59"/>
        <v>772.25532721820719</v>
      </c>
      <c r="AN110" s="62">
        <f ca="1">AVERAGE(OFFSET($AM$3,0,0,'Données projet'!$E$10+1,1))-AVERAGE(OFFSET($H$3,0,0,'Données projet'!$E$10+1,1))</f>
        <v>442.85175349826028</v>
      </c>
      <c r="AO110" s="62">
        <f t="shared" si="90"/>
        <v>210.70697808232501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36.338442553522306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36.338442553522306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329.02500000000049</v>
      </c>
      <c r="BE110" s="14">
        <f>BD110*VLOOKUP('Données projet'!$B$11,Paramètres!$A$1:$I$89,3,0)*VLOOKUP('Données projet'!$B$11,Paramètres!$A$1:$I$89,5,0)</f>
        <v>354.16251000000051</v>
      </c>
      <c r="BF110" s="14">
        <f t="shared" si="91"/>
        <v>82.419024627837416</v>
      </c>
      <c r="BG110" s="22">
        <f t="shared" si="61"/>
        <v>760.37950614348438</v>
      </c>
      <c r="BH110" s="62">
        <f t="shared" si="62"/>
        <v>1053.7128394768176</v>
      </c>
      <c r="BI110" s="62">
        <f ca="1">AVERAGE(OFFSET($BH$3,0,0,'Données projet'!$E$11+1,1))-AVERAGE(OFFSET($H$3,0,0,'Données projet'!$E$11+1,1))</f>
        <v>683.36974161977764</v>
      </c>
      <c r="BJ110" s="62">
        <f t="shared" si="92"/>
        <v>312.6921234697457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47.308538418736582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47.308538418736582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7.9349999999999969</v>
      </c>
      <c r="BY110" s="13">
        <f>IF('Données projet'!$A$114&gt;35,BY109+BX110-CG109,IF(A110&lt;'Données projet'!$A$114,$BV$205^A110,IF(A110='Données projet'!$A$114,'Données projet'!$B$114,BY109+BX110-CG109)))</f>
        <v>329.02500000000049</v>
      </c>
      <c r="BZ110" s="14">
        <f>BY110*VLOOKUP('Données projet'!$B$12,Paramètres!$A$1:$I$89,3,0)*VLOOKUP('Données projet'!$B$12,Paramètres!$A$1:$I$89,5,0)</f>
        <v>318.23298000000051</v>
      </c>
      <c r="CA110" s="14">
        <f t="shared" si="93"/>
        <v>74.985572385355411</v>
      </c>
      <c r="CB110" s="22">
        <f t="shared" si="64"/>
        <v>684.85564540449479</v>
      </c>
      <c r="CC110" s="62">
        <f t="shared" si="65"/>
        <v>978.18897873782817</v>
      </c>
      <c r="CD110" s="62">
        <f ca="1">AVERAGE(OFFSET($CC$3,0,0,'Données projet'!$E$12+1,1))-AVERAGE(OFFSET($H$3,0,0,'Données projet'!$E$12+1,1))</f>
        <v>618.83149423524605</v>
      </c>
      <c r="CE110" s="62">
        <f t="shared" si="94"/>
        <v>285.33582535802435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42.509121477705335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42.509121477705335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2.8421709430404007E-14</v>
      </c>
      <c r="CU110" s="18">
        <f>CT110*VLOOKUP('Données projet'!$B$13,Paramètres!$A$1:$I$89,3,0)*VLOOKUP('Données projet'!$B$13,Paramètres!$A$1:$I$89,5,0)</f>
        <v>2.3055690689943732E-14</v>
      </c>
      <c r="CV110" s="14">
        <f t="shared" si="95"/>
        <v>4.10868481342271E-13</v>
      </c>
      <c r="CW110" s="22">
        <f t="shared" si="67"/>
        <v>7.5575126628944061E-13</v>
      </c>
      <c r="CX110" s="62">
        <f t="shared" si="68"/>
        <v>293.33333333333405</v>
      </c>
      <c r="CY110" s="62">
        <f ca="1">AVERAGE(OFFSET($CX$3,0,0,'Données projet'!$E$13+1,1))-AVERAGE(OFFSET($H$3,0,0,'Données projet'!$E$13+1,1))</f>
        <v>204.1040196583786</v>
      </c>
      <c r="CZ110" s="62">
        <f t="shared" si="96"/>
        <v>202.88720677845521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48.280014297257694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48.280014297257694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5.6</v>
      </c>
      <c r="DO110" s="13">
        <f>IF('Données projet'!$A$166&gt;35,DO109+DN110-DW109,IF(A110&lt;'Données projet'!$A$166,$DL$205^A110,IF(A110='Données projet'!$A$166,'Données projet'!$B$166,DO109+DN110-DW109)))</f>
        <v>268.20000000000016</v>
      </c>
      <c r="DP110" s="18">
        <f>DO110*VLOOKUP('Données projet'!$B$14,Paramètres!$A$1:$I$89,3,0)*VLOOKUP('Données projet'!$B$14,Paramètres!$A$1:$I$89,5,0)</f>
        <v>255.21912000000015</v>
      </c>
      <c r="DQ110" s="14">
        <f t="shared" si="97"/>
        <v>61.702189391812041</v>
      </c>
      <c r="DR110" s="22">
        <f t="shared" si="70"/>
        <v>551.97128052407299</v>
      </c>
      <c r="DS110" s="62">
        <f t="shared" si="71"/>
        <v>845.30461385740637</v>
      </c>
      <c r="DT110" s="62">
        <f ca="1">AVERAGE(OFFSET($DS$3,0,0,'Données projet'!$E$14+1,1))-AVERAGE(OFFSET($H$3,0,0,'Données projet'!$E$14+1,1))</f>
        <v>398.94207486581155</v>
      </c>
      <c r="DU110" s="62">
        <f t="shared" si="98"/>
        <v>166.80625488406787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54.473818740131712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54.473818740131712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7.9349999999999969</v>
      </c>
      <c r="EJ110" s="13">
        <f>IF('Données projet'!$A$192&gt;35,EJ109+EI110-ER109,IF(A110&lt;'Données projet'!$A$192,$EG$205^A110,IF(A110='Données projet'!$A$192,'Données projet'!$B$192,EJ109+EI110-ER109)))</f>
        <v>329.02500000000049</v>
      </c>
      <c r="EK110" s="18">
        <f>EJ110*VLOOKUP('Données projet'!$B$15,Paramètres!$A$1:$I$89,3,0)*VLOOKUP('Données projet'!$B$15,Paramètres!$A$1:$I$89,5,0)</f>
        <v>374.69367000000057</v>
      </c>
      <c r="EL110" s="14">
        <f t="shared" si="99"/>
        <v>86.626844170481974</v>
      </c>
      <c r="EM110" s="22">
        <f t="shared" si="73"/>
        <v>803.46656218025703</v>
      </c>
      <c r="EN110" s="62">
        <f t="shared" si="74"/>
        <v>1096.7998955135904</v>
      </c>
      <c r="EO110" s="62">
        <f ca="1">AVERAGE(OFFSET($EN$3,0,0,'Données projet'!$E$15+1,1))-AVERAGE(OFFSET($H$3,0,0,'Données projet'!$E$15+1,1))</f>
        <v>720.18933349167537</v>
      </c>
      <c r="EP110" s="62">
        <f t="shared" si="100"/>
        <v>328.2965259900862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50.051062385040147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50.051062385040147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336.96000000000049</v>
      </c>
      <c r="O111" s="14">
        <f>N111*VLOOKUP('Données projet'!$B$9,Paramètres!$A$1:$I$89,3,0)*VLOOKUP('Données projet'!$B$9,Paramètres!$A$1:$I$89,5,0)</f>
        <v>304.88140800000042</v>
      </c>
      <c r="P111" s="14">
        <f t="shared" si="87"/>
        <v>72.198830820277394</v>
      </c>
      <c r="Q111" s="22">
        <f t="shared" si="107"/>
        <v>656.74808261198393</v>
      </c>
      <c r="R111" s="62">
        <f t="shared" si="55"/>
        <v>950.0814159453173</v>
      </c>
      <c r="S111" s="62">
        <f ca="1">AVERAGE(OFFSET($R$3,0,0,'Données projet'!$E$9+1,1))-AVERAGE(OFFSET($H$3,0,0,'Données projet'!$E$9+1,1))</f>
        <v>581.88778927327667</v>
      </c>
      <c r="T111" s="62">
        <f t="shared" si="88"/>
        <v>269.67340993773422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38.986798789432662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38.986798789432662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7.9349999999999969</v>
      </c>
      <c r="AI111" s="14">
        <f>IF('Données projet'!$A$62&gt;35,AI110+AH111-AQ110,IF(A111&lt;'Données projet'!$A$62,$AF$205^A111,IF(A111='Données projet'!$A$62,'Données projet'!$B$62,AI110+AH111-AQ110)))</f>
        <v>336.96000000000049</v>
      </c>
      <c r="AJ111" s="14">
        <f>AI111*VLOOKUP('Données projet'!$B$10,Paramètres!$A$1:$I$89,3,0)*VLOOKUP('Données projet'!$B$10,Paramètres!$A$1:$I$89,5,0)</f>
        <v>226.03276800000035</v>
      </c>
      <c r="AK111" s="14">
        <f t="shared" si="89"/>
        <v>55.42400650183086</v>
      </c>
      <c r="AL111" s="22">
        <f t="shared" si="58"/>
        <v>490.20388225735604</v>
      </c>
      <c r="AM111" s="62">
        <f t="shared" si="59"/>
        <v>783.53721559068936</v>
      </c>
      <c r="AN111" s="62">
        <f ca="1">AVERAGE(OFFSET($AM$3,0,0,'Données projet'!$E$10+1,1))-AVERAGE(OFFSET($H$3,0,0,'Données projet'!$E$10+1,1))</f>
        <v>442.85175349826028</v>
      </c>
      <c r="AO111" s="62">
        <f t="shared" si="90"/>
        <v>210.70697808232501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35.625867859309153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35.625867859309153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336.96000000000049</v>
      </c>
      <c r="BE111" s="14">
        <f>BD111*VLOOKUP('Données projet'!$B$11,Paramètres!$A$1:$I$89,3,0)*VLOOKUP('Données projet'!$B$11,Paramètres!$A$1:$I$89,5,0)</f>
        <v>362.70374400000048</v>
      </c>
      <c r="BF111" s="14">
        <f t="shared" si="91"/>
        <v>84.172891479601518</v>
      </c>
      <c r="BG111" s="22">
        <f t="shared" si="61"/>
        <v>778.31014012697335</v>
      </c>
      <c r="BH111" s="62">
        <f t="shared" si="62"/>
        <v>1071.6434734603067</v>
      </c>
      <c r="BI111" s="62">
        <f ca="1">AVERAGE(OFFSET($BH$3,0,0,'Données projet'!$E$11+1,1))-AVERAGE(OFFSET($H$3,0,0,'Données projet'!$E$11+1,1))</f>
        <v>683.36974161977764</v>
      </c>
      <c r="BJ111" s="62">
        <f t="shared" si="92"/>
        <v>312.6921234697457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46.380846835704361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46.380846835704361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7.9349999999999969</v>
      </c>
      <c r="BY111" s="13">
        <f>IF('Données projet'!$A$114&gt;35,BY110+BX111-CG110,IF(A111&lt;'Données projet'!$A$114,$BV$205^A111,IF(A111='Données projet'!$A$114,'Données projet'!$B$114,BY110+BX111-CG110)))</f>
        <v>336.96000000000049</v>
      </c>
      <c r="BZ111" s="14">
        <f>BY111*VLOOKUP('Données projet'!$B$12,Paramètres!$A$1:$I$89,3,0)*VLOOKUP('Données projet'!$B$12,Paramètres!$A$1:$I$89,5,0)</f>
        <v>325.90771200000052</v>
      </c>
      <c r="CA111" s="14">
        <f t="shared" si="93"/>
        <v>76.581256274616251</v>
      </c>
      <c r="CB111" s="22">
        <f t="shared" si="64"/>
        <v>701.00161974495734</v>
      </c>
      <c r="CC111" s="62">
        <f t="shared" si="65"/>
        <v>994.33495307829071</v>
      </c>
      <c r="CD111" s="62">
        <f ca="1">AVERAGE(OFFSET($CC$3,0,0,'Données projet'!$E$12+1,1))-AVERAGE(OFFSET($H$3,0,0,'Données projet'!$E$12+1,1))</f>
        <v>618.83149423524605</v>
      </c>
      <c r="CE111" s="62">
        <f t="shared" si="94"/>
        <v>285.33582535802435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41.67554353353146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41.67554353353146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2.8421709430404007E-14</v>
      </c>
      <c r="CU111" s="18">
        <f>CT111*VLOOKUP('Données projet'!$B$13,Paramètres!$A$1:$I$89,3,0)*VLOOKUP('Données projet'!$B$13,Paramètres!$A$1:$I$89,5,0)</f>
        <v>2.3055690689943732E-14</v>
      </c>
      <c r="CV111" s="14">
        <f t="shared" si="95"/>
        <v>4.10868481342271E-13</v>
      </c>
      <c r="CW111" s="22">
        <f t="shared" si="67"/>
        <v>7.5575126628944061E-13</v>
      </c>
      <c r="CX111" s="62">
        <f t="shared" si="68"/>
        <v>293.33333333333405</v>
      </c>
      <c r="CY111" s="62">
        <f ca="1">AVERAGE(OFFSET($CX$3,0,0,'Données projet'!$E$13+1,1))-AVERAGE(OFFSET($H$3,0,0,'Données projet'!$E$13+1,1))</f>
        <v>204.1040196583786</v>
      </c>
      <c r="CZ111" s="62">
        <f t="shared" si="96"/>
        <v>202.88720677845521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47.333272664789455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47.333272664789455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5.6</v>
      </c>
      <c r="DO111" s="13">
        <f>IF('Données projet'!$A$166&gt;35,DO110+DN111-DW110,IF(A111&lt;'Données projet'!$A$166,$DL$205^A111,IF(A111='Données projet'!$A$166,'Données projet'!$B$166,DO110+DN111-DW110)))</f>
        <v>273.80000000000018</v>
      </c>
      <c r="DP111" s="18">
        <f>DO111*VLOOKUP('Données projet'!$B$14,Paramètres!$A$1:$I$89,3,0)*VLOOKUP('Données projet'!$B$14,Paramètres!$A$1:$I$89,5,0)</f>
        <v>260.5480800000002</v>
      </c>
      <c r="DQ111" s="14">
        <f t="shared" si="97"/>
        <v>62.839192141804027</v>
      </c>
      <c r="DR111" s="22">
        <f t="shared" si="70"/>
        <v>563.23283231364223</v>
      </c>
      <c r="DS111" s="62">
        <f t="shared" si="71"/>
        <v>856.56616564697561</v>
      </c>
      <c r="DT111" s="62">
        <f ca="1">AVERAGE(OFFSET($DS$3,0,0,'Données projet'!$E$14+1,1))-AVERAGE(OFFSET($H$3,0,0,'Données projet'!$E$14+1,1))</f>
        <v>398.94207486581155</v>
      </c>
      <c r="DU111" s="62">
        <f t="shared" si="98"/>
        <v>166.80625488406787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53.405620380386388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53.405620380386388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7.9349999999999969</v>
      </c>
      <c r="EJ111" s="13">
        <f>IF('Données projet'!$A$192&gt;35,EJ110+EI111-ER110,IF(A111&lt;'Données projet'!$A$192,$EG$205^A111,IF(A111='Données projet'!$A$192,'Données projet'!$B$192,EJ110+EI111-ER110)))</f>
        <v>336.96000000000049</v>
      </c>
      <c r="EK111" s="18">
        <f>EJ111*VLOOKUP('Données projet'!$B$15,Paramètres!$A$1:$I$89,3,0)*VLOOKUP('Données projet'!$B$15,Paramètres!$A$1:$I$89,5,0)</f>
        <v>383.73004800000058</v>
      </c>
      <c r="EL111" s="14">
        <f t="shared" si="99"/>
        <v>88.470252911966</v>
      </c>
      <c r="EM111" s="22">
        <f t="shared" si="73"/>
        <v>822.41552408834184</v>
      </c>
      <c r="EN111" s="62">
        <f t="shared" si="74"/>
        <v>1115.7488574216752</v>
      </c>
      <c r="EO111" s="62">
        <f ca="1">AVERAGE(OFFSET($EN$3,0,0,'Données projet'!$E$15+1,1))-AVERAGE(OFFSET($H$3,0,0,'Données projet'!$E$15+1,1))</f>
        <v>720.18933349167537</v>
      </c>
      <c r="EP111" s="62">
        <f t="shared" si="100"/>
        <v>328.2965259900862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49.069591579803159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49.069591579803159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344.89500000000049</v>
      </c>
      <c r="O112" s="14">
        <f>N112*VLOOKUP('Données projet'!$B$9,Paramètres!$A$1:$I$89,3,0)*VLOOKUP('Données projet'!$B$9,Paramètres!$A$1:$I$89,5,0)</f>
        <v>312.06099600000044</v>
      </c>
      <c r="P112" s="14">
        <f t="shared" si="87"/>
        <v>73.699082033131035</v>
      </c>
      <c r="Q112" s="22">
        <f t="shared" si="107"/>
        <v>671.86546924103743</v>
      </c>
      <c r="R112" s="62">
        <f t="shared" si="55"/>
        <v>965.1988025743708</v>
      </c>
      <c r="S112" s="62">
        <f ca="1">AVERAGE(OFFSET($R$3,0,0,'Données projet'!$E$9+1,1))-AVERAGE(OFFSET($H$3,0,0,'Données projet'!$E$9+1,1))</f>
        <v>581.88778927327667</v>
      </c>
      <c r="T112" s="62">
        <f t="shared" si="88"/>
        <v>269.67340993773422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38.222291444771109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38.222291444771109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7.9349999999999969</v>
      </c>
      <c r="AI112" s="14">
        <f>IF('Données projet'!$A$62&gt;35,AI111+AH112-AQ111,IF(A112&lt;'Données projet'!$A$62,$AF$205^A112,IF(A112='Données projet'!$A$62,'Données projet'!$B$62,AI111+AH112-AQ111)))</f>
        <v>344.89500000000049</v>
      </c>
      <c r="AJ112" s="14">
        <f>AI112*VLOOKUP('Données projet'!$B$10,Paramètres!$A$1:$I$89,3,0)*VLOOKUP('Données projet'!$B$10,Paramètres!$A$1:$I$89,5,0)</f>
        <v>231.35556600000035</v>
      </c>
      <c r="AK112" s="14">
        <f t="shared" si="89"/>
        <v>56.575686273246639</v>
      </c>
      <c r="AL112" s="22">
        <f t="shared" si="58"/>
        <v>501.48026437590511</v>
      </c>
      <c r="AM112" s="62">
        <f t="shared" si="59"/>
        <v>794.81359770923837</v>
      </c>
      <c r="AN112" s="62">
        <f ca="1">AVERAGE(OFFSET($AM$3,0,0,'Données projet'!$E$10+1,1))-AVERAGE(OFFSET($H$3,0,0,'Données projet'!$E$10+1,1))</f>
        <v>442.85175349826028</v>
      </c>
      <c r="AO112" s="62">
        <f t="shared" si="90"/>
        <v>210.70697808232501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34.927266320221875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34.927266320221875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344.89500000000049</v>
      </c>
      <c r="BE112" s="14">
        <f>BD112*VLOOKUP('Données projet'!$B$11,Paramètres!$A$1:$I$89,3,0)*VLOOKUP('Données projet'!$B$11,Paramètres!$A$1:$I$89,5,0)</f>
        <v>371.24497800000051</v>
      </c>
      <c r="BF112" s="14">
        <f t="shared" si="91"/>
        <v>85.921956957490252</v>
      </c>
      <c r="BG112" s="22">
        <f t="shared" si="61"/>
        <v>796.23241171762959</v>
      </c>
      <c r="BH112" s="62">
        <f t="shared" si="62"/>
        <v>1089.565745050963</v>
      </c>
      <c r="BI112" s="62">
        <f ca="1">AVERAGE(OFFSET($BH$3,0,0,'Données projet'!$E$11+1,1))-AVERAGE(OFFSET($H$3,0,0,'Données projet'!$E$11+1,1))</f>
        <v>683.36974161977764</v>
      </c>
      <c r="BJ112" s="62">
        <f t="shared" si="92"/>
        <v>312.6921234697457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45.471346718779408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45.471346718779408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7.9349999999999969</v>
      </c>
      <c r="BY112" s="13">
        <f>IF('Données projet'!$A$114&gt;35,BY111+BX112-CG111,IF(A112&lt;'Données projet'!$A$114,$BV$205^A112,IF(A112='Données projet'!$A$114,'Données projet'!$B$114,BY111+BX112-CG111)))</f>
        <v>344.89500000000049</v>
      </c>
      <c r="BZ112" s="14">
        <f>BY112*VLOOKUP('Données projet'!$B$12,Paramètres!$A$1:$I$89,3,0)*VLOOKUP('Données projet'!$B$12,Paramètres!$A$1:$I$89,5,0)</f>
        <v>333.58244400000052</v>
      </c>
      <c r="CA112" s="14">
        <f t="shared" si="93"/>
        <v>78.172571830595942</v>
      </c>
      <c r="CB112" s="22">
        <f t="shared" si="64"/>
        <v>717.13998590495532</v>
      </c>
      <c r="CC112" s="62">
        <f t="shared" si="65"/>
        <v>1010.4733192382887</v>
      </c>
      <c r="CD112" s="62">
        <f ca="1">AVERAGE(OFFSET($CC$3,0,0,'Données projet'!$E$12+1,1))-AVERAGE(OFFSET($H$3,0,0,'Données projet'!$E$12+1,1))</f>
        <v>618.83149423524605</v>
      </c>
      <c r="CE112" s="62">
        <f t="shared" si="94"/>
        <v>285.33582535802435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40.858311544410491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40.858311544410491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2.8421709430404007E-14</v>
      </c>
      <c r="CU112" s="18">
        <f>CT112*VLOOKUP('Données projet'!$B$13,Paramètres!$A$1:$I$89,3,0)*VLOOKUP('Données projet'!$B$13,Paramètres!$A$1:$I$89,5,0)</f>
        <v>2.3055690689943732E-14</v>
      </c>
      <c r="CV112" s="14">
        <f t="shared" si="95"/>
        <v>4.10868481342271E-13</v>
      </c>
      <c r="CW112" s="22">
        <f t="shared" si="67"/>
        <v>7.5575126628944061E-13</v>
      </c>
      <c r="CX112" s="62">
        <f t="shared" si="68"/>
        <v>293.33333333333405</v>
      </c>
      <c r="CY112" s="62">
        <f ca="1">AVERAGE(OFFSET($CX$3,0,0,'Données projet'!$E$13+1,1))-AVERAGE(OFFSET($H$3,0,0,'Données projet'!$E$13+1,1))</f>
        <v>204.1040196583786</v>
      </c>
      <c r="CZ112" s="62">
        <f t="shared" si="96"/>
        <v>202.88720677845521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46.405096058278538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46.405096058278538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5.6</v>
      </c>
      <c r="DO112" s="13">
        <f>IF('Données projet'!$A$166&gt;35,DO111+DN112-DW111,IF(A112&lt;'Données projet'!$A$166,$DL$205^A112,IF(A112='Données projet'!$A$166,'Données projet'!$B$166,DO111+DN112-DW111)))</f>
        <v>279.4000000000002</v>
      </c>
      <c r="DP112" s="18">
        <f>DO112*VLOOKUP('Données projet'!$B$14,Paramètres!$A$1:$I$89,3,0)*VLOOKUP('Données projet'!$B$14,Paramètres!$A$1:$I$89,5,0)</f>
        <v>265.87704000000019</v>
      </c>
      <c r="DQ112" s="14">
        <f t="shared" si="97"/>
        <v>63.973491031660011</v>
      </c>
      <c r="DR112" s="22">
        <f t="shared" si="70"/>
        <v>574.48967488014148</v>
      </c>
      <c r="DS112" s="62">
        <f t="shared" si="71"/>
        <v>867.82300821347485</v>
      </c>
      <c r="DT112" s="62">
        <f ca="1">AVERAGE(OFFSET($DS$3,0,0,'Données projet'!$E$14+1,1))-AVERAGE(OFFSET($H$3,0,0,'Données projet'!$E$14+1,1))</f>
        <v>398.94207486581155</v>
      </c>
      <c r="DU112" s="62">
        <f t="shared" si="98"/>
        <v>166.80625488406787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52.358368738939006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52.358368738939006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7.9349999999999969</v>
      </c>
      <c r="EJ112" s="13">
        <f>IF('Données projet'!$A$192&gt;35,EJ111+EI112-ER111,IF(A112&lt;'Données projet'!$A$192,$EG$205^A112,IF(A112='Données projet'!$A$192,'Données projet'!$B$192,EJ111+EI112-ER111)))</f>
        <v>344.89500000000049</v>
      </c>
      <c r="EK112" s="18">
        <f>EJ112*VLOOKUP('Données projet'!$B$15,Paramètres!$A$1:$I$89,3,0)*VLOOKUP('Données projet'!$B$15,Paramètres!$A$1:$I$89,5,0)</f>
        <v>392.76642600000059</v>
      </c>
      <c r="EL112" s="14">
        <f t="shared" si="99"/>
        <v>90.308615150310914</v>
      </c>
      <c r="EM112" s="22">
        <f t="shared" si="73"/>
        <v>841.35569667012578</v>
      </c>
      <c r="EN112" s="62">
        <f t="shared" si="74"/>
        <v>1134.689030003459</v>
      </c>
      <c r="EO112" s="62">
        <f ca="1">AVERAGE(OFFSET($EN$3,0,0,'Données projet'!$E$15+1,1))-AVERAGE(OFFSET($H$3,0,0,'Données projet'!$E$15+1,1))</f>
        <v>720.18933349167537</v>
      </c>
      <c r="EP112" s="62">
        <f t="shared" si="100"/>
        <v>328.2965259900862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48.107366818418789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48.107366818418789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352.8300000000005</v>
      </c>
      <c r="O113" s="14">
        <f>N113*VLOOKUP('Données projet'!$B$9,Paramètres!$A$1:$I$89,3,0)*VLOOKUP('Données projet'!$B$9,Paramètres!$A$1:$I$89,5,0)</f>
        <v>319.24058400000041</v>
      </c>
      <c r="P113" s="14">
        <f t="shared" si="87"/>
        <v>75.195320551435159</v>
      </c>
      <c r="Q113" s="22">
        <f t="shared" si="107"/>
        <v>686.97586709375025</v>
      </c>
      <c r="R113" s="62">
        <f t="shared" si="55"/>
        <v>980.30920042708362</v>
      </c>
      <c r="S113" s="62">
        <f ca="1">AVERAGE(OFFSET($R$3,0,0,'Données projet'!$E$9+1,1))-AVERAGE(OFFSET($H$3,0,0,'Données projet'!$E$9+1,1))</f>
        <v>581.88778927327667</v>
      </c>
      <c r="T113" s="62">
        <f t="shared" si="88"/>
        <v>269.67340993773422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37.472775622834931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37.472775622834931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7.9349999999999969</v>
      </c>
      <c r="AI113" s="14">
        <f>IF('Données projet'!$A$62&gt;35,AI112+AH113-AQ112,IF(A113&lt;'Données projet'!$A$62,$AF$205^A113,IF(A113='Données projet'!$A$62,'Données projet'!$B$62,AI112+AH113-AQ112)))</f>
        <v>352.8300000000005</v>
      </c>
      <c r="AJ113" s="14">
        <f>AI113*VLOOKUP('Données projet'!$B$10,Paramètres!$A$1:$I$89,3,0)*VLOOKUP('Données projet'!$B$10,Paramètres!$A$1:$I$89,5,0)</f>
        <v>236.67836400000033</v>
      </c>
      <c r="AK113" s="14">
        <f t="shared" si="89"/>
        <v>57.724285667788187</v>
      </c>
      <c r="AL113" s="22">
        <f t="shared" si="58"/>
        <v>512.75128150473165</v>
      </c>
      <c r="AM113" s="62">
        <f t="shared" si="59"/>
        <v>806.08461483806491</v>
      </c>
      <c r="AN113" s="62">
        <f ca="1">AVERAGE(OFFSET($AM$3,0,0,'Données projet'!$E$10+1,1))-AVERAGE(OFFSET($H$3,0,0,'Données projet'!$E$10+1,1))</f>
        <v>442.85175349826028</v>
      </c>
      <c r="AO113" s="62">
        <f t="shared" si="90"/>
        <v>210.70697808232501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34.24236393121123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34.24236393121123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352.8300000000005</v>
      </c>
      <c r="BE113" s="14">
        <f>BD113*VLOOKUP('Données projet'!$B$11,Paramètres!$A$1:$I$89,3,0)*VLOOKUP('Données projet'!$B$11,Paramètres!$A$1:$I$89,5,0)</f>
        <v>379.78621200000055</v>
      </c>
      <c r="BF113" s="14">
        <f t="shared" si="91"/>
        <v>87.666344241853807</v>
      </c>
      <c r="BG113" s="22">
        <f t="shared" si="61"/>
        <v>814.14653545456304</v>
      </c>
      <c r="BH113" s="62">
        <f t="shared" si="62"/>
        <v>1107.4798687878963</v>
      </c>
      <c r="BI113" s="62">
        <f ca="1">AVERAGE(OFFSET($BH$3,0,0,'Données projet'!$E$11+1,1))-AVERAGE(OFFSET($H$3,0,0,'Données projet'!$E$11+1,1))</f>
        <v>683.36974161977764</v>
      </c>
      <c r="BJ113" s="62">
        <f t="shared" si="92"/>
        <v>312.6921234697457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44.579681344407057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44.579681344407057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7.9349999999999969</v>
      </c>
      <c r="BY113" s="13">
        <f>IF('Données projet'!$A$114&gt;35,BY112+BX113-CG112,IF(A113&lt;'Données projet'!$A$114,$BV$205^A113,IF(A113='Données projet'!$A$114,'Données projet'!$B$114,BY112+BX113-CG112)))</f>
        <v>352.8300000000005</v>
      </c>
      <c r="BZ113" s="14">
        <f>BY113*VLOOKUP('Données projet'!$B$12,Paramètres!$A$1:$I$89,3,0)*VLOOKUP('Données projet'!$B$12,Paramètres!$A$1:$I$89,5,0)</f>
        <v>341.25717600000047</v>
      </c>
      <c r="CA113" s="14">
        <f t="shared" si="93"/>
        <v>79.759631123888809</v>
      </c>
      <c r="CB113" s="22">
        <f t="shared" si="64"/>
        <v>733.2709390741071</v>
      </c>
      <c r="CC113" s="62">
        <f t="shared" si="65"/>
        <v>1026.6042724074405</v>
      </c>
      <c r="CD113" s="62">
        <f ca="1">AVERAGE(OFFSET($CC$3,0,0,'Données projet'!$E$12+1,1))-AVERAGE(OFFSET($H$3,0,0,'Données projet'!$E$12+1,1))</f>
        <v>618.83149423524605</v>
      </c>
      <c r="CE113" s="62">
        <f t="shared" si="94"/>
        <v>285.33582535802435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40.057104976133886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40.057104976133886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2.8421709430404007E-14</v>
      </c>
      <c r="CU113" s="18">
        <f>CT113*VLOOKUP('Données projet'!$B$13,Paramètres!$A$1:$I$89,3,0)*VLOOKUP('Données projet'!$B$13,Paramètres!$A$1:$I$89,5,0)</f>
        <v>2.3055690689943732E-14</v>
      </c>
      <c r="CV113" s="14">
        <f t="shared" si="95"/>
        <v>4.10868481342271E-13</v>
      </c>
      <c r="CW113" s="22">
        <f t="shared" si="67"/>
        <v>7.5575126628944061E-13</v>
      </c>
      <c r="CX113" s="62">
        <f t="shared" si="68"/>
        <v>293.33333333333405</v>
      </c>
      <c r="CY113" s="62">
        <f ca="1">AVERAGE(OFFSET($CX$3,0,0,'Données projet'!$E$13+1,1))-AVERAGE(OFFSET($H$3,0,0,'Données projet'!$E$13+1,1))</f>
        <v>204.1040196583786</v>
      </c>
      <c r="CZ113" s="62">
        <f t="shared" si="96"/>
        <v>202.88720677845521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45.495120428889471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45.495120428889471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285</v>
      </c>
      <c r="DM113" s="13">
        <f>VLOOKUP(A113,'Données projet'!$A$165:$I$185,9,0)</f>
        <v>5.6</v>
      </c>
      <c r="DN113" s="13">
        <f t="array" ref="DN113">INDEX(DM:DM,MIN(IF(ISNUMBER(DM113:DM309),ROW(DM113:DM309),"")))</f>
        <v>5.6</v>
      </c>
      <c r="DO113" s="13">
        <f>IF('Données projet'!$A$166&gt;35,DO112+DN113-DW112,IF(A113&lt;'Données projet'!$A$166,$DL$205^A113,IF(A113='Données projet'!$A$166,'Données projet'!$B$166,DO112+DN113-DW112)))</f>
        <v>285.00000000000023</v>
      </c>
      <c r="DP113" s="18">
        <f>DO113*VLOOKUP('Données projet'!$B$14,Paramètres!$A$1:$I$89,3,0)*VLOOKUP('Données projet'!$B$14,Paramètres!$A$1:$I$89,5,0)</f>
        <v>271.20600000000024</v>
      </c>
      <c r="DQ113" s="14">
        <f t="shared" si="97"/>
        <v>65.105146500462098</v>
      </c>
      <c r="DR113" s="22">
        <f t="shared" si="70"/>
        <v>585.74191348830516</v>
      </c>
      <c r="DS113" s="62">
        <f t="shared" si="71"/>
        <v>879.07524682163853</v>
      </c>
      <c r="DT113" s="62">
        <f ca="1">AVERAGE(OFFSET($DS$3,0,0,'Données projet'!$E$14+1,1))-AVERAGE(OFFSET($H$3,0,0,'Données projet'!$E$14+1,1))</f>
        <v>398.94207486581155</v>
      </c>
      <c r="DU113" s="62">
        <f t="shared" si="98"/>
        <v>166.80625488406787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25</v>
      </c>
      <c r="DX113" s="17">
        <f>IF(ISNA(VLOOKUP(A113,'Données projet'!$A$165:$I$185,5,0)),0%,VLOOKUP(A113,'Données projet'!$A$165:$I$185,5,0)*VLOOKUP('Données projet'!$B$14,Paramètres!$A$1:$I$89,7,0))</f>
        <v>0.34400000000000003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60.378557336626557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60.378557336626557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7.9349999999999969</v>
      </c>
      <c r="EJ113" s="13">
        <f>IF('Données projet'!$A$192&gt;35,EJ112+EI113-ER112,IF(A113&lt;'Données projet'!$A$192,$EG$205^A113,IF(A113='Données projet'!$A$192,'Données projet'!$B$192,EJ112+EI113-ER112)))</f>
        <v>352.8300000000005</v>
      </c>
      <c r="EK113" s="18">
        <f>EJ113*VLOOKUP('Données projet'!$B$15,Paramètres!$A$1:$I$89,3,0)*VLOOKUP('Données projet'!$B$15,Paramètres!$A$1:$I$89,5,0)</f>
        <v>401.80280400000055</v>
      </c>
      <c r="EL113" s="14">
        <f t="shared" si="99"/>
        <v>92.14206035471453</v>
      </c>
      <c r="EM113" s="22">
        <f t="shared" si="73"/>
        <v>860.28730541779544</v>
      </c>
      <c r="EN113" s="62">
        <f t="shared" si="74"/>
        <v>1153.6206387511288</v>
      </c>
      <c r="EO113" s="62">
        <f ca="1">AVERAGE(OFFSET($EN$3,0,0,'Données projet'!$E$15+1,1))-AVERAGE(OFFSET($H$3,0,0,'Données projet'!$E$15+1,1))</f>
        <v>720.18933349167537</v>
      </c>
      <c r="EP113" s="62">
        <f t="shared" si="100"/>
        <v>328.2965259900862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47.164010697706019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47.164010697706019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360.7650000000005</v>
      </c>
      <c r="O114" s="14">
        <f>N114*VLOOKUP('Données projet'!$B$9,Paramètres!$A$1:$I$89,3,0)*VLOOKUP('Données projet'!$B$9,Paramètres!$A$1:$I$89,5,0)</f>
        <v>326.42017200000043</v>
      </c>
      <c r="P114" s="14">
        <f t="shared" si="87"/>
        <v>76.687647008791089</v>
      </c>
      <c r="Q114" s="22">
        <f t="shared" si="107"/>
        <v>702.07945144031191</v>
      </c>
      <c r="R114" s="62">
        <f t="shared" si="55"/>
        <v>995.41278477364517</v>
      </c>
      <c r="S114" s="62">
        <f ca="1">AVERAGE(OFFSET($R$3,0,0,'Données projet'!$E$9+1,1))-AVERAGE(OFFSET($H$3,0,0,'Données projet'!$E$9+1,1))</f>
        <v>581.88778927327667</v>
      </c>
      <c r="T114" s="62">
        <f t="shared" si="88"/>
        <v>269.67340993773422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36.737957349007409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36.737957349007409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7.9349999999999969</v>
      </c>
      <c r="AI114" s="14">
        <f>IF('Données projet'!$A$62&gt;35,AI113+AH114-AQ113,IF(A114&lt;'Données projet'!$A$62,$AF$205^A114,IF(A114='Données projet'!$A$62,'Données projet'!$B$62,AI113+AH114-AQ113)))</f>
        <v>360.7650000000005</v>
      </c>
      <c r="AJ114" s="14">
        <f>AI114*VLOOKUP('Données projet'!$B$10,Paramètres!$A$1:$I$89,3,0)*VLOOKUP('Données projet'!$B$10,Paramètres!$A$1:$I$89,5,0)</f>
        <v>242.00116200000033</v>
      </c>
      <c r="AK114" s="14">
        <f t="shared" si="89"/>
        <v>58.869881937639626</v>
      </c>
      <c r="AL114" s="22">
        <f t="shared" si="58"/>
        <v>524.01706819138963</v>
      </c>
      <c r="AM114" s="62">
        <f t="shared" si="59"/>
        <v>817.35040152472288</v>
      </c>
      <c r="AN114" s="62">
        <f ca="1">AVERAGE(OFFSET($AM$3,0,0,'Données projet'!$E$10+1,1))-AVERAGE(OFFSET($H$3,0,0,'Données projet'!$E$10+1,1))</f>
        <v>442.85175349826028</v>
      </c>
      <c r="AO114" s="62">
        <f t="shared" si="90"/>
        <v>210.70697808232501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33.570892060299876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33.570892060299876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360.7650000000005</v>
      </c>
      <c r="BE114" s="14">
        <f>BD114*VLOOKUP('Données projet'!$B$11,Paramètres!$A$1:$I$89,3,0)*VLOOKUP('Données projet'!$B$11,Paramètres!$A$1:$I$89,5,0)</f>
        <v>388.32744600000052</v>
      </c>
      <c r="BF114" s="14">
        <f t="shared" si="91"/>
        <v>89.406170656215622</v>
      </c>
      <c r="BG114" s="22">
        <f t="shared" si="61"/>
        <v>832.05271567624311</v>
      </c>
      <c r="BH114" s="62">
        <f t="shared" si="62"/>
        <v>1125.3860490095765</v>
      </c>
      <c r="BI114" s="62">
        <f ca="1">AVERAGE(OFFSET($BH$3,0,0,'Données projet'!$E$11+1,1))-AVERAGE(OFFSET($H$3,0,0,'Données projet'!$E$11+1,1))</f>
        <v>683.36974161977764</v>
      </c>
      <c r="BJ114" s="62">
        <f t="shared" si="92"/>
        <v>312.6921234697457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43.705500984163976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43.705500984163976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7.9349999999999969</v>
      </c>
      <c r="BY114" s="13">
        <f>IF('Données projet'!$A$114&gt;35,BY113+BX114-CG113,IF(A114&lt;'Données projet'!$A$114,$BV$205^A114,IF(A114='Données projet'!$A$114,'Données projet'!$B$114,BY113+BX114-CG113)))</f>
        <v>360.7650000000005</v>
      </c>
      <c r="BZ114" s="14">
        <f>BY114*VLOOKUP('Données projet'!$B$12,Paramètres!$A$1:$I$89,3,0)*VLOOKUP('Données projet'!$B$12,Paramètres!$A$1:$I$89,5,0)</f>
        <v>348.93190800000048</v>
      </c>
      <c r="CA114" s="14">
        <f t="shared" si="93"/>
        <v>81.342540896495009</v>
      </c>
      <c r="CB114" s="22">
        <f t="shared" si="64"/>
        <v>749.39466516139635</v>
      </c>
      <c r="CC114" s="62">
        <f t="shared" si="65"/>
        <v>1042.7279984947297</v>
      </c>
      <c r="CD114" s="62">
        <f ca="1">AVERAGE(OFFSET($CC$3,0,0,'Données projet'!$E$12+1,1))-AVERAGE(OFFSET($H$3,0,0,'Données projet'!$E$12+1,1))</f>
        <v>618.83149423524605</v>
      </c>
      <c r="CE114" s="62">
        <f t="shared" si="94"/>
        <v>285.33582535802435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39.271609579973436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39.271609579973436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2.8421709430404007E-14</v>
      </c>
      <c r="CU114" s="18">
        <f>CT114*VLOOKUP('Données projet'!$B$13,Paramètres!$A$1:$I$89,3,0)*VLOOKUP('Données projet'!$B$13,Paramètres!$A$1:$I$89,5,0)</f>
        <v>2.3055690689943732E-14</v>
      </c>
      <c r="CV114" s="14">
        <f t="shared" si="95"/>
        <v>4.10868481342271E-13</v>
      </c>
      <c r="CW114" s="22">
        <f t="shared" si="67"/>
        <v>7.5575126628944061E-13</v>
      </c>
      <c r="CX114" s="62">
        <f t="shared" si="68"/>
        <v>293.33333333333405</v>
      </c>
      <c r="CY114" s="62">
        <f ca="1">AVERAGE(OFFSET($CX$3,0,0,'Données projet'!$E$13+1,1))-AVERAGE(OFFSET($H$3,0,0,'Données projet'!$E$13+1,1))</f>
        <v>204.1040196583786</v>
      </c>
      <c r="CZ114" s="62">
        <f t="shared" si="96"/>
        <v>202.88720677845521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44.602988866562399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44.602988866562399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5.4</v>
      </c>
      <c r="DO114" s="13">
        <f>IF('Données projet'!$A$166&gt;35,DO113+DN114-DW113,IF(A114&lt;'Données projet'!$A$166,$DL$205^A114,IF(A114='Données projet'!$A$166,'Données projet'!$B$166,DO113+DN114-DW113)))</f>
        <v>265.4000000000002</v>
      </c>
      <c r="DP114" s="18">
        <f>DO114*VLOOKUP('Données projet'!$B$14,Paramètres!$A$1:$I$89,3,0)*VLOOKUP('Données projet'!$B$14,Paramètres!$A$1:$I$89,5,0)</f>
        <v>252.55464000000021</v>
      </c>
      <c r="DQ114" s="14">
        <f t="shared" si="97"/>
        <v>61.132654455470124</v>
      </c>
      <c r="DR114" s="22">
        <f t="shared" si="70"/>
        <v>546.33870450994425</v>
      </c>
      <c r="DS114" s="62">
        <f t="shared" si="71"/>
        <v>839.67203784327762</v>
      </c>
      <c r="DT114" s="62">
        <f ca="1">AVERAGE(OFFSET($DS$3,0,0,'Données projet'!$E$14+1,1))-AVERAGE(OFFSET($H$3,0,0,'Données projet'!$E$14+1,1))</f>
        <v>398.94207486581155</v>
      </c>
      <c r="DU114" s="62">
        <f t="shared" si="98"/>
        <v>166.80625488406787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59.194570654538893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59.194570654538893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7.9349999999999969</v>
      </c>
      <c r="EJ114" s="13">
        <f>IF('Données projet'!$A$192&gt;35,EJ113+EI114-ER113,IF(A114&lt;'Données projet'!$A$192,$EG$205^A114,IF(A114='Données projet'!$A$192,'Données projet'!$B$192,EJ113+EI114-ER113)))</f>
        <v>360.7650000000005</v>
      </c>
      <c r="EK114" s="18">
        <f>EJ114*VLOOKUP('Données projet'!$B$15,Paramètres!$A$1:$I$89,3,0)*VLOOKUP('Données projet'!$B$15,Paramètres!$A$1:$I$89,5,0)</f>
        <v>410.83918200000056</v>
      </c>
      <c r="EL114" s="14">
        <f t="shared" si="99"/>
        <v>93.970711838533532</v>
      </c>
      <c r="EM114" s="22">
        <f t="shared" si="73"/>
        <v>879.21056510211349</v>
      </c>
      <c r="EN114" s="62">
        <f t="shared" si="74"/>
        <v>1172.5438984354469</v>
      </c>
      <c r="EO114" s="62">
        <f ca="1">AVERAGE(OFFSET($EN$3,0,0,'Données projet'!$E$15+1,1))-AVERAGE(OFFSET($H$3,0,0,'Données projet'!$E$15+1,1))</f>
        <v>720.18933349167537</v>
      </c>
      <c r="EP114" s="62">
        <f t="shared" si="100"/>
        <v>328.2965259900862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46.239153215130003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46.239153215130003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368.7000000000005</v>
      </c>
      <c r="O115" s="14">
        <f>N115*VLOOKUP('Données projet'!$B$9,Paramètres!$A$1:$I$89,3,0)*VLOOKUP('Données projet'!$B$9,Paramètres!$A$1:$I$89,5,0)</f>
        <v>333.59976000000046</v>
      </c>
      <c r="P115" s="14">
        <f t="shared" si="87"/>
        <v>78.17615735915706</v>
      </c>
      <c r="Q115" s="22">
        <f t="shared" si="107"/>
        <v>717.17638940053257</v>
      </c>
      <c r="R115" s="62">
        <f t="shared" si="55"/>
        <v>1010.5097227338658</v>
      </c>
      <c r="S115" s="62">
        <f ca="1">AVERAGE(OFFSET($R$3,0,0,'Données projet'!$E$9+1,1))-AVERAGE(OFFSET($H$3,0,0,'Données projet'!$E$9+1,1))</f>
        <v>581.88778927327667</v>
      </c>
      <c r="T115" s="62">
        <f t="shared" si="88"/>
        <v>269.67340993773422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36.017548413334758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36.017548413334758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7.9349999999999969</v>
      </c>
      <c r="AI115" s="14">
        <f>IF('Données projet'!$A$62&gt;35,AI114+AH115-AQ114,IF(A115&lt;'Données projet'!$A$62,$AF$205^A115,IF(A115='Données projet'!$A$62,'Données projet'!$B$62,AI114+AH115-AQ114)))</f>
        <v>368.7000000000005</v>
      </c>
      <c r="AJ115" s="14">
        <f>AI115*VLOOKUP('Données projet'!$B$10,Paramètres!$A$1:$I$89,3,0)*VLOOKUP('Données projet'!$B$10,Paramètres!$A$1:$I$89,5,0)</f>
        <v>247.32396000000037</v>
      </c>
      <c r="AK115" s="14">
        <f t="shared" si="89"/>
        <v>60.012548742620076</v>
      </c>
      <c r="AL115" s="22">
        <f t="shared" si="58"/>
        <v>535.27775272673057</v>
      </c>
      <c r="AM115" s="62">
        <f t="shared" si="59"/>
        <v>828.61108606006383</v>
      </c>
      <c r="AN115" s="62">
        <f ca="1">AVERAGE(OFFSET($AM$3,0,0,'Données projet'!$E$10+1,1))-AVERAGE(OFFSET($H$3,0,0,'Données projet'!$E$10+1,1))</f>
        <v>442.85175349826028</v>
      </c>
      <c r="AO115" s="62">
        <f t="shared" si="90"/>
        <v>210.70697808232501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32.912587343219691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32.912587343219691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368.7000000000005</v>
      </c>
      <c r="BE115" s="14">
        <f>BD115*VLOOKUP('Données projet'!$B$11,Paramètres!$A$1:$I$89,3,0)*VLOOKUP('Données projet'!$B$11,Paramètres!$A$1:$I$89,5,0)</f>
        <v>396.86868000000055</v>
      </c>
      <c r="BF115" s="14">
        <f t="shared" si="91"/>
        <v>91.14154806834452</v>
      </c>
      <c r="BG115" s="22">
        <f t="shared" si="61"/>
        <v>849.95114721903428</v>
      </c>
      <c r="BH115" s="62">
        <f t="shared" si="62"/>
        <v>1143.2844805523675</v>
      </c>
      <c r="BI115" s="62">
        <f ca="1">AVERAGE(OFFSET($BH$3,0,0,'Données projet'!$E$11+1,1))-AVERAGE(OFFSET($H$3,0,0,'Données projet'!$E$11+1,1))</f>
        <v>683.36974161977764</v>
      </c>
      <c r="BJ115" s="62">
        <f t="shared" si="92"/>
        <v>312.6921234697457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42.84846276758789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42.84846276758789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7.9349999999999969</v>
      </c>
      <c r="BY115" s="13">
        <f>IF('Données projet'!$A$114&gt;35,BY114+BX115-CG114,IF(A115&lt;'Données projet'!$A$114,$BV$205^A115,IF(A115='Données projet'!$A$114,'Données projet'!$B$114,BY114+BX115-CG114)))</f>
        <v>368.7000000000005</v>
      </c>
      <c r="BZ115" s="14">
        <f>BY115*VLOOKUP('Données projet'!$B$12,Paramètres!$A$1:$I$89,3,0)*VLOOKUP('Données projet'!$B$12,Paramètres!$A$1:$I$89,5,0)</f>
        <v>356.60664000000048</v>
      </c>
      <c r="CA115" s="14">
        <f t="shared" si="93"/>
        <v>82.921402926720376</v>
      </c>
      <c r="CB115" s="22">
        <f t="shared" si="64"/>
        <v>765.51134143070556</v>
      </c>
      <c r="CC115" s="62">
        <f t="shared" si="65"/>
        <v>1058.8446747640389</v>
      </c>
      <c r="CD115" s="62">
        <f ca="1">AVERAGE(OFFSET($CC$3,0,0,'Données projet'!$E$12+1,1))-AVERAGE(OFFSET($H$3,0,0,'Données projet'!$E$12+1,1))</f>
        <v>618.83149423524605</v>
      </c>
      <c r="CE115" s="62">
        <f t="shared" si="94"/>
        <v>285.33582535802435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38.501517269426806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38.501517269426806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2.8421709430404007E-14</v>
      </c>
      <c r="CU115" s="18">
        <f>CT115*VLOOKUP('Données projet'!$B$13,Paramètres!$A$1:$I$89,3,0)*VLOOKUP('Données projet'!$B$13,Paramètres!$A$1:$I$89,5,0)</f>
        <v>2.3055690689943732E-14</v>
      </c>
      <c r="CV115" s="14">
        <f t="shared" si="95"/>
        <v>4.10868481342271E-13</v>
      </c>
      <c r="CW115" s="22">
        <f t="shared" si="67"/>
        <v>7.5575126628944061E-13</v>
      </c>
      <c r="CX115" s="62">
        <f t="shared" si="68"/>
        <v>293.33333333333405</v>
      </c>
      <c r="CY115" s="62">
        <f ca="1">AVERAGE(OFFSET($CX$3,0,0,'Données projet'!$E$13+1,1))-AVERAGE(OFFSET($H$3,0,0,'Données projet'!$E$13+1,1))</f>
        <v>204.1040196583786</v>
      </c>
      <c r="CZ115" s="62">
        <f t="shared" si="96"/>
        <v>202.88720677845521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43.728351460026033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43.728351460026033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5.4</v>
      </c>
      <c r="DO115" s="13">
        <f>IF('Données projet'!$A$166&gt;35,DO114+DN115-DW114,IF(A115&lt;'Données projet'!$A$166,$DL$205^A115,IF(A115='Données projet'!$A$166,'Données projet'!$B$166,DO114+DN115-DW114)))</f>
        <v>270.80000000000018</v>
      </c>
      <c r="DP115" s="18">
        <f>DO115*VLOOKUP('Données projet'!$B$14,Paramètres!$A$1:$I$89,3,0)*VLOOKUP('Données projet'!$B$14,Paramètres!$A$1:$I$89,5,0)</f>
        <v>257.69328000000019</v>
      </c>
      <c r="DQ115" s="14">
        <f t="shared" si="97"/>
        <v>62.230423737412963</v>
      </c>
      <c r="DR115" s="22">
        <f t="shared" si="70"/>
        <v>557.20045067599449</v>
      </c>
      <c r="DS115" s="62">
        <f t="shared" si="71"/>
        <v>850.53378400932775</v>
      </c>
      <c r="DT115" s="62">
        <f ca="1">AVERAGE(OFFSET($DS$3,0,0,'Données projet'!$E$14+1,1))-AVERAGE(OFFSET($H$3,0,0,'Données projet'!$E$14+1,1))</f>
        <v>398.94207486581155</v>
      </c>
      <c r="DU115" s="62">
        <f t="shared" si="98"/>
        <v>166.80625488406787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58.033801229126396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58.033801229126396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7.9349999999999969</v>
      </c>
      <c r="EJ115" s="13">
        <f>IF('Données projet'!$A$192&gt;35,EJ114+EI115-ER114,IF(A115&lt;'Données projet'!$A$192,$EG$205^A115,IF(A115='Données projet'!$A$192,'Données projet'!$B$192,EJ114+EI115-ER114)))</f>
        <v>368.7000000000005</v>
      </c>
      <c r="EK115" s="18">
        <f>EJ115*VLOOKUP('Données projet'!$B$15,Paramètres!$A$1:$I$89,3,0)*VLOOKUP('Données projet'!$B$15,Paramètres!$A$1:$I$89,5,0)</f>
        <v>419.87556000000058</v>
      </c>
      <c r="EL115" s="14">
        <f t="shared" si="99"/>
        <v>95.794687180831971</v>
      </c>
      <c r="EM115" s="22">
        <f t="shared" si="73"/>
        <v>898.12568050661673</v>
      </c>
      <c r="EN115" s="62">
        <f t="shared" si="74"/>
        <v>1191.4590138399501</v>
      </c>
      <c r="EO115" s="62">
        <f ca="1">AVERAGE(OFFSET($EN$3,0,0,'Données projet'!$E$15+1,1))-AVERAGE(OFFSET($H$3,0,0,'Données projet'!$E$15+1,1))</f>
        <v>720.18933349167537</v>
      </c>
      <c r="EP115" s="62">
        <f t="shared" si="100"/>
        <v>328.2965259900862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45.332431623679938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45.332431623679938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376.6350000000005</v>
      </c>
      <c r="O116" s="14">
        <f>N116*VLOOKUP('Données projet'!$B$9,Paramètres!$A$1:$I$89,3,0)*VLOOKUP('Données projet'!$B$9,Paramètres!$A$1:$I$89,5,0)</f>
        <v>340.77934800000043</v>
      </c>
      <c r="P116" s="14">
        <f t="shared" si="87"/>
        <v>79.660943190415296</v>
      </c>
      <c r="Q116" s="22">
        <f t="shared" si="107"/>
        <v>732.26684048997402</v>
      </c>
      <c r="R116" s="62">
        <f t="shared" si="55"/>
        <v>1025.6001738233074</v>
      </c>
      <c r="S116" s="62">
        <f ca="1">AVERAGE(OFFSET($R$3,0,0,'Données projet'!$E$9+1,1))-AVERAGE(OFFSET($H$3,0,0,'Données projet'!$E$9+1,1))</f>
        <v>581.88778927327667</v>
      </c>
      <c r="T116" s="62">
        <f t="shared" si="88"/>
        <v>269.67340993773422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35.311266257484583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35.311266257484583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7.9349999999999969</v>
      </c>
      <c r="AI116" s="14">
        <f>IF('Données projet'!$A$62&gt;35,AI115+AH116-AQ115,IF(A116&lt;'Données projet'!$A$62,$AF$205^A116,IF(A116='Données projet'!$A$62,'Données projet'!$B$62,AI115+AH116-AQ115)))</f>
        <v>376.6350000000005</v>
      </c>
      <c r="AJ116" s="14">
        <f>AI116*VLOOKUP('Données projet'!$B$10,Paramètres!$A$1:$I$89,3,0)*VLOOKUP('Données projet'!$B$10,Paramètres!$A$1:$I$89,5,0)</f>
        <v>252.64675800000035</v>
      </c>
      <c r="AK116" s="14">
        <f t="shared" si="89"/>
        <v>61.152356390895321</v>
      </c>
      <c r="AL116" s="22">
        <f t="shared" si="58"/>
        <v>546.5334575641433</v>
      </c>
      <c r="AM116" s="62">
        <f t="shared" si="59"/>
        <v>839.86679089747668</v>
      </c>
      <c r="AN116" s="62">
        <f ca="1">AVERAGE(OFFSET($AM$3,0,0,'Données projet'!$E$10+1,1))-AVERAGE(OFFSET($H$3,0,0,'Données projet'!$E$10+1,1))</f>
        <v>442.85175349826028</v>
      </c>
      <c r="AO116" s="62">
        <f t="shared" si="90"/>
        <v>210.70697808232501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32.267191580115224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32.267191580115224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376.6350000000005</v>
      </c>
      <c r="BE116" s="14">
        <f>BD116*VLOOKUP('Données projet'!$B$11,Paramètres!$A$1:$I$89,3,0)*VLOOKUP('Données projet'!$B$11,Paramètres!$A$1:$I$89,5,0)</f>
        <v>405.40991400000053</v>
      </c>
      <c r="BF116" s="14">
        <f t="shared" si="91"/>
        <v>92.872583255826356</v>
      </c>
      <c r="BG116" s="22">
        <f t="shared" si="61"/>
        <v>867.84201605389853</v>
      </c>
      <c r="BH116" s="62">
        <f t="shared" si="62"/>
        <v>1161.1753493872318</v>
      </c>
      <c r="BI116" s="62">
        <f ca="1">AVERAGE(OFFSET($BH$3,0,0,'Données projet'!$E$11+1,1))-AVERAGE(OFFSET($H$3,0,0,'Données projet'!$E$11+1,1))</f>
        <v>683.36974161977764</v>
      </c>
      <c r="BJ116" s="62">
        <f t="shared" si="92"/>
        <v>312.6921234697457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42.008230547697167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42.008230547697167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7.9349999999999969</v>
      </c>
      <c r="BY116" s="13">
        <f>IF('Données projet'!$A$114&gt;35,BY115+BX116-CG115,IF(A116&lt;'Données projet'!$A$114,$BV$205^A116,IF(A116='Données projet'!$A$114,'Données projet'!$B$114,BY115+BX116-CG115)))</f>
        <v>376.6350000000005</v>
      </c>
      <c r="BZ116" s="14">
        <f>BY116*VLOOKUP('Données projet'!$B$12,Paramètres!$A$1:$I$89,3,0)*VLOOKUP('Données projet'!$B$12,Paramètres!$A$1:$I$89,5,0)</f>
        <v>364.28137200000049</v>
      </c>
      <c r="CA116" s="14">
        <f t="shared" si="93"/>
        <v>84.496314361776058</v>
      </c>
      <c r="CB116" s="22">
        <f t="shared" si="64"/>
        <v>781.62113708009417</v>
      </c>
      <c r="CC116" s="62">
        <f t="shared" si="65"/>
        <v>1074.9544704134275</v>
      </c>
      <c r="CD116" s="62">
        <f ca="1">AVERAGE(OFFSET($CC$3,0,0,'Données projet'!$E$12+1,1))-AVERAGE(OFFSET($H$3,0,0,'Données projet'!$E$12+1,1))</f>
        <v>618.83149423524605</v>
      </c>
      <c r="CE116" s="62">
        <f t="shared" si="94"/>
        <v>285.33582535802435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37.746525999380069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37.746525999380069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2.8421709430404007E-14</v>
      </c>
      <c r="CU116" s="18">
        <f>CT116*VLOOKUP('Données projet'!$B$13,Paramètres!$A$1:$I$89,3,0)*VLOOKUP('Données projet'!$B$13,Paramètres!$A$1:$I$89,5,0)</f>
        <v>2.3055690689943732E-14</v>
      </c>
      <c r="CV116" s="14">
        <f t="shared" si="95"/>
        <v>4.10868481342271E-13</v>
      </c>
      <c r="CW116" s="22">
        <f t="shared" si="67"/>
        <v>7.5575126628944061E-13</v>
      </c>
      <c r="CX116" s="62">
        <f t="shared" si="68"/>
        <v>293.33333333333405</v>
      </c>
      <c r="CY116" s="62">
        <f ca="1">AVERAGE(OFFSET($CX$3,0,0,'Données projet'!$E$13+1,1))-AVERAGE(OFFSET($H$3,0,0,'Données projet'!$E$13+1,1))</f>
        <v>204.1040196583786</v>
      </c>
      <c r="CZ116" s="62">
        <f t="shared" si="96"/>
        <v>202.88720677845521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42.870865159555706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42.870865159555706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5.4</v>
      </c>
      <c r="DO116" s="13">
        <f>IF('Données projet'!$A$166&gt;35,DO115+DN116-DW115,IF(A116&lt;'Données projet'!$A$166,$DL$205^A116,IF(A116='Données projet'!$A$166,'Données projet'!$B$166,DO115+DN116-DW115)))</f>
        <v>276.20000000000016</v>
      </c>
      <c r="DP116" s="18">
        <f>DO116*VLOOKUP('Données projet'!$B$14,Paramètres!$A$1:$I$89,3,0)*VLOOKUP('Données projet'!$B$14,Paramètres!$A$1:$I$89,5,0)</f>
        <v>262.83192000000014</v>
      </c>
      <c r="DQ116" s="14">
        <f t="shared" si="97"/>
        <v>63.325647738844125</v>
      </c>
      <c r="DR116" s="22">
        <f t="shared" si="70"/>
        <v>568.05776381182034</v>
      </c>
      <c r="DS116" s="62">
        <f t="shared" si="71"/>
        <v>861.39109714515371</v>
      </c>
      <c r="DT116" s="62">
        <f ca="1">AVERAGE(OFFSET($DS$3,0,0,'Données projet'!$E$14+1,1))-AVERAGE(OFFSET($H$3,0,0,'Données projet'!$E$14+1,1))</f>
        <v>398.94207486581155</v>
      </c>
      <c r="DU116" s="62">
        <f t="shared" si="98"/>
        <v>166.80625488406787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56.895793784146804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56.895793784146804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7.9349999999999969</v>
      </c>
      <c r="EJ116" s="13">
        <f>IF('Données projet'!$A$192&gt;35,EJ115+EI116-ER115,IF(A116&lt;'Données projet'!$A$192,$EG$205^A116,IF(A116='Données projet'!$A$192,'Données projet'!$B$192,EJ115+EI116-ER115)))</f>
        <v>376.6350000000005</v>
      </c>
      <c r="EK116" s="18">
        <f>EJ116*VLOOKUP('Données projet'!$B$15,Paramètres!$A$1:$I$89,3,0)*VLOOKUP('Données projet'!$B$15,Paramètres!$A$1:$I$89,5,0)</f>
        <v>428.91193800000059</v>
      </c>
      <c r="EL116" s="14">
        <f t="shared" si="99"/>
        <v>97.614098610616793</v>
      </c>
      <c r="EM116" s="22">
        <f t="shared" si="73"/>
        <v>917.03284709682532</v>
      </c>
      <c r="EN116" s="62">
        <f t="shared" si="74"/>
        <v>1210.3661804301587</v>
      </c>
      <c r="EO116" s="62">
        <f ca="1">AVERAGE(OFFSET($EN$3,0,0,'Données projet'!$E$15+1,1))-AVERAGE(OFFSET($H$3,0,0,'Données projet'!$E$15+1,1))</f>
        <v>720.18933349167537</v>
      </c>
      <c r="EP116" s="62">
        <f t="shared" si="100"/>
        <v>328.2965259900862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44.443490289592646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44.443490289592646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384.5700000000005</v>
      </c>
      <c r="O117" s="14">
        <f>N117*VLOOKUP('Données projet'!$B$9,Paramètres!$A$1:$I$89,3,0)*VLOOKUP('Données projet'!$B$9,Paramètres!$A$1:$I$89,5,0)</f>
        <v>347.95893600000045</v>
      </c>
      <c r="P117" s="14">
        <f t="shared" si="87"/>
        <v>81.142092010767954</v>
      </c>
      <c r="Q117" s="22">
        <f t="shared" si="107"/>
        <v>747.35095711875499</v>
      </c>
      <c r="R117" s="62">
        <f t="shared" si="55"/>
        <v>1040.6842904520884</v>
      </c>
      <c r="S117" s="62">
        <f ca="1">AVERAGE(OFFSET($R$3,0,0,'Données projet'!$E$9+1,1))-AVERAGE(OFFSET($H$3,0,0,'Données projet'!$E$9+1,1))</f>
        <v>581.88778927327667</v>
      </c>
      <c r="T117" s="62">
        <f t="shared" si="88"/>
        <v>269.67340993773422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0.25800000000000001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49.088215262637867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49.088215262637867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>
        <f>VLOOKUP(A117,'Données projet'!$A$61:$I$81,2,0)</f>
        <v>384.57</v>
      </c>
      <c r="AG117" s="13">
        <f>VLOOKUP(A117,'Données projet'!$A$61:$I$81,9,0)</f>
        <v>7.9349999999999969</v>
      </c>
      <c r="AH117" s="13">
        <f t="array" ref="AH117">INDEX(AG:AG,MIN(IF(ISNUMBER(AG117:AG313),ROW(AG117:AG313),"")))</f>
        <v>7.9349999999999969</v>
      </c>
      <c r="AI117" s="14">
        <f>IF('Données projet'!$A$62&gt;35,AI116+AH117-AQ116,IF(A117&lt;'Données projet'!$A$62,$AF$205^A117,IF(A117='Données projet'!$A$62,'Données projet'!$B$62,AI116+AH117-AQ116)))</f>
        <v>384.5700000000005</v>
      </c>
      <c r="AJ117" s="14">
        <f>AI117*VLOOKUP('Données projet'!$B$10,Paramètres!$A$1:$I$89,3,0)*VLOOKUP('Données projet'!$B$10,Paramètres!$A$1:$I$89,5,0)</f>
        <v>257.96955600000035</v>
      </c>
      <c r="AK117" s="14">
        <f t="shared" si="89"/>
        <v>62.289372058832555</v>
      </c>
      <c r="AL117" s="22">
        <f t="shared" si="58"/>
        <v>557.78429970246725</v>
      </c>
      <c r="AM117" s="62">
        <f t="shared" si="59"/>
        <v>851.11763303580051</v>
      </c>
      <c r="AN117" s="62">
        <f ca="1">AVERAGE(OFFSET($AM$3,0,0,'Données projet'!$E$10+1,1))-AVERAGE(OFFSET($H$3,0,0,'Données projet'!$E$10+1,1))</f>
        <v>442.85175349826028</v>
      </c>
      <c r="AO117" s="62">
        <f t="shared" si="90"/>
        <v>210.70697808232501</v>
      </c>
      <c r="AP117" s="16">
        <f>IF(ISNA(VLOOKUP(A117,'Données projet'!$A$61:$I$81,3,0)),0,VLOOKUP(A117,'Données projet'!$A$61:$I$81,3,0))</f>
        <v>9</v>
      </c>
      <c r="AQ117" s="16">
        <f>IF(ISNA(VLOOKUP(A117,'Données projet'!$A$61:$I$81,4,0)),0,VLOOKUP(A117,'Données projet'!$A$61:$I$81,4,0))</f>
        <v>56.07</v>
      </c>
      <c r="AR117" s="17">
        <f>IF(ISNA(VLOOKUP(A117,'Données projet'!$A$61:$I$81,5,0)),0%,VLOOKUP(A117,'Données projet'!$A$61:$I$81,5,0)*VLOOKUP('Données projet'!$B$10,Paramètres!$A$1:$I$89,7,0))</f>
        <v>0.318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44.856472567582877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44.856472567582877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384.5700000000005</v>
      </c>
      <c r="BE117" s="14">
        <f>BD117*VLOOKUP('Données projet'!$B$11,Paramètres!$A$1:$I$89,3,0)*VLOOKUP('Données projet'!$B$11,Paramètres!$A$1:$I$89,5,0)</f>
        <v>413.95114800000056</v>
      </c>
      <c r="BF117" s="14">
        <f t="shared" si="91"/>
        <v>94.599378239958753</v>
      </c>
      <c r="BG117" s="22">
        <f t="shared" si="61"/>
        <v>885.7254998679291</v>
      </c>
      <c r="BH117" s="62">
        <f t="shared" si="62"/>
        <v>1179.0588332012624</v>
      </c>
      <c r="BI117" s="62">
        <f ca="1">AVERAGE(OFFSET($BH$3,0,0,'Données projet'!$E$11+1,1))-AVERAGE(OFFSET($H$3,0,0,'Données projet'!$E$11+1,1))</f>
        <v>683.36974161977764</v>
      </c>
      <c r="BJ117" s="62">
        <f t="shared" si="92"/>
        <v>312.6921234697457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0.25800000000000001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58.39804919175883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58.39804919175883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384.57</v>
      </c>
      <c r="BW117" s="13">
        <f>VLOOKUP(A117,'Données projet'!$A$113:$I$133,9,0)</f>
        <v>7.9349999999999969</v>
      </c>
      <c r="BX117" s="13">
        <f t="array" ref="BX117">INDEX(BW:BW,MIN(IF(ISNUMBER(BW117:BW313),ROW(BW117:BW313),"")))</f>
        <v>7.9349999999999969</v>
      </c>
      <c r="BY117" s="13">
        <f>IF('Données projet'!$A$114&gt;35,BY116+BX117-CG116,IF(A117&lt;'Données projet'!$A$114,$BV$205^A117,IF(A117='Données projet'!$A$114,'Données projet'!$B$114,BY116+BX117-CG116)))</f>
        <v>384.5700000000005</v>
      </c>
      <c r="BZ117" s="14">
        <f>BY117*VLOOKUP('Données projet'!$B$12,Paramètres!$A$1:$I$89,3,0)*VLOOKUP('Données projet'!$B$12,Paramètres!$A$1:$I$89,5,0)</f>
        <v>371.95610400000049</v>
      </c>
      <c r="CA117" s="14">
        <f t="shared" si="93"/>
        <v>86.067368021559375</v>
      </c>
      <c r="CB117" s="22">
        <f t="shared" si="64"/>
        <v>797.72421377088347</v>
      </c>
      <c r="CC117" s="62">
        <f t="shared" si="65"/>
        <v>1091.0575471042168</v>
      </c>
      <c r="CD117" s="62">
        <f ca="1">AVERAGE(OFFSET($CC$3,0,0,'Données projet'!$E$12+1,1))-AVERAGE(OFFSET($H$3,0,0,'Données projet'!$E$12+1,1))</f>
        <v>618.83149423524605</v>
      </c>
      <c r="CE117" s="62">
        <f t="shared" si="94"/>
        <v>285.33582535802435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56.07</v>
      </c>
      <c r="CH117" s="17">
        <f>IF(ISNA(VLOOKUP(A117,'Données projet'!$A$113:$I$133,5,0)),0%,VLOOKUP(A117,'Données projet'!$A$113:$I$133,5,0)*VLOOKUP('Données projet'!$B$12,Paramètres!$A$1:$I$89,7,0))</f>
        <v>0.25800000000000001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52.473609418681846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52.473609418681846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2.8421709430404007E-14</v>
      </c>
      <c r="CU117" s="18">
        <f>CT117*VLOOKUP('Données projet'!$B$13,Paramètres!$A$1:$I$89,3,0)*VLOOKUP('Données projet'!$B$13,Paramètres!$A$1:$I$89,5,0)</f>
        <v>2.3055690689943732E-14</v>
      </c>
      <c r="CV117" s="14">
        <f t="shared" si="95"/>
        <v>4.10868481342271E-13</v>
      </c>
      <c r="CW117" s="22">
        <f t="shared" si="67"/>
        <v>7.5575126628944061E-13</v>
      </c>
      <c r="CX117" s="62">
        <f t="shared" si="68"/>
        <v>293.33333333333405</v>
      </c>
      <c r="CY117" s="62">
        <f ca="1">AVERAGE(OFFSET($CX$3,0,0,'Données projet'!$E$13+1,1))-AVERAGE(OFFSET($H$3,0,0,'Données projet'!$E$13+1,1))</f>
        <v>204.1040196583786</v>
      </c>
      <c r="CZ117" s="62">
        <f t="shared" si="96"/>
        <v>202.88720677845521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42.030193642422603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42.030193642422603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5.4</v>
      </c>
      <c r="DO117" s="13">
        <f>IF('Données projet'!$A$166&gt;35,DO116+DN117-DW116,IF(A117&lt;'Données projet'!$A$166,$DL$205^A117,IF(A117='Données projet'!$A$166,'Données projet'!$B$166,DO116+DN117-DW116)))</f>
        <v>281.60000000000014</v>
      </c>
      <c r="DP117" s="18">
        <f>DO117*VLOOKUP('Données projet'!$B$14,Paramètres!$A$1:$I$89,3,0)*VLOOKUP('Données projet'!$B$14,Paramètres!$A$1:$I$89,5,0)</f>
        <v>267.97056000000009</v>
      </c>
      <c r="DQ117" s="14">
        <f t="shared" si="97"/>
        <v>64.41838195904009</v>
      </c>
      <c r="DR117" s="22">
        <f t="shared" si="70"/>
        <v>578.9107405786616</v>
      </c>
      <c r="DS117" s="62">
        <f t="shared" si="71"/>
        <v>872.24407391199497</v>
      </c>
      <c r="DT117" s="62">
        <f ca="1">AVERAGE(OFFSET($DS$3,0,0,'Données projet'!$E$14+1,1))-AVERAGE(OFFSET($H$3,0,0,'Données projet'!$E$14+1,1))</f>
        <v>398.94207486581155</v>
      </c>
      <c r="DU117" s="62">
        <f t="shared" si="98"/>
        <v>166.80625488406787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55.780101971047259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55.780101971047259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>
        <f>VLOOKUP(A117,'Données projet'!$A$191:$I$211,2,0)</f>
        <v>384.57</v>
      </c>
      <c r="EH117" s="13">
        <f>VLOOKUP(A117,'Données projet'!$A$191:$I$211,9,0)</f>
        <v>7.9349999999999969</v>
      </c>
      <c r="EI117" s="13">
        <f t="array" ref="EI117">INDEX(EH:EH,MIN(IF(ISNUMBER(EH117:EH313),ROW(EH117:EH313),"")))</f>
        <v>7.9349999999999969</v>
      </c>
      <c r="EJ117" s="13">
        <f>IF('Données projet'!$A$192&gt;35,EJ116+EI117-ER116,IF(A117&lt;'Données projet'!$A$192,$EG$205^A117,IF(A117='Données projet'!$A$192,'Données projet'!$B$192,EJ116+EI117-ER116)))</f>
        <v>384.5700000000005</v>
      </c>
      <c r="EK117" s="18">
        <f>EJ117*VLOOKUP('Données projet'!$B$15,Paramètres!$A$1:$I$89,3,0)*VLOOKUP('Données projet'!$B$15,Paramètres!$A$1:$I$89,5,0)</f>
        <v>437.9483160000006</v>
      </c>
      <c r="EL117" s="14">
        <f t="shared" si="99"/>
        <v>99.429053357779594</v>
      </c>
      <c r="EM117" s="22">
        <f t="shared" si="73"/>
        <v>935.93225163146724</v>
      </c>
      <c r="EN117" s="62">
        <f t="shared" si="74"/>
        <v>1229.2655849648006</v>
      </c>
      <c r="EO117" s="62">
        <f ca="1">AVERAGE(OFFSET($EN$3,0,0,'Données projet'!$E$15+1,1))-AVERAGE(OFFSET($H$3,0,0,'Données projet'!$E$15+1,1))</f>
        <v>720.18933349167537</v>
      </c>
      <c r="EP117" s="62">
        <f t="shared" si="100"/>
        <v>328.2965259900862</v>
      </c>
      <c r="EQ117" s="16">
        <f>IF(ISNA(VLOOKUP(A117,'Données projet'!$A$191:$I$211,3,0)),0,VLOOKUP(A117,'Données projet'!$A$191:$I$211,3,0))</f>
        <v>9</v>
      </c>
      <c r="ER117" s="16">
        <f>IF(ISNA(VLOOKUP(A117,'Données projet'!$A$191:$I$211,4,0)),0,VLOOKUP(A117,'Données projet'!$A$191:$I$211,4,0))</f>
        <v>56.07</v>
      </c>
      <c r="ES117" s="17">
        <f>IF(ISNA(VLOOKUP(A117,'Données projet'!$A$191:$I$211,5,0)),0%,VLOOKUP(A117,'Données projet'!$A$191:$I$211,5,0)*VLOOKUP('Données projet'!$B$15,Paramètres!$A$1:$I$89,7,0))</f>
        <v>0.25800000000000001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61.783443347802802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61.783443347802802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336.49200000000053</v>
      </c>
      <c r="O118" s="14">
        <f>N118*VLOOKUP('Données projet'!$B$9,Paramètres!$A$1:$I$89,3,0)*VLOOKUP('Données projet'!$B$9,Paramètres!$A$1:$I$89,5,0)</f>
        <v>304.45796160000049</v>
      </c>
      <c r="P118" s="14">
        <f t="shared" si="87"/>
        <v>72.11021964481435</v>
      </c>
      <c r="Q118" s="22">
        <f t="shared" si="107"/>
        <v>655.85624900138566</v>
      </c>
      <c r="R118" s="62">
        <f t="shared" si="55"/>
        <v>949.18958233471903</v>
      </c>
      <c r="S118" s="62">
        <f ca="1">AVERAGE(OFFSET($R$3,0,0,'Données projet'!$E$9+1,1))-AVERAGE(OFFSET($H$3,0,0,'Données projet'!$E$9+1,1))</f>
        <v>581.88778927327667</v>
      </c>
      <c r="T118" s="62">
        <f t="shared" si="88"/>
        <v>269.67340993773422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48.125625302192432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48.125625302192432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7.9920000000000018</v>
      </c>
      <c r="AI118" s="14">
        <f>IF('Données projet'!$A$62&gt;35,AI117+AH118-AQ117,IF(A118&lt;'Données projet'!$A$62,$AF$205^A118,IF(A118='Données projet'!$A$62,'Données projet'!$B$62,AI117+AH118-AQ117)))</f>
        <v>336.49200000000053</v>
      </c>
      <c r="AJ118" s="14">
        <f>AI118*VLOOKUP('Données projet'!$B$10,Paramètres!$A$1:$I$89,3,0)*VLOOKUP('Données projet'!$B$10,Paramètres!$A$1:$I$89,5,0)</f>
        <v>225.71883360000038</v>
      </c>
      <c r="AK118" s="14">
        <f t="shared" si="89"/>
        <v>55.355983428476335</v>
      </c>
      <c r="AL118" s="22">
        <f t="shared" si="58"/>
        <v>489.53863965793022</v>
      </c>
      <c r="AM118" s="62">
        <f t="shared" si="59"/>
        <v>782.87197299126353</v>
      </c>
      <c r="AN118" s="62">
        <f ca="1">AVERAGE(OFFSET($AM$3,0,0,'Données projet'!$E$10+1,1))-AVERAGE(OFFSET($H$3,0,0,'Données projet'!$E$10+1,1))</f>
        <v>442.85175349826028</v>
      </c>
      <c r="AO118" s="62">
        <f t="shared" si="90"/>
        <v>210.70697808232501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43.976864500279291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43.976864500279291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336.49200000000053</v>
      </c>
      <c r="BE118" s="14">
        <f>BD118*VLOOKUP('Données projet'!$B$11,Paramètres!$A$1:$I$89,3,0)*VLOOKUP('Données projet'!$B$11,Paramètres!$A$1:$I$89,5,0)</f>
        <v>362.19998880000054</v>
      </c>
      <c r="BF118" s="14">
        <f t="shared" si="91"/>
        <v>84.069584282360367</v>
      </c>
      <c r="BG118" s="22">
        <f t="shared" si="61"/>
        <v>777.25283978511197</v>
      </c>
      <c r="BH118" s="62">
        <f t="shared" si="62"/>
        <v>1070.5861731184452</v>
      </c>
      <c r="BI118" s="62">
        <f ca="1">AVERAGE(OFFSET($BH$3,0,0,'Données projet'!$E$11+1,1))-AVERAGE(OFFSET($H$3,0,0,'Données projet'!$E$11+1,1))</f>
        <v>683.36974161977764</v>
      </c>
      <c r="BJ118" s="62">
        <f t="shared" si="92"/>
        <v>312.6921234697457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57.252899066401334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57.252899066401334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7.9920000000000018</v>
      </c>
      <c r="BY118" s="13">
        <f>IF('Données projet'!$A$114&gt;35,BY117+BX118-CG117,IF(A118&lt;'Données projet'!$A$114,$BV$205^A118,IF(A118='Données projet'!$A$114,'Données projet'!$B$114,BY117+BX118-CG117)))</f>
        <v>336.49200000000053</v>
      </c>
      <c r="BZ118" s="14">
        <f>BY118*VLOOKUP('Données projet'!$B$12,Paramètres!$A$1:$I$89,3,0)*VLOOKUP('Données projet'!$B$12,Paramètres!$A$1:$I$89,5,0)</f>
        <v>325.45506240000054</v>
      </c>
      <c r="CA118" s="14">
        <f t="shared" si="93"/>
        <v>76.487266454284907</v>
      </c>
      <c r="CB118" s="22">
        <f t="shared" si="64"/>
        <v>700.04955608788043</v>
      </c>
      <c r="CC118" s="62">
        <f t="shared" si="65"/>
        <v>993.3828894212138</v>
      </c>
      <c r="CD118" s="62">
        <f ca="1">AVERAGE(OFFSET($CC$3,0,0,'Données projet'!$E$12+1,1))-AVERAGE(OFFSET($H$3,0,0,'Données projet'!$E$12+1,1))</f>
        <v>618.83149423524605</v>
      </c>
      <c r="CE118" s="62">
        <f t="shared" si="94"/>
        <v>285.33582535802435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51.444633943722934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51.444633943722934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2.8421709430404007E-14</v>
      </c>
      <c r="CU118" s="18">
        <f>CT118*VLOOKUP('Données projet'!$B$13,Paramètres!$A$1:$I$89,3,0)*VLOOKUP('Données projet'!$B$13,Paramètres!$A$1:$I$89,5,0)</f>
        <v>2.3055690689943732E-14</v>
      </c>
      <c r="CV118" s="14">
        <f t="shared" si="95"/>
        <v>4.10868481342271E-13</v>
      </c>
      <c r="CW118" s="22">
        <f t="shared" si="67"/>
        <v>7.5575126628944061E-13</v>
      </c>
      <c r="CX118" s="62">
        <f t="shared" si="68"/>
        <v>293.33333333333405</v>
      </c>
      <c r="CY118" s="62">
        <f ca="1">AVERAGE(OFFSET($CX$3,0,0,'Données projet'!$E$13+1,1))-AVERAGE(OFFSET($H$3,0,0,'Données projet'!$E$13+1,1))</f>
        <v>204.1040196583786</v>
      </c>
      <c r="CZ118" s="62">
        <f t="shared" si="96"/>
        <v>202.88720677845521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41.206007180981487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41.206007180981487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287</v>
      </c>
      <c r="DM118" s="13">
        <f>VLOOKUP(A118,'Données projet'!$A$165:$I$185,9,0)</f>
        <v>5.4</v>
      </c>
      <c r="DN118" s="13">
        <f t="array" ref="DN118">INDEX(DM:DM,MIN(IF(ISNUMBER(DM118:DM314),ROW(DM118:DM314),"")))</f>
        <v>5.4</v>
      </c>
      <c r="DO118" s="13">
        <f>IF('Données projet'!$A$166&gt;35,DO117+DN118-DW117,IF(A118&lt;'Données projet'!$A$166,$DL$205^A118,IF(A118='Données projet'!$A$166,'Données projet'!$B$166,DO117+DN118-DW117)))</f>
        <v>287.00000000000011</v>
      </c>
      <c r="DP118" s="18">
        <f>DO118*VLOOKUP('Données projet'!$B$14,Paramètres!$A$1:$I$89,3,0)*VLOOKUP('Données projet'!$B$14,Paramètres!$A$1:$I$89,5,0)</f>
        <v>273.10920000000016</v>
      </c>
      <c r="DQ118" s="14">
        <f t="shared" si="97"/>
        <v>65.508679646972269</v>
      </c>
      <c r="DR118" s="22">
        <f t="shared" si="70"/>
        <v>589.7594737184769</v>
      </c>
      <c r="DS118" s="62">
        <f t="shared" si="71"/>
        <v>883.09280705181027</v>
      </c>
      <c r="DT118" s="62">
        <f ca="1">AVERAGE(OFFSET($DS$3,0,0,'Données projet'!$E$14+1,1))-AVERAGE(OFFSET($H$3,0,0,'Données projet'!$E$14+1,1))</f>
        <v>398.94207486581155</v>
      </c>
      <c r="DU118" s="62">
        <f t="shared" si="98"/>
        <v>166.80625488406787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24</v>
      </c>
      <c r="DX118" s="17">
        <f>IF(ISNA(VLOOKUP(A118,'Données projet'!$A$165:$I$185,5,0)),0%,VLOOKUP(A118,'Données projet'!$A$165:$I$185,5,0)*VLOOKUP('Données projet'!$B$14,Paramètres!$A$1:$I$89,7,0))</f>
        <v>0.34400000000000003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63.371316296176097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63.371316296176097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7.9920000000000018</v>
      </c>
      <c r="EJ118" s="13">
        <f>IF('Données projet'!$A$192&gt;35,EJ117+EI118-ER117,IF(A118&lt;'Données projet'!$A$192,$EG$205^A118,IF(A118='Données projet'!$A$192,'Données projet'!$B$192,EJ117+EI118-ER117)))</f>
        <v>336.49200000000053</v>
      </c>
      <c r="EK118" s="18">
        <f>EJ118*VLOOKUP('Données projet'!$B$15,Paramètres!$A$1:$I$89,3,0)*VLOOKUP('Données projet'!$B$15,Paramètres!$A$1:$I$89,5,0)</f>
        <v>383.1970896000006</v>
      </c>
      <c r="EL118" s="14">
        <f t="shared" si="99"/>
        <v>88.361671470757386</v>
      </c>
      <c r="EM118" s="22">
        <f t="shared" si="73"/>
        <v>821.29817553157011</v>
      </c>
      <c r="EN118" s="62">
        <f t="shared" si="74"/>
        <v>1114.6315088649035</v>
      </c>
      <c r="EO118" s="62">
        <f ca="1">AVERAGE(OFFSET($EN$3,0,0,'Données projet'!$E$15+1,1))-AVERAGE(OFFSET($H$3,0,0,'Données projet'!$E$15+1,1))</f>
        <v>720.18933349167537</v>
      </c>
      <c r="EP118" s="62">
        <f t="shared" si="100"/>
        <v>328.2965259900862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60.571907707931828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60.571907707931828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344.48400000000055</v>
      </c>
      <c r="O119" s="14">
        <f>N119*VLOOKUP('Données projet'!$B$9,Paramètres!$A$1:$I$89,3,0)*VLOOKUP('Données projet'!$B$9,Paramètres!$A$1:$I$89,5,0)</f>
        <v>311.68912320000049</v>
      </c>
      <c r="P119" s="14">
        <f t="shared" si="87"/>
        <v>73.621474685301479</v>
      </c>
      <c r="Q119" s="22">
        <f t="shared" si="107"/>
        <v>671.08262465023415</v>
      </c>
      <c r="R119" s="62">
        <f t="shared" si="55"/>
        <v>964.41595798356752</v>
      </c>
      <c r="S119" s="62">
        <f ca="1">AVERAGE(OFFSET($R$3,0,0,'Données projet'!$E$9+1,1))-AVERAGE(OFFSET($H$3,0,0,'Données projet'!$E$9+1,1))</f>
        <v>581.88778927327667</v>
      </c>
      <c r="T119" s="62">
        <f t="shared" si="88"/>
        <v>269.67340993773422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47.181911143749431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47.181911143749431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7.9920000000000018</v>
      </c>
      <c r="AI119" s="14">
        <f>IF('Données projet'!$A$62&gt;35,AI118+AH119-AQ118,IF(A119&lt;'Données projet'!$A$62,$AF$205^A119,IF(A119='Données projet'!$A$62,'Données projet'!$B$62,AI118+AH119-AQ118)))</f>
        <v>344.48400000000055</v>
      </c>
      <c r="AJ119" s="14">
        <f>AI119*VLOOKUP('Données projet'!$B$10,Paramètres!$A$1:$I$89,3,0)*VLOOKUP('Données projet'!$B$10,Paramètres!$A$1:$I$89,5,0)</f>
        <v>231.07986720000036</v>
      </c>
      <c r="AK119" s="14">
        <f t="shared" si="89"/>
        <v>56.516110375661739</v>
      </c>
      <c r="AL119" s="22">
        <f t="shared" si="58"/>
        <v>500.89632761094487</v>
      </c>
      <c r="AM119" s="62">
        <f t="shared" si="59"/>
        <v>794.22966094427818</v>
      </c>
      <c r="AN119" s="62">
        <f ca="1">AVERAGE(OFFSET($AM$3,0,0,'Données projet'!$E$10+1,1))-AVERAGE(OFFSET($H$3,0,0,'Données projet'!$E$10+1,1))</f>
        <v>442.85175349826028</v>
      </c>
      <c r="AO119" s="62">
        <f t="shared" si="90"/>
        <v>210.70697808232501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43.114505010667585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43.114505010667585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344.48400000000055</v>
      </c>
      <c r="BE119" s="14">
        <f>BD119*VLOOKUP('Données projet'!$B$11,Paramètres!$A$1:$I$89,3,0)*VLOOKUP('Données projet'!$B$11,Paramètres!$A$1:$I$89,5,0)</f>
        <v>370.80257760000057</v>
      </c>
      <c r="BF119" s="14">
        <f t="shared" si="91"/>
        <v>85.831478555102493</v>
      </c>
      <c r="BG119" s="22">
        <f t="shared" si="61"/>
        <v>795.3043144701378</v>
      </c>
      <c r="BH119" s="62">
        <f t="shared" si="62"/>
        <v>1088.6376478034711</v>
      </c>
      <c r="BI119" s="62">
        <f ca="1">AVERAGE(OFFSET($BH$3,0,0,'Données projet'!$E$11+1,1))-AVERAGE(OFFSET($H$3,0,0,'Données projet'!$E$11+1,1))</f>
        <v>683.36974161977764</v>
      </c>
      <c r="BJ119" s="62">
        <f t="shared" si="92"/>
        <v>312.6921234697457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56.130204636529491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56.130204636529491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7.9920000000000018</v>
      </c>
      <c r="BY119" s="13">
        <f>IF('Données projet'!$A$114&gt;35,BY118+BX119-CG118,IF(A119&lt;'Données projet'!$A$114,$BV$205^A119,IF(A119='Données projet'!$A$114,'Données projet'!$B$114,BY118+BX119-CG118)))</f>
        <v>344.48400000000055</v>
      </c>
      <c r="BZ119" s="14">
        <f>BY119*VLOOKUP('Données projet'!$B$12,Paramètres!$A$1:$I$89,3,0)*VLOOKUP('Données projet'!$B$12,Paramètres!$A$1:$I$89,5,0)</f>
        <v>333.18492480000054</v>
      </c>
      <c r="CA119" s="14">
        <f t="shared" si="93"/>
        <v>78.090253763593893</v>
      </c>
      <c r="CB119" s="22">
        <f t="shared" si="64"/>
        <v>716.30426933159345</v>
      </c>
      <c r="CC119" s="62">
        <f t="shared" si="65"/>
        <v>1009.6376026649268</v>
      </c>
      <c r="CD119" s="62">
        <f ca="1">AVERAGE(OFFSET($CC$3,0,0,'Données projet'!$E$12+1,1))-AVERAGE(OFFSET($H$3,0,0,'Données projet'!$E$12+1,1))</f>
        <v>618.83149423524605</v>
      </c>
      <c r="CE119" s="62">
        <f t="shared" si="94"/>
        <v>285.33582535802435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50.435836050214903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50.435836050214903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2.8421709430404007E-14</v>
      </c>
      <c r="CU119" s="18">
        <f>CT119*VLOOKUP('Données projet'!$B$13,Paramètres!$A$1:$I$89,3,0)*VLOOKUP('Données projet'!$B$13,Paramètres!$A$1:$I$89,5,0)</f>
        <v>2.3055690689943732E-14</v>
      </c>
      <c r="CV119" s="14">
        <f t="shared" si="95"/>
        <v>4.10868481342271E-13</v>
      </c>
      <c r="CW119" s="22">
        <f t="shared" si="67"/>
        <v>7.5575126628944061E-13</v>
      </c>
      <c r="CX119" s="62">
        <f t="shared" si="68"/>
        <v>293.33333333333405</v>
      </c>
      <c r="CY119" s="62">
        <f ca="1">AVERAGE(OFFSET($CX$3,0,0,'Données projet'!$E$13+1,1))-AVERAGE(OFFSET($H$3,0,0,'Données projet'!$E$13+1,1))</f>
        <v>204.1040196583786</v>
      </c>
      <c r="CZ119" s="62">
        <f t="shared" si="96"/>
        <v>202.88720677845521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40.397982513345127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40.397982513345127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5.2</v>
      </c>
      <c r="DO119" s="13">
        <f>IF('Données projet'!$A$166&gt;35,DO118+DN119-DW118,IF(A119&lt;'Données projet'!$A$166,$DL$205^A119,IF(A119='Données projet'!$A$166,'Données projet'!$B$166,DO118+DN119-DW118)))</f>
        <v>268.2000000000001</v>
      </c>
      <c r="DP119" s="18">
        <f>DO119*VLOOKUP('Données projet'!$B$14,Paramètres!$A$1:$I$89,3,0)*VLOOKUP('Données projet'!$B$14,Paramètres!$A$1:$I$89,5,0)</f>
        <v>255.21912000000012</v>
      </c>
      <c r="DQ119" s="14">
        <f t="shared" si="97"/>
        <v>61.702189391812041</v>
      </c>
      <c r="DR119" s="22">
        <f t="shared" si="70"/>
        <v>551.97128052407277</v>
      </c>
      <c r="DS119" s="62">
        <f t="shared" si="71"/>
        <v>845.30461385740614</v>
      </c>
      <c r="DT119" s="62">
        <f ca="1">AVERAGE(OFFSET($DS$3,0,0,'Données projet'!$E$14+1,1))-AVERAGE(OFFSET($H$3,0,0,'Données projet'!$E$14+1,1))</f>
        <v>398.94207486581155</v>
      </c>
      <c r="DU119" s="62">
        <f t="shared" si="98"/>
        <v>166.80625488406787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62.128643436294389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62.128643436294389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7.9920000000000018</v>
      </c>
      <c r="EJ119" s="13">
        <f>IF('Données projet'!$A$192&gt;35,EJ118+EI119-ER118,IF(A119&lt;'Données projet'!$A$192,$EG$205^A119,IF(A119='Données projet'!$A$192,'Données projet'!$B$192,EJ118+EI119-ER118)))</f>
        <v>344.48400000000055</v>
      </c>
      <c r="EK119" s="18">
        <f>EJ119*VLOOKUP('Données projet'!$B$15,Paramètres!$A$1:$I$89,3,0)*VLOOKUP('Données projet'!$B$15,Paramètres!$A$1:$I$89,5,0)</f>
        <v>392.29837920000062</v>
      </c>
      <c r="EL119" s="14">
        <f t="shared" si="99"/>
        <v>90.213517465039473</v>
      </c>
      <c r="EM119" s="22">
        <f t="shared" si="73"/>
        <v>840.37488669161155</v>
      </c>
      <c r="EN119" s="62">
        <f t="shared" si="74"/>
        <v>1133.7082200249449</v>
      </c>
      <c r="EO119" s="62">
        <f ca="1">AVERAGE(OFFSET($EN$3,0,0,'Données projet'!$E$15+1,1))-AVERAGE(OFFSET($H$3,0,0,'Données projet'!$E$15+1,1))</f>
        <v>720.18933349167537</v>
      </c>
      <c r="EP119" s="62">
        <f t="shared" si="100"/>
        <v>328.2965259900862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59.384129542994948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59.384129542994948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352.47600000000057</v>
      </c>
      <c r="O120" s="14">
        <f>N120*VLOOKUP('Données projet'!$B$9,Paramètres!$A$1:$I$89,3,0)*VLOOKUP('Données projet'!$B$9,Paramètres!$A$1:$I$89,5,0)</f>
        <v>318.9202848000005</v>
      </c>
      <c r="P120" s="14">
        <f t="shared" si="87"/>
        <v>75.128653745521831</v>
      </c>
      <c r="Q120" s="22">
        <f t="shared" si="107"/>
        <v>686.30190130011806</v>
      </c>
      <c r="R120" s="62">
        <f t="shared" si="55"/>
        <v>979.63523463345132</v>
      </c>
      <c r="S120" s="62">
        <f ca="1">AVERAGE(OFFSET($R$3,0,0,'Données projet'!$E$9+1,1))-AVERAGE(OFFSET($H$3,0,0,'Données projet'!$E$9+1,1))</f>
        <v>581.88778927327667</v>
      </c>
      <c r="T120" s="62">
        <f t="shared" si="88"/>
        <v>269.67340993773422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46.256702644344699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46.256702644344699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7.9920000000000018</v>
      </c>
      <c r="AI120" s="14">
        <f>IF('Données projet'!$A$62&gt;35,AI119+AH120-AQ119,IF(A120&lt;'Données projet'!$A$62,$AF$205^A120,IF(A120='Données projet'!$A$62,'Données projet'!$B$62,AI119+AH120-AQ119)))</f>
        <v>352.47600000000057</v>
      </c>
      <c r="AJ120" s="14">
        <f>AI120*VLOOKUP('Données projet'!$B$10,Paramètres!$A$1:$I$89,3,0)*VLOOKUP('Données projet'!$B$10,Paramètres!$A$1:$I$89,5,0)</f>
        <v>236.44090080000038</v>
      </c>
      <c r="AK120" s="14">
        <f t="shared" si="89"/>
        <v>57.673108364188977</v>
      </c>
      <c r="AL120" s="22">
        <f t="shared" si="58"/>
        <v>512.24856596096311</v>
      </c>
      <c r="AM120" s="62">
        <f t="shared" si="59"/>
        <v>805.58189929429636</v>
      </c>
      <c r="AN120" s="62">
        <f ca="1">AVERAGE(OFFSET($AM$3,0,0,'Données projet'!$E$10+1,1))-AVERAGE(OFFSET($H$3,0,0,'Données projet'!$E$10+1,1))</f>
        <v>442.85175349826028</v>
      </c>
      <c r="AO120" s="62">
        <f t="shared" si="90"/>
        <v>210.70697808232501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42.269055864659812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42.269055864659812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352.47600000000057</v>
      </c>
      <c r="BE120" s="14">
        <f>BD120*VLOOKUP('Données projet'!$B$11,Paramètres!$A$1:$I$89,3,0)*VLOOKUP('Données projet'!$B$11,Paramètres!$A$1:$I$89,5,0)</f>
        <v>379.40516640000061</v>
      </c>
      <c r="BF120" s="14">
        <f t="shared" si="91"/>
        <v>87.588620852767377</v>
      </c>
      <c r="BG120" s="22">
        <f t="shared" si="61"/>
        <v>813.34751279857085</v>
      </c>
      <c r="BH120" s="62">
        <f t="shared" si="62"/>
        <v>1106.6808461319042</v>
      </c>
      <c r="BI120" s="62">
        <f ca="1">AVERAGE(OFFSET($BH$3,0,0,'Données projet'!$E$11+1,1))-AVERAGE(OFFSET($H$3,0,0,'Données projet'!$E$11+1,1))</f>
        <v>683.36974161977764</v>
      </c>
      <c r="BJ120" s="62">
        <f t="shared" si="92"/>
        <v>312.6921234697457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55.029525559651447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55.029525559651447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7.9920000000000018</v>
      </c>
      <c r="BY120" s="13">
        <f>IF('Données projet'!$A$114&gt;35,BY119+BX120-CG119,IF(A120&lt;'Données projet'!$A$114,$BV$205^A120,IF(A120='Données projet'!$A$114,'Données projet'!$B$114,BY119+BX120-CG119)))</f>
        <v>352.47600000000057</v>
      </c>
      <c r="BZ120" s="14">
        <f>BY120*VLOOKUP('Données projet'!$B$12,Paramètres!$A$1:$I$89,3,0)*VLOOKUP('Données projet'!$B$12,Paramètres!$A$1:$I$89,5,0)</f>
        <v>340.91478720000055</v>
      </c>
      <c r="CA120" s="14">
        <f t="shared" si="93"/>
        <v>79.68891768309399</v>
      </c>
      <c r="CB120" s="22">
        <f t="shared" si="64"/>
        <v>732.55145267138971</v>
      </c>
      <c r="CC120" s="62">
        <f t="shared" si="65"/>
        <v>1025.8847860047231</v>
      </c>
      <c r="CD120" s="62">
        <f ca="1">AVERAGE(OFFSET($CC$3,0,0,'Données projet'!$E$12+1,1))-AVERAGE(OFFSET($H$3,0,0,'Données projet'!$E$12+1,1))</f>
        <v>618.83149423524605</v>
      </c>
      <c r="CE120" s="62">
        <f t="shared" si="94"/>
        <v>285.33582535802435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49.446820068092606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49.446820068092606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2.8421709430404007E-14</v>
      </c>
      <c r="CU120" s="18">
        <f>CT120*VLOOKUP('Données projet'!$B$13,Paramètres!$A$1:$I$89,3,0)*VLOOKUP('Données projet'!$B$13,Paramètres!$A$1:$I$89,5,0)</f>
        <v>2.3055690689943732E-14</v>
      </c>
      <c r="CV120" s="14">
        <f t="shared" si="95"/>
        <v>4.10868481342271E-13</v>
      </c>
      <c r="CW120" s="22">
        <f t="shared" si="67"/>
        <v>7.5575126628944061E-13</v>
      </c>
      <c r="CX120" s="62">
        <f t="shared" si="68"/>
        <v>293.33333333333405</v>
      </c>
      <c r="CY120" s="62">
        <f ca="1">AVERAGE(OFFSET($CX$3,0,0,'Données projet'!$E$13+1,1))-AVERAGE(OFFSET($H$3,0,0,'Données projet'!$E$13+1,1))</f>
        <v>204.1040196583786</v>
      </c>
      <c r="CZ120" s="62">
        <f t="shared" si="96"/>
        <v>202.88720677845521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39.605802716594731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39.605802716594731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5.2</v>
      </c>
      <c r="DO120" s="13">
        <f>IF('Données projet'!$A$166&gt;35,DO119+DN120-DW119,IF(A120&lt;'Données projet'!$A$166,$DL$205^A120,IF(A120='Données projet'!$A$166,'Données projet'!$B$166,DO119+DN120-DW119)))</f>
        <v>273.40000000000009</v>
      </c>
      <c r="DP120" s="18">
        <f>DO120*VLOOKUP('Données projet'!$B$14,Paramètres!$A$1:$I$89,3,0)*VLOOKUP('Données projet'!$B$14,Paramètres!$A$1:$I$89,5,0)</f>
        <v>260.16744000000011</v>
      </c>
      <c r="DQ120" s="14">
        <f t="shared" si="97"/>
        <v>62.758068060335759</v>
      </c>
      <c r="DR120" s="22">
        <f t="shared" si="70"/>
        <v>562.42859320508489</v>
      </c>
      <c r="DS120" s="62">
        <f t="shared" si="71"/>
        <v>855.76192653841827</v>
      </c>
      <c r="DT120" s="62">
        <f ca="1">AVERAGE(OFFSET($DS$3,0,0,'Données projet'!$E$14+1,1))-AVERAGE(OFFSET($H$3,0,0,'Données projet'!$E$14+1,1))</f>
        <v>398.94207486581155</v>
      </c>
      <c r="DU120" s="62">
        <f t="shared" si="98"/>
        <v>166.80625488406787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60.910338633239355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60.910338633239355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7.9920000000000018</v>
      </c>
      <c r="EJ120" s="13">
        <f>IF('Données projet'!$A$192&gt;35,EJ119+EI120-ER119,IF(A120&lt;'Données projet'!$A$192,$EG$205^A120,IF(A120='Données projet'!$A$192,'Données projet'!$B$192,EJ119+EI120-ER119)))</f>
        <v>352.47600000000057</v>
      </c>
      <c r="EK120" s="18">
        <f>EJ120*VLOOKUP('Données projet'!$B$15,Paramètres!$A$1:$I$89,3,0)*VLOOKUP('Données projet'!$B$15,Paramètres!$A$1:$I$89,5,0)</f>
        <v>401.39966880000065</v>
      </c>
      <c r="EL120" s="14">
        <f t="shared" si="99"/>
        <v>92.060368876986018</v>
      </c>
      <c r="EM120" s="22">
        <f t="shared" si="73"/>
        <v>859.44289895408508</v>
      </c>
      <c r="EN120" s="62">
        <f t="shared" si="74"/>
        <v>1152.7762322874185</v>
      </c>
      <c r="EO120" s="62">
        <f ca="1">AVERAGE(OFFSET($EN$3,0,0,'Données projet'!$E$15+1,1))-AVERAGE(OFFSET($H$3,0,0,'Données projet'!$E$15+1,1))</f>
        <v>720.18933349167537</v>
      </c>
      <c r="EP120" s="62">
        <f t="shared" si="100"/>
        <v>328.2965259900862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58.219642983399339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58.219642983399339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360.46800000000059</v>
      </c>
      <c r="O121" s="14">
        <f>N121*VLOOKUP('Données projet'!$B$9,Paramètres!$A$1:$I$89,3,0)*VLOOKUP('Données projet'!$B$9,Paramètres!$A$1:$I$89,5,0)</f>
        <v>326.15144640000051</v>
      </c>
      <c r="P121" s="14">
        <f t="shared" si="87"/>
        <v>76.631859883081802</v>
      </c>
      <c r="Q121" s="22">
        <f t="shared" si="107"/>
        <v>701.51425844303503</v>
      </c>
      <c r="R121" s="62">
        <f t="shared" si="55"/>
        <v>994.84759177636829</v>
      </c>
      <c r="S121" s="62">
        <f ca="1">AVERAGE(OFFSET($R$3,0,0,'Données projet'!$E$9+1,1))-AVERAGE(OFFSET($H$3,0,0,'Données projet'!$E$9+1,1))</f>
        <v>581.88778927327667</v>
      </c>
      <c r="T121" s="62">
        <f t="shared" si="88"/>
        <v>269.67340993773422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45.349636919291832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45.349636919291832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7.9920000000000018</v>
      </c>
      <c r="AI121" s="14">
        <f>IF('Données projet'!$A$62&gt;35,AI120+AH121-AQ120,IF(A121&lt;'Données projet'!$A$62,$AF$205^A121,IF(A121='Données projet'!$A$62,'Données projet'!$B$62,AI120+AH121-AQ120)))</f>
        <v>360.46800000000059</v>
      </c>
      <c r="AJ121" s="14">
        <f>AI121*VLOOKUP('Données projet'!$B$10,Paramètres!$A$1:$I$89,3,0)*VLOOKUP('Données projet'!$B$10,Paramètres!$A$1:$I$89,5,0)</f>
        <v>241.80193440000039</v>
      </c>
      <c r="AK121" s="14">
        <f t="shared" si="89"/>
        <v>58.827056507048894</v>
      </c>
      <c r="AL121" s="22">
        <f t="shared" si="58"/>
        <v>523.59549249644408</v>
      </c>
      <c r="AM121" s="62">
        <f t="shared" si="59"/>
        <v>816.92882582977745</v>
      </c>
      <c r="AN121" s="62">
        <f ca="1">AVERAGE(OFFSET($AM$3,0,0,'Données projet'!$E$10+1,1))-AVERAGE(OFFSET($H$3,0,0,'Données projet'!$E$10+1,1))</f>
        <v>442.85175349826028</v>
      </c>
      <c r="AO121" s="62">
        <f t="shared" si="90"/>
        <v>210.70697808232501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41.440185460732188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41.440185460732188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360.46800000000059</v>
      </c>
      <c r="BE121" s="14">
        <f>BD121*VLOOKUP('Données projet'!$B$11,Paramètres!$A$1:$I$89,3,0)*VLOOKUP('Données projet'!$B$11,Paramètres!$A$1:$I$89,5,0)</f>
        <v>388.00775520000059</v>
      </c>
      <c r="BF121" s="14">
        <f t="shared" si="91"/>
        <v>89.341131324900545</v>
      </c>
      <c r="BG121" s="22">
        <f t="shared" si="61"/>
        <v>831.38264403086941</v>
      </c>
      <c r="BH121" s="62">
        <f t="shared" si="62"/>
        <v>1124.7159773642027</v>
      </c>
      <c r="BI121" s="62">
        <f ca="1">AVERAGE(OFFSET($BH$3,0,0,'Données projet'!$E$11+1,1))-AVERAGE(OFFSET($H$3,0,0,'Données projet'!$E$11+1,1))</f>
        <v>683.36974161977764</v>
      </c>
      <c r="BJ121" s="62">
        <f t="shared" si="92"/>
        <v>312.6921234697457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53.950430128123031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53.950430128123031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7.9920000000000018</v>
      </c>
      <c r="BY121" s="13">
        <f>IF('Données projet'!$A$114&gt;35,BY120+BX121-CG120,IF(A121&lt;'Données projet'!$A$114,$BV$205^A121,IF(A121='Données projet'!$A$114,'Données projet'!$B$114,BY120+BX121-CG120)))</f>
        <v>360.46800000000059</v>
      </c>
      <c r="BZ121" s="14">
        <f>BY121*VLOOKUP('Données projet'!$B$12,Paramètres!$A$1:$I$89,3,0)*VLOOKUP('Données projet'!$B$12,Paramètres!$A$1:$I$89,5,0)</f>
        <v>348.64464960000061</v>
      </c>
      <c r="CA121" s="14">
        <f t="shared" si="93"/>
        <v>81.283367525926224</v>
      </c>
      <c r="CB121" s="22">
        <f t="shared" si="64"/>
        <v>748.79129649432252</v>
      </c>
      <c r="CC121" s="62">
        <f t="shared" si="65"/>
        <v>1042.1246298276558</v>
      </c>
      <c r="CD121" s="62">
        <f ca="1">AVERAGE(OFFSET($CC$3,0,0,'Données projet'!$E$12+1,1))-AVERAGE(OFFSET($H$3,0,0,'Données projet'!$E$12+1,1))</f>
        <v>618.83149423524605</v>
      </c>
      <c r="CE121" s="62">
        <f t="shared" si="94"/>
        <v>285.33582535802435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48.477198086139538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48.477198086139538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2.8421709430404007E-14</v>
      </c>
      <c r="CU121" s="18">
        <f>CT121*VLOOKUP('Données projet'!$B$13,Paramètres!$A$1:$I$89,3,0)*VLOOKUP('Données projet'!$B$13,Paramètres!$A$1:$I$89,5,0)</f>
        <v>2.3055690689943732E-14</v>
      </c>
      <c r="CV121" s="14">
        <f t="shared" si="95"/>
        <v>4.10868481342271E-13</v>
      </c>
      <c r="CW121" s="22">
        <f t="shared" si="67"/>
        <v>7.5575126628944061E-13</v>
      </c>
      <c r="CX121" s="62">
        <f t="shared" si="68"/>
        <v>293.33333333333405</v>
      </c>
      <c r="CY121" s="62">
        <f ca="1">AVERAGE(OFFSET($CX$3,0,0,'Données projet'!$E$13+1,1))-AVERAGE(OFFSET($H$3,0,0,'Données projet'!$E$13+1,1))</f>
        <v>204.1040196583786</v>
      </c>
      <c r="CZ121" s="62">
        <f t="shared" si="96"/>
        <v>202.88720677845521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38.829157082476641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38.829157082476641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5.2</v>
      </c>
      <c r="DO121" s="13">
        <f>IF('Données projet'!$A$166&gt;35,DO120+DN121-DW120,IF(A121&lt;'Données projet'!$A$166,$DL$205^A121,IF(A121='Données projet'!$A$166,'Données projet'!$B$166,DO120+DN121-DW120)))</f>
        <v>278.60000000000008</v>
      </c>
      <c r="DP121" s="18">
        <f>DO121*VLOOKUP('Données projet'!$B$14,Paramètres!$A$1:$I$89,3,0)*VLOOKUP('Données projet'!$B$14,Paramètres!$A$1:$I$89,5,0)</f>
        <v>265.11576000000008</v>
      </c>
      <c r="DQ121" s="14">
        <f t="shared" si="97"/>
        <v>63.811611556951746</v>
      </c>
      <c r="DR121" s="22">
        <f t="shared" si="70"/>
        <v>572.88183879502446</v>
      </c>
      <c r="DS121" s="62">
        <f t="shared" si="71"/>
        <v>866.21517212835784</v>
      </c>
      <c r="DT121" s="62">
        <f ca="1">AVERAGE(OFFSET($DS$3,0,0,'Données projet'!$E$14+1,1))-AVERAGE(OFFSET($H$3,0,0,'Données projet'!$E$14+1,1))</f>
        <v>398.94207486581155</v>
      </c>
      <c r="DU121" s="62">
        <f t="shared" si="98"/>
        <v>166.80625488406787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59.715924044279681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59.715924044279681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7.9920000000000018</v>
      </c>
      <c r="EJ121" s="13">
        <f>IF('Données projet'!$A$192&gt;35,EJ120+EI121-ER120,IF(A121&lt;'Données projet'!$A$192,$EG$205^A121,IF(A121='Données projet'!$A$192,'Données projet'!$B$192,EJ120+EI121-ER120)))</f>
        <v>360.46800000000059</v>
      </c>
      <c r="EK121" s="18">
        <f>EJ121*VLOOKUP('Données projet'!$B$15,Paramètres!$A$1:$I$89,3,0)*VLOOKUP('Données projet'!$B$15,Paramètres!$A$1:$I$89,5,0)</f>
        <v>410.50095840000063</v>
      </c>
      <c r="EL121" s="14">
        <f t="shared" si="99"/>
        <v>93.902351990255497</v>
      </c>
      <c r="EM121" s="22">
        <f t="shared" si="73"/>
        <v>878.50243226302939</v>
      </c>
      <c r="EN121" s="62">
        <f t="shared" si="74"/>
        <v>1171.8357655963628</v>
      </c>
      <c r="EO121" s="62">
        <f ca="1">AVERAGE(OFFSET($EN$3,0,0,'Données projet'!$E$15+1,1))-AVERAGE(OFFSET($H$3,0,0,'Données projet'!$E$15+1,1))</f>
        <v>720.18933349167537</v>
      </c>
      <c r="EP121" s="62">
        <f t="shared" si="100"/>
        <v>328.2965259900862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57.07799129497073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57.07799129497073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368.4600000000006</v>
      </c>
      <c r="O122" s="14">
        <f>N122*VLOOKUP('Données projet'!$B$9,Paramètres!$A$1:$I$89,3,0)*VLOOKUP('Données projet'!$B$9,Paramètres!$A$1:$I$89,5,0)</f>
        <v>333.38260800000052</v>
      </c>
      <c r="P122" s="14">
        <f t="shared" si="87"/>
        <v>78.13119132485231</v>
      </c>
      <c r="Q122" s="22">
        <f t="shared" si="107"/>
        <v>716.71986715745197</v>
      </c>
      <c r="R122" s="62">
        <f t="shared" si="55"/>
        <v>1010.0532004907852</v>
      </c>
      <c r="S122" s="62">
        <f ca="1">AVERAGE(OFFSET($R$3,0,0,'Données projet'!$E$9+1,1))-AVERAGE(OFFSET($H$3,0,0,'Données projet'!$E$9+1,1))</f>
        <v>581.88778927327667</v>
      </c>
      <c r="T122" s="62">
        <f t="shared" si="88"/>
        <v>269.67340993773422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44.46035819985179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44.46035819985179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7.9920000000000018</v>
      </c>
      <c r="AI122" s="14">
        <f>IF('Données projet'!$A$62&gt;35,AI121+AH122-AQ121,IF(A122&lt;'Données projet'!$A$62,$AF$205^A122,IF(A122='Données projet'!$A$62,'Données projet'!$B$62,AI121+AH122-AQ121)))</f>
        <v>368.4600000000006</v>
      </c>
      <c r="AJ122" s="14">
        <f>AI122*VLOOKUP('Données projet'!$B$10,Paramètres!$A$1:$I$89,3,0)*VLOOKUP('Données projet'!$B$10,Paramètres!$A$1:$I$89,5,0)</f>
        <v>247.16296800000043</v>
      </c>
      <c r="AK122" s="14">
        <f t="shared" si="89"/>
        <v>59.978030208879936</v>
      </c>
      <c r="AL122" s="22">
        <f t="shared" si="58"/>
        <v>534.93723854713335</v>
      </c>
      <c r="AM122" s="62">
        <f t="shared" si="59"/>
        <v>828.2705718804666</v>
      </c>
      <c r="AN122" s="62">
        <f ca="1">AVERAGE(OFFSET($AM$3,0,0,'Données projet'!$E$10+1,1))-AVERAGE(OFFSET($H$3,0,0,'Données projet'!$E$10+1,1))</f>
        <v>442.85175349826028</v>
      </c>
      <c r="AO122" s="62">
        <f t="shared" si="90"/>
        <v>210.70697808232501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40.627568699864561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40.627568699864561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368.4600000000006</v>
      </c>
      <c r="BE122" s="14">
        <f>BD122*VLOOKUP('Données projet'!$B$11,Paramètres!$A$1:$I$89,3,0)*VLOOKUP('Données projet'!$B$11,Paramètres!$A$1:$I$89,5,0)</f>
        <v>396.61034400000062</v>
      </c>
      <c r="BF122" s="14">
        <f t="shared" si="91"/>
        <v>91.089124489142378</v>
      </c>
      <c r="BG122" s="22">
        <f t="shared" si="61"/>
        <v>849.40990761859075</v>
      </c>
      <c r="BH122" s="62">
        <f t="shared" si="62"/>
        <v>1142.743240951924</v>
      </c>
      <c r="BI122" s="62">
        <f ca="1">AVERAGE(OFFSET($BH$3,0,0,'Données projet'!$E$11+1,1))-AVERAGE(OFFSET($H$3,0,0,'Données projet'!$E$11+1,1))</f>
        <v>683.36974161977764</v>
      </c>
      <c r="BJ122" s="62">
        <f t="shared" si="92"/>
        <v>312.6921234697457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52.89249509982367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52.89249509982367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7.9920000000000018</v>
      </c>
      <c r="BY122" s="13">
        <f>IF('Données projet'!$A$114&gt;35,BY121+BX122-CG121,IF(A122&lt;'Données projet'!$A$114,$BV$205^A122,IF(A122='Données projet'!$A$114,'Données projet'!$B$114,BY121+BX122-CG121)))</f>
        <v>368.4600000000006</v>
      </c>
      <c r="BZ122" s="14">
        <f>BY122*VLOOKUP('Données projet'!$B$12,Paramètres!$A$1:$I$89,3,0)*VLOOKUP('Données projet'!$B$12,Paramètres!$A$1:$I$89,5,0)</f>
        <v>356.37451200000061</v>
      </c>
      <c r="CA122" s="14">
        <f t="shared" si="93"/>
        <v>82.873707481273101</v>
      </c>
      <c r="CB122" s="22">
        <f t="shared" si="64"/>
        <v>765.02398226321839</v>
      </c>
      <c r="CC122" s="62">
        <f t="shared" si="65"/>
        <v>1058.3573155965516</v>
      </c>
      <c r="CD122" s="62">
        <f ca="1">AVERAGE(OFFSET($CC$3,0,0,'Données projet'!$E$12+1,1))-AVERAGE(OFFSET($H$3,0,0,'Données projet'!$E$12+1,1))</f>
        <v>618.83149423524605</v>
      </c>
      <c r="CE122" s="62">
        <f t="shared" si="94"/>
        <v>285.33582535802435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47.52658979984156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47.52658979984156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2.8421709430404007E-14</v>
      </c>
      <c r="CU122" s="18">
        <f>CT122*VLOOKUP('Données projet'!$B$13,Paramètres!$A$1:$I$89,3,0)*VLOOKUP('Données projet'!$B$13,Paramètres!$A$1:$I$89,5,0)</f>
        <v>2.3055690689943732E-14</v>
      </c>
      <c r="CV122" s="14">
        <f t="shared" si="95"/>
        <v>4.10868481342271E-13</v>
      </c>
      <c r="CW122" s="22">
        <f t="shared" si="67"/>
        <v>7.5575126628944061E-13</v>
      </c>
      <c r="CX122" s="62">
        <f t="shared" si="68"/>
        <v>293.33333333333405</v>
      </c>
      <c r="CY122" s="62">
        <f ca="1">AVERAGE(OFFSET($CX$3,0,0,'Données projet'!$E$13+1,1))-AVERAGE(OFFSET($H$3,0,0,'Données projet'!$E$13+1,1))</f>
        <v>204.1040196583786</v>
      </c>
      <c r="CZ122" s="62">
        <f t="shared" si="96"/>
        <v>202.88720677845521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38.067740995536546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38.067740995536546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5.2</v>
      </c>
      <c r="DO122" s="13">
        <f>IF('Données projet'!$A$166&gt;35,DO121+DN122-DW121,IF(A122&lt;'Données projet'!$A$166,$DL$205^A122,IF(A122='Données projet'!$A$166,'Données projet'!$B$166,DO121+DN122-DW121)))</f>
        <v>283.80000000000007</v>
      </c>
      <c r="DP122" s="18">
        <f>DO122*VLOOKUP('Données projet'!$B$14,Paramètres!$A$1:$I$89,3,0)*VLOOKUP('Données projet'!$B$14,Paramètres!$A$1:$I$89,5,0)</f>
        <v>270.0640800000001</v>
      </c>
      <c r="DQ122" s="14">
        <f t="shared" si="97"/>
        <v>64.86286849328026</v>
      </c>
      <c r="DR122" s="22">
        <f t="shared" si="70"/>
        <v>583.33110195913002</v>
      </c>
      <c r="DS122" s="62">
        <f t="shared" si="71"/>
        <v>876.66443529246339</v>
      </c>
      <c r="DT122" s="62">
        <f ca="1">AVERAGE(OFFSET($DS$3,0,0,'Données projet'!$E$14+1,1))-AVERAGE(OFFSET($H$3,0,0,'Données projet'!$E$14+1,1))</f>
        <v>398.94207486581155</v>
      </c>
      <c r="DU122" s="62">
        <f t="shared" si="98"/>
        <v>166.80625488406787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58.544931196888541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58.544931196888541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7.9920000000000018</v>
      </c>
      <c r="EJ122" s="13">
        <f>IF('Données projet'!$A$192&gt;35,EJ121+EI122-ER121,IF(A122&lt;'Données projet'!$A$192,$EG$205^A122,IF(A122='Données projet'!$A$192,'Données projet'!$B$192,EJ121+EI122-ER121)))</f>
        <v>368.4600000000006</v>
      </c>
      <c r="EK122" s="18">
        <f>EJ122*VLOOKUP('Données projet'!$B$15,Paramètres!$A$1:$I$89,3,0)*VLOOKUP('Données projet'!$B$15,Paramètres!$A$1:$I$89,5,0)</f>
        <v>419.60224800000071</v>
      </c>
      <c r="EL122" s="14">
        <f t="shared" si="99"/>
        <v>95.73958716907012</v>
      </c>
      <c r="EM122" s="22">
        <f t="shared" si="73"/>
        <v>897.5536962527982</v>
      </c>
      <c r="EN122" s="62">
        <f t="shared" si="74"/>
        <v>1190.8870295861316</v>
      </c>
      <c r="EO122" s="62">
        <f ca="1">AVERAGE(OFFSET($EN$3,0,0,'Données projet'!$E$15+1,1))-AVERAGE(OFFSET($H$3,0,0,'Données projet'!$E$15+1,1))</f>
        <v>720.18933349167537</v>
      </c>
      <c r="EP122" s="62">
        <f t="shared" si="100"/>
        <v>328.2965259900862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55.958726699813433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55.958726699813433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376.45200000000062</v>
      </c>
      <c r="O123" s="14">
        <f>N123*VLOOKUP('Données projet'!$B$9,Paramètres!$A$1:$I$89,3,0)*VLOOKUP('Données projet'!$B$9,Paramètres!$A$1:$I$89,5,0)</f>
        <v>340.61376960000058</v>
      </c>
      <c r="P123" s="14">
        <f t="shared" si="87"/>
        <v>79.626741793195919</v>
      </c>
      <c r="Q123" s="22">
        <f t="shared" si="107"/>
        <v>731.9188906764839</v>
      </c>
      <c r="R123" s="62">
        <f t="shared" si="55"/>
        <v>1025.2522240098172</v>
      </c>
      <c r="S123" s="62">
        <f ca="1">AVERAGE(OFFSET($R$3,0,0,'Données projet'!$E$9+1,1))-AVERAGE(OFFSET($H$3,0,0,'Données projet'!$E$9+1,1))</f>
        <v>581.88778927327667</v>
      </c>
      <c r="T123" s="62">
        <f t="shared" si="88"/>
        <v>269.67340993773422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43.588517693693504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43.588517693693504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7.9920000000000018</v>
      </c>
      <c r="AI123" s="14">
        <f>IF('Données projet'!$A$62&gt;35,AI122+AH123-AQ122,IF(A123&lt;'Données projet'!$A$62,$AF$205^A123,IF(A123='Données projet'!$A$62,'Données projet'!$B$62,AI122+AH123-AQ122)))</f>
        <v>376.45200000000062</v>
      </c>
      <c r="AJ123" s="14">
        <f>AI123*VLOOKUP('Données projet'!$B$10,Paramètres!$A$1:$I$89,3,0)*VLOOKUP('Données projet'!$B$10,Paramètres!$A$1:$I$89,5,0)</f>
        <v>252.52400160000039</v>
      </c>
      <c r="AK123" s="14">
        <f t="shared" si="89"/>
        <v>61.126101416398889</v>
      </c>
      <c r="AL123" s="22">
        <f t="shared" si="58"/>
        <v>546.27392942022868</v>
      </c>
      <c r="AM123" s="62">
        <f t="shared" si="59"/>
        <v>839.60726275356205</v>
      </c>
      <c r="AN123" s="62">
        <f ca="1">AVERAGE(OFFSET($AM$3,0,0,'Données projet'!$E$10+1,1))-AVERAGE(OFFSET($H$3,0,0,'Données projet'!$E$10+1,1))</f>
        <v>442.85175349826028</v>
      </c>
      <c r="AO123" s="62">
        <f t="shared" si="90"/>
        <v>210.70697808232501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39.830886858030269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39.830886858030269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376.45200000000062</v>
      </c>
      <c r="BE123" s="14">
        <f>BD123*VLOOKUP('Données projet'!$B$11,Paramètres!$A$1:$I$89,3,0)*VLOOKUP('Données projet'!$B$11,Paramètres!$A$1:$I$89,5,0)</f>
        <v>405.21293280000066</v>
      </c>
      <c r="BF123" s="14">
        <f t="shared" si="91"/>
        <v>92.832709611559608</v>
      </c>
      <c r="BG123" s="22">
        <f t="shared" si="61"/>
        <v>867.42949386680073</v>
      </c>
      <c r="BH123" s="62">
        <f t="shared" si="62"/>
        <v>1160.7628272001341</v>
      </c>
      <c r="BI123" s="62">
        <f ca="1">AVERAGE(OFFSET($BH$3,0,0,'Données projet'!$E$11+1,1))-AVERAGE(OFFSET($H$3,0,0,'Données projet'!$E$11+1,1))</f>
        <v>683.36974161977764</v>
      </c>
      <c r="BJ123" s="62">
        <f t="shared" si="92"/>
        <v>312.6921234697457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51.855305532152606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51.855305532152606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7.9920000000000018</v>
      </c>
      <c r="BY123" s="13">
        <f>IF('Données projet'!$A$114&gt;35,BY122+BX123-CG122,IF(A123&lt;'Données projet'!$A$114,$BV$205^A123,IF(A123='Données projet'!$A$114,'Données projet'!$B$114,BY122+BX123-CG122)))</f>
        <v>376.45200000000062</v>
      </c>
      <c r="BZ123" s="14">
        <f>BY123*VLOOKUP('Données projet'!$B$12,Paramètres!$A$1:$I$89,3,0)*VLOOKUP('Données projet'!$B$12,Paramètres!$A$1:$I$89,5,0)</f>
        <v>364.10437440000061</v>
      </c>
      <c r="CA123" s="14">
        <f t="shared" si="93"/>
        <v>84.460036960388123</v>
      </c>
      <c r="CB123" s="22">
        <f t="shared" si="64"/>
        <v>781.24968311934356</v>
      </c>
      <c r="CC123" s="62">
        <f t="shared" si="65"/>
        <v>1074.5830164526769</v>
      </c>
      <c r="CD123" s="62">
        <f ca="1">AVERAGE(OFFSET($CC$3,0,0,'Données projet'!$E$12+1,1))-AVERAGE(OFFSET($H$3,0,0,'Données projet'!$E$12+1,1))</f>
        <v>618.83149423524605</v>
      </c>
      <c r="CE123" s="62">
        <f t="shared" si="94"/>
        <v>285.33582535802435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46.594622362224079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46.594622362224079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2.8421709430404007E-14</v>
      </c>
      <c r="CU123" s="18">
        <f>CT123*VLOOKUP('Données projet'!$B$13,Paramètres!$A$1:$I$89,3,0)*VLOOKUP('Données projet'!$B$13,Paramètres!$A$1:$I$89,5,0)</f>
        <v>2.3055690689943732E-14</v>
      </c>
      <c r="CV123" s="14">
        <f t="shared" si="95"/>
        <v>4.10868481342271E-13</v>
      </c>
      <c r="CW123" s="22">
        <f t="shared" si="67"/>
        <v>7.5575126628944061E-13</v>
      </c>
      <c r="CX123" s="62">
        <f t="shared" si="68"/>
        <v>293.33333333333405</v>
      </c>
      <c r="CY123" s="62">
        <f ca="1">AVERAGE(OFFSET($CX$3,0,0,'Données projet'!$E$13+1,1))-AVERAGE(OFFSET($H$3,0,0,'Données projet'!$E$13+1,1))</f>
        <v>204.1040196583786</v>
      </c>
      <c r="CZ123" s="62">
        <f t="shared" si="96"/>
        <v>202.88720677845521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37.32125581364339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37.32125581364339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289</v>
      </c>
      <c r="DM123" s="13">
        <f>VLOOKUP(A123,'Données projet'!$A$165:$I$185,9,0)</f>
        <v>5.2</v>
      </c>
      <c r="DN123" s="13">
        <f t="array" ref="DN123">INDEX(DM:DM,MIN(IF(ISNUMBER(DM123:DM319),ROW(DM123:DM319),"")))</f>
        <v>5.2</v>
      </c>
      <c r="DO123" s="13">
        <f>IF('Données projet'!$A$166&gt;35,DO122+DN123-DW122,IF(A123&lt;'Données projet'!$A$166,$DL$205^A123,IF(A123='Données projet'!$A$166,'Données projet'!$B$166,DO122+DN123-DW122)))</f>
        <v>289.00000000000006</v>
      </c>
      <c r="DP123" s="18">
        <f>DO123*VLOOKUP('Données projet'!$B$14,Paramètres!$A$1:$I$89,3,0)*VLOOKUP('Données projet'!$B$14,Paramètres!$A$1:$I$89,5,0)</f>
        <v>275.01240000000001</v>
      </c>
      <c r="DQ123" s="14">
        <f t="shared" si="97"/>
        <v>65.911885597559035</v>
      </c>
      <c r="DR123" s="22">
        <f t="shared" si="70"/>
        <v>593.77646408241537</v>
      </c>
      <c r="DS123" s="62">
        <f t="shared" si="71"/>
        <v>887.10979741574874</v>
      </c>
      <c r="DT123" s="62">
        <f ca="1">AVERAGE(OFFSET($DS$3,0,0,'Données projet'!$E$14+1,1))-AVERAGE(OFFSET($H$3,0,0,'Données projet'!$E$14+1,1))</f>
        <v>398.94207486581155</v>
      </c>
      <c r="DU123" s="62">
        <f t="shared" si="98"/>
        <v>166.80625488406787</v>
      </c>
      <c r="DV123" s="16">
        <f>IF(ISNA(VLOOKUP(A123,'Données projet'!$A$165:$I$185,3,0)),0,VLOOKUP(A123,'Données projet'!$A$165:$I$185,3,0))</f>
        <v>19</v>
      </c>
      <c r="DW123" s="16">
        <f>IF(ISNA(VLOOKUP(A123,'Données projet'!$A$165:$I$185,4,0)),0,VLOOKUP(A123,'Données projet'!$A$165:$I$185,4,0))</f>
        <v>24</v>
      </c>
      <c r="DX123" s="17">
        <f>IF(ISNA(VLOOKUP(A123,'Données projet'!$A$165:$I$185,5,0)),0%,VLOOKUP(A123,'Données projet'!$A$165:$I$185,5,0)*VLOOKUP('Données projet'!$B$14,Paramètres!$A$1:$I$89,7,0))</f>
        <v>0.34400000000000003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66.081928907277941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66.081928907277941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7.9920000000000018</v>
      </c>
      <c r="EJ123" s="13">
        <f>IF('Données projet'!$A$192&gt;35,EJ122+EI123-ER122,IF(A123&lt;'Données projet'!$A$192,$EG$205^A123,IF(A123='Données projet'!$A$192,'Données projet'!$B$192,EJ122+EI123-ER122)))</f>
        <v>376.45200000000062</v>
      </c>
      <c r="EK123" s="18">
        <f>EJ123*VLOOKUP('Données projet'!$B$15,Paramètres!$A$1:$I$89,3,0)*VLOOKUP('Données projet'!$B$15,Paramètres!$A$1:$I$89,5,0)</f>
        <v>428.70353760000069</v>
      </c>
      <c r="EL123" s="14">
        <f t="shared" si="99"/>
        <v>97.572189257964354</v>
      </c>
      <c r="EM123" s="22">
        <f t="shared" si="73"/>
        <v>916.59689094428916</v>
      </c>
      <c r="EN123" s="62">
        <f t="shared" si="74"/>
        <v>1209.9302242776225</v>
      </c>
      <c r="EO123" s="62">
        <f ca="1">AVERAGE(OFFSET($EN$3,0,0,'Données projet'!$E$15+1,1))-AVERAGE(OFFSET($H$3,0,0,'Données projet'!$E$15+1,1))</f>
        <v>720.18933349167537</v>
      </c>
      <c r="EP123" s="62">
        <f t="shared" si="100"/>
        <v>328.2965259900862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54.861410200683174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54.861410200683174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384.44400000000064</v>
      </c>
      <c r="O124" s="14">
        <f>N124*VLOOKUP('Données projet'!$B$9,Paramètres!$A$1:$I$89,3,0)*VLOOKUP('Données projet'!$B$9,Paramètres!$A$1:$I$89,5,0)</f>
        <v>347.84493120000059</v>
      </c>
      <c r="P124" s="14">
        <f t="shared" si="87"/>
        <v>81.11860080370937</v>
      </c>
      <c r="Q124" s="22">
        <f t="shared" si="107"/>
        <v>747.11148490646144</v>
      </c>
      <c r="R124" s="62">
        <f t="shared" si="55"/>
        <v>1040.4448182397948</v>
      </c>
      <c r="S124" s="62">
        <f ca="1">AVERAGE(OFFSET($R$3,0,0,'Données projet'!$E$9+1,1))-AVERAGE(OFFSET($H$3,0,0,'Données projet'!$E$9+1,1))</f>
        <v>581.88778927327667</v>
      </c>
      <c r="T124" s="62">
        <f t="shared" si="88"/>
        <v>269.67340993773422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42.73377344809078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42.73377344809078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7.9920000000000018</v>
      </c>
      <c r="AI124" s="14">
        <f>IF('Données projet'!$A$62&gt;35,AI123+AH124-AQ123,IF(A124&lt;'Données projet'!$A$62,$AF$205^A124,IF(A124='Données projet'!$A$62,'Données projet'!$B$62,AI123+AH124-AQ123)))</f>
        <v>384.44400000000064</v>
      </c>
      <c r="AJ124" s="14">
        <f>AI124*VLOOKUP('Données projet'!$B$10,Paramètres!$A$1:$I$89,3,0)*VLOOKUP('Données projet'!$B$10,Paramètres!$A$1:$I$89,5,0)</f>
        <v>257.8850352000004</v>
      </c>
      <c r="AK124" s="14">
        <f t="shared" si="89"/>
        <v>62.271338846965236</v>
      </c>
      <c r="AL124" s="22">
        <f t="shared" si="58"/>
        <v>557.60568479846518</v>
      </c>
      <c r="AM124" s="62">
        <f t="shared" si="59"/>
        <v>850.93901813179855</v>
      </c>
      <c r="AN124" s="62">
        <f ca="1">AVERAGE(OFFSET($AM$3,0,0,'Données projet'!$E$10+1,1))-AVERAGE(OFFSET($H$3,0,0,'Données projet'!$E$10+1,1))</f>
        <v>442.85175349826028</v>
      </c>
      <c r="AO124" s="62">
        <f t="shared" si="90"/>
        <v>210.70697808232501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39.049827461186403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39.049827461186403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384.44400000000064</v>
      </c>
      <c r="BE124" s="14">
        <f>BD124*VLOOKUP('Données projet'!$B$11,Paramètres!$A$1:$I$89,3,0)*VLOOKUP('Données projet'!$B$11,Paramètres!$A$1:$I$89,5,0)</f>
        <v>413.81552160000069</v>
      </c>
      <c r="BF124" s="14">
        <f t="shared" si="91"/>
        <v>94.571991053767576</v>
      </c>
      <c r="BG124" s="22">
        <f t="shared" si="61"/>
        <v>885.44158453864645</v>
      </c>
      <c r="BH124" s="62">
        <f t="shared" si="62"/>
        <v>1178.7749178719798</v>
      </c>
      <c r="BI124" s="62">
        <f ca="1">AVERAGE(OFFSET($BH$3,0,0,'Données projet'!$E$11+1,1))-AVERAGE(OFFSET($H$3,0,0,'Données projet'!$E$11+1,1))</f>
        <v>683.36974161977764</v>
      </c>
      <c r="BJ124" s="62">
        <f t="shared" si="92"/>
        <v>312.6921234697457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50.838454619280405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50.838454619280405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7.9920000000000018</v>
      </c>
      <c r="BY124" s="13">
        <f>IF('Données projet'!$A$114&gt;35,BY123+BX124-CG123,IF(A124&lt;'Données projet'!$A$114,$BV$205^A124,IF(A124='Données projet'!$A$114,'Données projet'!$B$114,BY123+BX124-CG123)))</f>
        <v>384.44400000000064</v>
      </c>
      <c r="BZ124" s="14">
        <f>BY124*VLOOKUP('Données projet'!$B$12,Paramètres!$A$1:$I$89,3,0)*VLOOKUP('Données projet'!$B$12,Paramètres!$A$1:$I$89,5,0)</f>
        <v>371.83423680000061</v>
      </c>
      <c r="CA124" s="14">
        <f t="shared" si="93"/>
        <v>86.042450912410658</v>
      </c>
      <c r="CB124" s="22">
        <f t="shared" si="64"/>
        <v>797.46856443244951</v>
      </c>
      <c r="CC124" s="62">
        <f t="shared" si="65"/>
        <v>1090.8018977657828</v>
      </c>
      <c r="CD124" s="62">
        <f ca="1">AVERAGE(OFFSET($CC$3,0,0,'Données projet'!$E$12+1,1))-AVERAGE(OFFSET($H$3,0,0,'Données projet'!$E$12+1,1))</f>
        <v>618.83149423524605</v>
      </c>
      <c r="CE124" s="62">
        <f t="shared" si="94"/>
        <v>285.33582535802435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45.68093023761427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45.68093023761427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2.8421709430404007E-14</v>
      </c>
      <c r="CU124" s="18">
        <f>CT124*VLOOKUP('Données projet'!$B$13,Paramètres!$A$1:$I$89,3,0)*VLOOKUP('Données projet'!$B$13,Paramètres!$A$1:$I$89,5,0)</f>
        <v>2.3055690689943732E-14</v>
      </c>
      <c r="CV124" s="14">
        <f t="shared" si="95"/>
        <v>4.10868481342271E-13</v>
      </c>
      <c r="CW124" s="22">
        <f t="shared" si="67"/>
        <v>7.5575126628944061E-13</v>
      </c>
      <c r="CX124" s="62">
        <f t="shared" si="68"/>
        <v>293.33333333333405</v>
      </c>
      <c r="CY124" s="62">
        <f ca="1">AVERAGE(OFFSET($CX$3,0,0,'Données projet'!$E$13+1,1))-AVERAGE(OFFSET($H$3,0,0,'Données projet'!$E$13+1,1))</f>
        <v>204.1040196583786</v>
      </c>
      <c r="CZ124" s="62">
        <f t="shared" si="96"/>
        <v>202.88720677845521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36.589408750856158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36.589408750856158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5</v>
      </c>
      <c r="DO124" s="13">
        <f>IF('Données projet'!$A$166&gt;35,DO123+DN124-DW123,IF(A124&lt;'Données projet'!$A$166,$DL$205^A124,IF(A124='Données projet'!$A$166,'Données projet'!$B$166,DO123+DN124-DW123)))</f>
        <v>270.00000000000006</v>
      </c>
      <c r="DP124" s="18">
        <f>DO124*VLOOKUP('Données projet'!$B$14,Paramètres!$A$1:$I$89,3,0)*VLOOKUP('Données projet'!$B$14,Paramètres!$A$1:$I$89,5,0)</f>
        <v>256.93200000000002</v>
      </c>
      <c r="DQ124" s="14">
        <f t="shared" si="97"/>
        <v>62.067953229346614</v>
      </c>
      <c r="DR124" s="22">
        <f t="shared" si="70"/>
        <v>555.59158520777862</v>
      </c>
      <c r="DS124" s="62">
        <f t="shared" si="71"/>
        <v>848.92491854111199</v>
      </c>
      <c r="DT124" s="62">
        <f ca="1">AVERAGE(OFFSET($DS$3,0,0,'Données projet'!$E$14+1,1))-AVERAGE(OFFSET($H$3,0,0,'Données projet'!$E$14+1,1))</f>
        <v>398.94207486581155</v>
      </c>
      <c r="DU124" s="62">
        <f t="shared" si="98"/>
        <v>166.80625488406787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64.786102587402965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64.786102587402965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7.9920000000000018</v>
      </c>
      <c r="EJ124" s="13">
        <f>IF('Données projet'!$A$192&gt;35,EJ123+EI124-ER123,IF(A124&lt;'Données projet'!$A$192,$EG$205^A124,IF(A124='Données projet'!$A$192,'Données projet'!$B$192,EJ123+EI124-ER123)))</f>
        <v>384.44400000000064</v>
      </c>
      <c r="EK124" s="18">
        <f>EJ124*VLOOKUP('Données projet'!$B$15,Paramètres!$A$1:$I$89,3,0)*VLOOKUP('Données projet'!$B$15,Paramètres!$A$1:$I$89,5,0)</f>
        <v>437.80482720000072</v>
      </c>
      <c r="EL124" s="14">
        <f t="shared" si="99"/>
        <v>99.400267946629938</v>
      </c>
      <c r="EM124" s="22">
        <f t="shared" si="73"/>
        <v>935.63220738038171</v>
      </c>
      <c r="EN124" s="62">
        <f t="shared" si="74"/>
        <v>1228.965540713715</v>
      </c>
      <c r="EO124" s="62">
        <f ca="1">AVERAGE(OFFSET($EN$3,0,0,'Données projet'!$E$15+1,1))-AVERAGE(OFFSET($H$3,0,0,'Données projet'!$E$15+1,1))</f>
        <v>720.18933349167537</v>
      </c>
      <c r="EP124" s="62">
        <f t="shared" si="100"/>
        <v>328.2965259900862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53.785611408803888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53.785611408803888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392.43600000000066</v>
      </c>
      <c r="O125" s="14">
        <f>N125*VLOOKUP('Données projet'!$B$9,Paramètres!$A$1:$I$89,3,0)*VLOOKUP('Données projet'!$B$9,Paramètres!$A$1:$I$89,5,0)</f>
        <v>355.07609280000059</v>
      </c>
      <c r="P125" s="14">
        <f t="shared" si="87"/>
        <v>82.606853937508674</v>
      </c>
      <c r="Q125" s="22">
        <f t="shared" si="107"/>
        <v>762.29779890116197</v>
      </c>
      <c r="R125" s="62">
        <f t="shared" si="55"/>
        <v>1055.6311322344952</v>
      </c>
      <c r="S125" s="62">
        <f ca="1">AVERAGE(OFFSET($R$3,0,0,'Données projet'!$E$9+1,1))-AVERAGE(OFFSET($H$3,0,0,'Données projet'!$E$9+1,1))</f>
        <v>581.88778927327667</v>
      </c>
      <c r="T125" s="62">
        <f t="shared" si="88"/>
        <v>269.67340993773422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41.895790215801817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41.895790215801817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7.9920000000000018</v>
      </c>
      <c r="AI125" s="14">
        <f>IF('Données projet'!$A$62&gt;35,AI124+AH125-AQ124,IF(A125&lt;'Données projet'!$A$62,$AF$205^A125,IF(A125='Données projet'!$A$62,'Données projet'!$B$62,AI124+AH125-AQ124)))</f>
        <v>392.43600000000066</v>
      </c>
      <c r="AJ125" s="14">
        <f>AI125*VLOOKUP('Données projet'!$B$10,Paramètres!$A$1:$I$89,3,0)*VLOOKUP('Données projet'!$B$10,Paramètres!$A$1:$I$89,5,0)</f>
        <v>263.24606880000044</v>
      </c>
      <c r="AK125" s="14">
        <f t="shared" si="89"/>
        <v>63.413808197603316</v>
      </c>
      <c r="AL125" s="22">
        <f t="shared" si="58"/>
        <v>568.93261910415981</v>
      </c>
      <c r="AM125" s="62">
        <f t="shared" si="59"/>
        <v>862.26595243749307</v>
      </c>
      <c r="AN125" s="62">
        <f ca="1">AVERAGE(OFFSET($AM$3,0,0,'Données projet'!$E$10+1,1))-AVERAGE(OFFSET($H$3,0,0,'Données projet'!$E$10+1,1))</f>
        <v>442.85175349826028</v>
      </c>
      <c r="AO125" s="62">
        <f t="shared" si="90"/>
        <v>210.70697808232501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38.284084162715452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38.284084162715452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392.43600000000066</v>
      </c>
      <c r="BE125" s="14">
        <f>BD125*VLOOKUP('Données projet'!$B$11,Paramètres!$A$1:$I$89,3,0)*VLOOKUP('Données projet'!$B$11,Paramètres!$A$1:$I$89,5,0)</f>
        <v>422.41811040000067</v>
      </c>
      <c r="BF125" s="14">
        <f t="shared" si="91"/>
        <v>96.307068590373376</v>
      </c>
      <c r="BG125" s="22">
        <f t="shared" si="61"/>
        <v>903.4463534082347</v>
      </c>
      <c r="BH125" s="62">
        <f t="shared" si="62"/>
        <v>1196.779686741568</v>
      </c>
      <c r="BI125" s="62">
        <f ca="1">AVERAGE(OFFSET($BH$3,0,0,'Données projet'!$E$11+1,1))-AVERAGE(OFFSET($H$3,0,0,'Données projet'!$E$11+1,1))</f>
        <v>683.36974161977764</v>
      </c>
      <c r="BJ125" s="62">
        <f t="shared" si="92"/>
        <v>312.6921234697457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49.841543532591807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49.841543532591807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7.9920000000000018</v>
      </c>
      <c r="BY125" s="13">
        <f>IF('Données projet'!$A$114&gt;35,BY124+BX125-CG124,IF(A125&lt;'Données projet'!$A$114,$BV$205^A125,IF(A125='Données projet'!$A$114,'Données projet'!$B$114,BY124+BX125-CG124)))</f>
        <v>392.43600000000066</v>
      </c>
      <c r="BZ125" s="14">
        <f>BY125*VLOOKUP('Données projet'!$B$12,Paramètres!$A$1:$I$89,3,0)*VLOOKUP('Données projet'!$B$12,Paramètres!$A$1:$I$89,5,0)</f>
        <v>379.56409920000067</v>
      </c>
      <c r="CA125" s="14">
        <f t="shared" si="93"/>
        <v>87.621040113179006</v>
      </c>
      <c r="CB125" s="22">
        <f t="shared" si="64"/>
        <v>813.68078430378785</v>
      </c>
      <c r="CC125" s="62">
        <f t="shared" si="65"/>
        <v>1107.0141176371212</v>
      </c>
      <c r="CD125" s="62">
        <f ca="1">AVERAGE(OFFSET($CC$3,0,0,'Données projet'!$E$12+1,1))-AVERAGE(OFFSET($H$3,0,0,'Données projet'!$E$12+1,1))</f>
        <v>618.83149423524605</v>
      </c>
      <c r="CE125" s="62">
        <f t="shared" si="94"/>
        <v>285.33582535802435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44.785155058270895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44.785155058270895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2.8421709430404007E-14</v>
      </c>
      <c r="CU125" s="18">
        <f>CT125*VLOOKUP('Données projet'!$B$13,Paramètres!$A$1:$I$89,3,0)*VLOOKUP('Données projet'!$B$13,Paramètres!$A$1:$I$89,5,0)</f>
        <v>2.3055690689943732E-14</v>
      </c>
      <c r="CV125" s="14">
        <f t="shared" si="95"/>
        <v>4.10868481342271E-13</v>
      </c>
      <c r="CW125" s="22">
        <f t="shared" si="67"/>
        <v>7.5575126628944061E-13</v>
      </c>
      <c r="CX125" s="62">
        <f t="shared" si="68"/>
        <v>293.33333333333405</v>
      </c>
      <c r="CY125" s="62">
        <f ca="1">AVERAGE(OFFSET($CX$3,0,0,'Données projet'!$E$13+1,1))-AVERAGE(OFFSET($H$3,0,0,'Données projet'!$E$13+1,1))</f>
        <v>204.1040196583786</v>
      </c>
      <c r="CZ125" s="62">
        <f t="shared" si="96"/>
        <v>202.88720677845521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35.871912762587556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35.871912762587556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5</v>
      </c>
      <c r="DO125" s="13">
        <f>IF('Données projet'!$A$166&gt;35,DO124+DN125-DW124,IF(A125&lt;'Données projet'!$A$166,$DL$205^A125,IF(A125='Données projet'!$A$166,'Données projet'!$B$166,DO124+DN125-DW124)))</f>
        <v>275.00000000000006</v>
      </c>
      <c r="DP125" s="18">
        <f>DO125*VLOOKUP('Données projet'!$B$14,Paramètres!$A$1:$I$89,3,0)*VLOOKUP('Données projet'!$B$14,Paramètres!$A$1:$I$89,5,0)</f>
        <v>261.69000000000005</v>
      </c>
      <c r="DQ125" s="14">
        <f t="shared" si="97"/>
        <v>63.0824817115464</v>
      </c>
      <c r="DR125" s="22">
        <f t="shared" si="70"/>
        <v>565.64540564761012</v>
      </c>
      <c r="DS125" s="62">
        <f t="shared" si="71"/>
        <v>858.97873898094349</v>
      </c>
      <c r="DT125" s="62">
        <f ca="1">AVERAGE(OFFSET($DS$3,0,0,'Données projet'!$E$14+1,1))-AVERAGE(OFFSET($H$3,0,0,'Données projet'!$E$14+1,1))</f>
        <v>398.94207486581155</v>
      </c>
      <c r="DU125" s="62">
        <f t="shared" si="98"/>
        <v>166.80625488406787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63.51568663128473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63.51568663128473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7.9920000000000018</v>
      </c>
      <c r="EJ125" s="13">
        <f>IF('Données projet'!$A$192&gt;35,EJ124+EI125-ER124,IF(A125&lt;'Données projet'!$A$192,$EG$205^A125,IF(A125='Données projet'!$A$192,'Données projet'!$B$192,EJ124+EI125-ER124)))</f>
        <v>392.43600000000066</v>
      </c>
      <c r="EK125" s="18">
        <f>EJ125*VLOOKUP('Données projet'!$B$15,Paramètres!$A$1:$I$89,3,0)*VLOOKUP('Données projet'!$B$15,Paramètres!$A$1:$I$89,5,0)</f>
        <v>446.9061168000008</v>
      </c>
      <c r="EL125" s="14">
        <f t="shared" si="99"/>
        <v>101.22392810356538</v>
      </c>
      <c r="EM125" s="22">
        <f t="shared" si="73"/>
        <v>954.65982820704437</v>
      </c>
      <c r="EN125" s="62">
        <f t="shared" si="74"/>
        <v>1247.9931615403777</v>
      </c>
      <c r="EO125" s="62">
        <f ca="1">AVERAGE(OFFSET($EN$3,0,0,'Données projet'!$E$15+1,1))-AVERAGE(OFFSET($H$3,0,0,'Données projet'!$E$15+1,1))</f>
        <v>720.18933349167537</v>
      </c>
      <c r="EP125" s="62">
        <f t="shared" si="100"/>
        <v>328.2965259900862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52.730908375060878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52.730908375060878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400.42800000000068</v>
      </c>
      <c r="O126" s="14">
        <f>N126*VLOOKUP('Données projet'!$B$9,Paramètres!$A$1:$I$89,3,0)*VLOOKUP('Données projet'!$B$9,Paramètres!$A$1:$I$89,5,0)</f>
        <v>362.3072544000006</v>
      </c>
      <c r="P126" s="14">
        <f t="shared" si="87"/>
        <v>84.09158309070763</v>
      </c>
      <c r="Q126" s="22">
        <f t="shared" si="107"/>
        <v>777.4779752963168</v>
      </c>
      <c r="R126" s="62">
        <f t="shared" si="55"/>
        <v>1070.8113086296501</v>
      </c>
      <c r="S126" s="62">
        <f ca="1">AVERAGE(OFFSET($R$3,0,0,'Données projet'!$E$9+1,1))-AVERAGE(OFFSET($H$3,0,0,'Données projet'!$E$9+1,1))</f>
        <v>581.88778927327667</v>
      </c>
      <c r="T126" s="62">
        <f t="shared" si="88"/>
        <v>269.67340993773422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41.074239323578738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41.074239323578738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7.9920000000000018</v>
      </c>
      <c r="AI126" s="14">
        <f>IF('Données projet'!$A$62&gt;35,AI125+AH126-AQ125,IF(A126&lt;'Données projet'!$A$62,$AF$205^A126,IF(A126='Données projet'!$A$62,'Données projet'!$B$62,AI125+AH126-AQ125)))</f>
        <v>400.42800000000068</v>
      </c>
      <c r="AJ126" s="14">
        <f>AI126*VLOOKUP('Données projet'!$B$10,Paramètres!$A$1:$I$89,3,0)*VLOOKUP('Données projet'!$B$10,Paramètres!$A$1:$I$89,5,0)</f>
        <v>268.60710240000049</v>
      </c>
      <c r="AK126" s="14">
        <f t="shared" si="89"/>
        <v>64.553572336515671</v>
      </c>
      <c r="AL126" s="22">
        <f t="shared" si="58"/>
        <v>580.25484183276569</v>
      </c>
      <c r="AM126" s="62">
        <f t="shared" si="59"/>
        <v>873.58817516609906</v>
      </c>
      <c r="AN126" s="62">
        <f ca="1">AVERAGE(OFFSET($AM$3,0,0,'Données projet'!$E$10+1,1))-AVERAGE(OFFSET($H$3,0,0,'Données projet'!$E$10+1,1))</f>
        <v>442.85175349826028</v>
      </c>
      <c r="AO126" s="62">
        <f t="shared" si="90"/>
        <v>210.70697808232501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37.533356623270222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37.533356623270222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400.42800000000068</v>
      </c>
      <c r="BE126" s="14">
        <f>BD126*VLOOKUP('Données projet'!$B$11,Paramètres!$A$1:$I$89,3,0)*VLOOKUP('Données projet'!$B$11,Paramètres!$A$1:$I$89,5,0)</f>
        <v>431.02069920000071</v>
      </c>
      <c r="BF126" s="14">
        <f t="shared" si="91"/>
        <v>98.038037699830426</v>
      </c>
      <c r="BG126" s="22">
        <f t="shared" si="61"/>
        <v>921.44396676720589</v>
      </c>
      <c r="BH126" s="62">
        <f t="shared" si="62"/>
        <v>1214.7773001005392</v>
      </c>
      <c r="BI126" s="62">
        <f ca="1">AVERAGE(OFFSET($BH$3,0,0,'Données projet'!$E$11+1,1))-AVERAGE(OFFSET($H$3,0,0,'Données projet'!$E$11+1,1))</f>
        <v>683.36974161977764</v>
      </c>
      <c r="BJ126" s="62">
        <f t="shared" si="92"/>
        <v>312.6921234697457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48.864181264257454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48.864181264257454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7.9920000000000018</v>
      </c>
      <c r="BY126" s="13">
        <f>IF('Données projet'!$A$114&gt;35,BY125+BX126-CG125,IF(A126&lt;'Données projet'!$A$114,$BV$205^A126,IF(A126='Données projet'!$A$114,'Données projet'!$B$114,BY125+BX126-CG125)))</f>
        <v>400.42800000000068</v>
      </c>
      <c r="BZ126" s="14">
        <f>BY126*VLOOKUP('Données projet'!$B$12,Paramètres!$A$1:$I$89,3,0)*VLOOKUP('Données projet'!$B$12,Paramètres!$A$1:$I$89,5,0)</f>
        <v>387.29396160000067</v>
      </c>
      <c r="CA126" s="14">
        <f t="shared" si="93"/>
        <v>89.195891429851343</v>
      </c>
      <c r="CB126" s="22">
        <f t="shared" si="64"/>
        <v>829.8864940269923</v>
      </c>
      <c r="CC126" s="62">
        <f t="shared" si="65"/>
        <v>1123.2198273603256</v>
      </c>
      <c r="CD126" s="62">
        <f ca="1">AVERAGE(OFFSET($CC$3,0,0,'Données projet'!$E$12+1,1))-AVERAGE(OFFSET($H$3,0,0,'Données projet'!$E$12+1,1))</f>
        <v>618.83149423524605</v>
      </c>
      <c r="CE126" s="62">
        <f t="shared" si="94"/>
        <v>285.33582535802435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43.906945483825531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43.906945483825531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2.8421709430404007E-14</v>
      </c>
      <c r="CU126" s="18">
        <f>CT126*VLOOKUP('Données projet'!$B$13,Paramètres!$A$1:$I$89,3,0)*VLOOKUP('Données projet'!$B$13,Paramètres!$A$1:$I$89,5,0)</f>
        <v>2.3055690689943732E-14</v>
      </c>
      <c r="CV126" s="14">
        <f t="shared" si="95"/>
        <v>4.10868481342271E-13</v>
      </c>
      <c r="CW126" s="22">
        <f t="shared" si="67"/>
        <v>7.5575126628944061E-13</v>
      </c>
      <c r="CX126" s="62">
        <f t="shared" si="68"/>
        <v>293.33333333333405</v>
      </c>
      <c r="CY126" s="62">
        <f ca="1">AVERAGE(OFFSET($CX$3,0,0,'Données projet'!$E$13+1,1))-AVERAGE(OFFSET($H$3,0,0,'Données projet'!$E$13+1,1))</f>
        <v>204.1040196583786</v>
      </c>
      <c r="CZ126" s="62">
        <f t="shared" si="96"/>
        <v>202.88720677845521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35.168486433019559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35.168486433019559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5</v>
      </c>
      <c r="DO126" s="13">
        <f>IF('Données projet'!$A$166&gt;35,DO125+DN126-DW125,IF(A126&lt;'Données projet'!$A$166,$DL$205^A126,IF(A126='Données projet'!$A$166,'Données projet'!$B$166,DO125+DN126-DW125)))</f>
        <v>280.00000000000006</v>
      </c>
      <c r="DP126" s="18">
        <f>DO126*VLOOKUP('Données projet'!$B$14,Paramètres!$A$1:$I$89,3,0)*VLOOKUP('Données projet'!$B$14,Paramètres!$A$1:$I$89,5,0)</f>
        <v>266.44800000000009</v>
      </c>
      <c r="DQ126" s="14">
        <f t="shared" si="97"/>
        <v>64.094865228054687</v>
      </c>
      <c r="DR126" s="22">
        <f t="shared" si="70"/>
        <v>575.69549027219546</v>
      </c>
      <c r="DS126" s="62">
        <f t="shared" si="71"/>
        <v>869.02882360552871</v>
      </c>
      <c r="DT126" s="62">
        <f ca="1">AVERAGE(OFFSET($DS$3,0,0,'Données projet'!$E$14+1,1))-AVERAGE(OFFSET($H$3,0,0,'Données projet'!$E$14+1,1))</f>
        <v>398.94207486581155</v>
      </c>
      <c r="DU126" s="62">
        <f t="shared" si="98"/>
        <v>166.80625488406787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62.270182757188749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62.270182757188749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7.9920000000000018</v>
      </c>
      <c r="EJ126" s="13">
        <f>IF('Données projet'!$A$192&gt;35,EJ125+EI126-ER125,IF(A126&lt;'Données projet'!$A$192,$EG$205^A126,IF(A126='Données projet'!$A$192,'Données projet'!$B$192,EJ125+EI126-ER125)))</f>
        <v>400.42800000000068</v>
      </c>
      <c r="EK126" s="18">
        <f>EJ126*VLOOKUP('Données projet'!$B$15,Paramètres!$A$1:$I$89,3,0)*VLOOKUP('Données projet'!$B$15,Paramètres!$A$1:$I$89,5,0)</f>
        <v>456.00740640000078</v>
      </c>
      <c r="EL126" s="14">
        <f t="shared" si="99"/>
        <v>103.04327008177891</v>
      </c>
      <c r="EM126" s="22">
        <f t="shared" si="73"/>
        <v>973.67992820576626</v>
      </c>
      <c r="EN126" s="62">
        <f t="shared" si="74"/>
        <v>1267.0132615390996</v>
      </c>
      <c r="EO126" s="62">
        <f ca="1">AVERAGE(OFFSET($EN$3,0,0,'Données projet'!$E$15+1,1))-AVERAGE(OFFSET($H$3,0,0,'Données projet'!$E$15+1,1))</f>
        <v>720.18933349167537</v>
      </c>
      <c r="EP126" s="62">
        <f t="shared" si="100"/>
        <v>328.2965259900862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51.69688742450424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51.69688742450424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408.4200000000007</v>
      </c>
      <c r="O127" s="14">
        <f>N127*VLOOKUP('Données projet'!$B$9,Paramètres!$A$1:$I$89,3,0)*VLOOKUP('Données projet'!$B$9,Paramètres!$A$1:$I$89,5,0)</f>
        <v>369.53841600000061</v>
      </c>
      <c r="P127" s="14">
        <f t="shared" si="87"/>
        <v>85.572866703416025</v>
      </c>
      <c r="Q127" s="22">
        <f t="shared" si="107"/>
        <v>792.65215070845068</v>
      </c>
      <c r="R127" s="62">
        <f t="shared" si="55"/>
        <v>1085.985484041784</v>
      </c>
      <c r="S127" s="62">
        <f ca="1">AVERAGE(OFFSET($R$3,0,0,'Données projet'!$E$9+1,1))-AVERAGE(OFFSET($H$3,0,0,'Données projet'!$E$9+1,1))</f>
        <v>581.88778927327667</v>
      </c>
      <c r="T127" s="62">
        <f t="shared" si="88"/>
        <v>269.67340993773422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52.53</v>
      </c>
      <c r="W127" s="17">
        <f>IF(ISNA(VLOOKUP(A127,'Données projet'!$A$35:$I$55,5,0)),0%,VLOOKUP(A127,'Données projet'!$A$35:$I$55,5,0)*VLOOKUP('Données projet'!$B$9,Paramètres!$A$1:$I$89,7,0))</f>
        <v>0.30099999999999999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56.083958861079012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56.083958861079012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>
        <f>VLOOKUP(A127,'Données projet'!$A$61:$I$81,2,0)</f>
        <v>408.42</v>
      </c>
      <c r="AG127" s="13">
        <f>VLOOKUP(A127,'Données projet'!$A$61:$I$81,9,0)</f>
        <v>7.9920000000000018</v>
      </c>
      <c r="AH127" s="13">
        <f t="array" ref="AH127">INDEX(AG:AG,MIN(IF(ISNUMBER(AG127:AG323),ROW(AG127:AG323),"")))</f>
        <v>7.9920000000000018</v>
      </c>
      <c r="AI127" s="14">
        <f>IF('Données projet'!$A$62&gt;35,AI126+AH127-AQ126,IF(A127&lt;'Données projet'!$A$62,$AF$205^A127,IF(A127='Données projet'!$A$62,'Données projet'!$B$62,AI126+AH127-AQ126)))</f>
        <v>408.4200000000007</v>
      </c>
      <c r="AJ127" s="14">
        <f>AI127*VLOOKUP('Données projet'!$B$10,Paramètres!$A$1:$I$89,3,0)*VLOOKUP('Données projet'!$B$10,Paramètres!$A$1:$I$89,5,0)</f>
        <v>273.96813600000047</v>
      </c>
      <c r="AK127" s="14">
        <f t="shared" si="89"/>
        <v>65.690691478876531</v>
      </c>
      <c r="AL127" s="22">
        <f t="shared" si="58"/>
        <v>591.57245785904422</v>
      </c>
      <c r="AM127" s="62">
        <f t="shared" si="59"/>
        <v>884.90579119237759</v>
      </c>
      <c r="AN127" s="62">
        <f ca="1">AVERAGE(OFFSET($AM$3,0,0,'Données projet'!$E$10+1,1))-AVERAGE(OFFSET($H$3,0,0,'Données projet'!$E$10+1,1))</f>
        <v>442.85175349826028</v>
      </c>
      <c r="AO127" s="62">
        <f t="shared" si="90"/>
        <v>210.70697808232501</v>
      </c>
      <c r="AP127" s="16">
        <f>IF(ISNA(VLOOKUP(A127,'Données projet'!$A$61:$I$81,3,0)),0,VLOOKUP(A127,'Données projet'!$A$61:$I$81,3,0))</f>
        <v>10</v>
      </c>
      <c r="AQ127" s="16">
        <f>IF(ISNA(VLOOKUP(A127,'Données projet'!$A$61:$I$81,4,0)),0,VLOOKUP(A127,'Données projet'!$A$61:$I$81,4,0))</f>
        <v>52.53</v>
      </c>
      <c r="AR127" s="17">
        <f>IF(ISNA(VLOOKUP(A127,'Données projet'!$A$61:$I$81,5,0)),0%,VLOOKUP(A127,'Données projet'!$A$61:$I$81,5,0)*VLOOKUP('Données projet'!$B$10,Paramètres!$A$1:$I$89,7,0))</f>
        <v>0.371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51.24913482133082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51.24913482133082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408.4200000000007</v>
      </c>
      <c r="BE127" s="14">
        <f>BD127*VLOOKUP('Données projet'!$B$11,Paramètres!$A$1:$I$89,3,0)*VLOOKUP('Données projet'!$B$11,Paramètres!$A$1:$I$89,5,0)</f>
        <v>439.62328800000074</v>
      </c>
      <c r="BF127" s="14">
        <f t="shared" si="91"/>
        <v>99.764989831415335</v>
      </c>
      <c r="BG127" s="22">
        <f t="shared" si="61"/>
        <v>939.43458388971624</v>
      </c>
      <c r="BH127" s="62">
        <f t="shared" si="62"/>
        <v>1232.7679172230496</v>
      </c>
      <c r="BI127" s="62">
        <f ca="1">AVERAGE(OFFSET($BH$3,0,0,'Données projet'!$E$11+1,1))-AVERAGE(OFFSET($H$3,0,0,'Données projet'!$E$11+1,1))</f>
        <v>683.36974161977764</v>
      </c>
      <c r="BJ127" s="62">
        <f t="shared" si="92"/>
        <v>312.6921234697457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52.53</v>
      </c>
      <c r="BM127" s="17">
        <f>IF(ISNA(VLOOKUP(A127,'Données projet'!$A$87:$I$107,5,0)),0%,VLOOKUP(A127,'Données projet'!$A$87:$I$107,5,0)*VLOOKUP('Données projet'!$B$11,Paramètres!$A$1:$I$89,7,0))</f>
        <v>0.30099999999999999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66.720571748525018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66.720571748525018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>
        <f>VLOOKUP(A127,'Données projet'!$A$113:$I$133,2,0)</f>
        <v>408.42</v>
      </c>
      <c r="BW127" s="13">
        <f>VLOOKUP(A127,'Données projet'!$A$113:$I$133,9,0)</f>
        <v>7.9920000000000018</v>
      </c>
      <c r="BX127" s="13">
        <f t="array" ref="BX127">INDEX(BW:BW,MIN(IF(ISNUMBER(BW127:BW323),ROW(BW127:BW323),"")))</f>
        <v>7.9920000000000018</v>
      </c>
      <c r="BY127" s="13">
        <f>IF('Données projet'!$A$114&gt;35,BY126+BX127-CG126,IF(A127&lt;'Données projet'!$A$114,$BV$205^A127,IF(A127='Données projet'!$A$114,'Données projet'!$B$114,BY126+BX127-CG126)))</f>
        <v>408.4200000000007</v>
      </c>
      <c r="BZ127" s="14">
        <f>BY127*VLOOKUP('Données projet'!$B$12,Paramètres!$A$1:$I$89,3,0)*VLOOKUP('Données projet'!$B$12,Paramètres!$A$1:$I$89,5,0)</f>
        <v>395.02382400000067</v>
      </c>
      <c r="CA127" s="14">
        <f t="shared" si="93"/>
        <v>90.767088063805105</v>
      </c>
      <c r="CB127" s="22">
        <f t="shared" si="64"/>
        <v>846.08583851112826</v>
      </c>
      <c r="CC127" s="62">
        <f t="shared" si="65"/>
        <v>1139.4191718444615</v>
      </c>
      <c r="CD127" s="62">
        <f ca="1">AVERAGE(OFFSET($CC$3,0,0,'Données projet'!$E$12+1,1))-AVERAGE(OFFSET($H$3,0,0,'Données projet'!$E$12+1,1))</f>
        <v>618.83149423524605</v>
      </c>
      <c r="CE127" s="62">
        <f t="shared" si="94"/>
        <v>285.33582535802435</v>
      </c>
      <c r="CF127" s="16">
        <f>IF(ISNA(VLOOKUP(A127,'Données projet'!$A$113:$I$133,3,0)),0,VLOOKUP(A127,'Données projet'!$A$113:$I$133,3,0))</f>
        <v>10</v>
      </c>
      <c r="CG127" s="16">
        <f>IF(ISNA(VLOOKUP(A127,'Données projet'!$A$113:$I$133,4,0)),0,VLOOKUP(A127,'Données projet'!$A$113:$I$133,4,0))</f>
        <v>52.53</v>
      </c>
      <c r="CH127" s="17">
        <f>IF(ISNA(VLOOKUP(A127,'Données projet'!$A$113:$I$133,5,0)),0%,VLOOKUP(A127,'Données projet'!$A$113:$I$133,5,0)*VLOOKUP('Données projet'!$B$12,Paramètres!$A$1:$I$89,7,0))</f>
        <v>0.30099999999999999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59.951818092877552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59.951818092877552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2.8421709430404007E-14</v>
      </c>
      <c r="CU127" s="18">
        <f>CT127*VLOOKUP('Données projet'!$B$13,Paramètres!$A$1:$I$89,3,0)*VLOOKUP('Données projet'!$B$13,Paramètres!$A$1:$I$89,5,0)</f>
        <v>2.3055690689943732E-14</v>
      </c>
      <c r="CV127" s="14">
        <f t="shared" si="95"/>
        <v>4.10868481342271E-13</v>
      </c>
      <c r="CW127" s="22">
        <f t="shared" si="67"/>
        <v>7.5575126628944061E-13</v>
      </c>
      <c r="CX127" s="62">
        <f t="shared" si="68"/>
        <v>293.33333333333405</v>
      </c>
      <c r="CY127" s="62">
        <f ca="1">AVERAGE(OFFSET($CX$3,0,0,'Données projet'!$E$13+1,1))-AVERAGE(OFFSET($H$3,0,0,'Données projet'!$E$13+1,1))</f>
        <v>204.1040196583786</v>
      </c>
      <c r="CZ127" s="62">
        <f t="shared" si="96"/>
        <v>202.88720677845521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34.478853864726695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34.478853864726695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5</v>
      </c>
      <c r="DO127" s="13">
        <f>IF('Données projet'!$A$166&gt;35,DO126+DN127-DW126,IF(A127&lt;'Données projet'!$A$166,$DL$205^A127,IF(A127='Données projet'!$A$166,'Données projet'!$B$166,DO126+DN127-DW126)))</f>
        <v>285.00000000000006</v>
      </c>
      <c r="DP127" s="18">
        <f>DO127*VLOOKUP('Données projet'!$B$14,Paramètres!$A$1:$I$89,3,0)*VLOOKUP('Données projet'!$B$14,Paramètres!$A$1:$I$89,5,0)</f>
        <v>271.20600000000002</v>
      </c>
      <c r="DQ127" s="14">
        <f t="shared" si="97"/>
        <v>65.105146500462041</v>
      </c>
      <c r="DR127" s="22">
        <f t="shared" si="70"/>
        <v>585.7419134883047</v>
      </c>
      <c r="DS127" s="62">
        <f t="shared" si="71"/>
        <v>879.07524682163807</v>
      </c>
      <c r="DT127" s="62">
        <f ca="1">AVERAGE(OFFSET($DS$3,0,0,'Données projet'!$E$14+1,1))-AVERAGE(OFFSET($H$3,0,0,'Données projet'!$E$14+1,1))</f>
        <v>398.94207486581155</v>
      </c>
      <c r="DU127" s="62">
        <f t="shared" si="98"/>
        <v>166.80625488406787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61.04910245438144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61.04910245438144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>
        <f>VLOOKUP(A127,'Données projet'!$A$191:$I$211,2,0)</f>
        <v>408.42</v>
      </c>
      <c r="EH127" s="13">
        <f>VLOOKUP(A127,'Données projet'!$A$191:$I$211,9,0)</f>
        <v>7.9920000000000018</v>
      </c>
      <c r="EI127" s="13">
        <f t="array" ref="EI127">INDEX(EH:EH,MIN(IF(ISNUMBER(EH127:EH323),ROW(EH127:EH323),"")))</f>
        <v>7.9920000000000018</v>
      </c>
      <c r="EJ127" s="13">
        <f>IF('Données projet'!$A$192&gt;35,EJ126+EI127-ER126,IF(A127&lt;'Données projet'!$A$192,$EG$205^A127,IF(A127='Données projet'!$A$192,'Données projet'!$B$192,EJ126+EI127-ER126)))</f>
        <v>408.4200000000007</v>
      </c>
      <c r="EK127" s="18">
        <f>EJ127*VLOOKUP('Données projet'!$B$15,Paramètres!$A$1:$I$89,3,0)*VLOOKUP('Données projet'!$B$15,Paramètres!$A$1:$I$89,5,0)</f>
        <v>465.1086960000008</v>
      </c>
      <c r="EL127" s="14">
        <f t="shared" si="99"/>
        <v>104.85838999939763</v>
      </c>
      <c r="EM127" s="22">
        <f t="shared" si="73"/>
        <v>992.69267478228574</v>
      </c>
      <c r="EN127" s="62">
        <f t="shared" si="74"/>
        <v>1286.0260081156191</v>
      </c>
      <c r="EO127" s="62">
        <f ca="1">AVERAGE(OFFSET($EN$3,0,0,'Données projet'!$E$15+1,1))-AVERAGE(OFFSET($H$3,0,0,'Données projet'!$E$15+1,1))</f>
        <v>720.18933349167537</v>
      </c>
      <c r="EP127" s="62">
        <f t="shared" si="100"/>
        <v>328.2965259900862</v>
      </c>
      <c r="EQ127" s="16">
        <f>IF(ISNA(VLOOKUP(A127,'Données projet'!$A$191:$I$211,3,0)),0,VLOOKUP(A127,'Données projet'!$A$191:$I$211,3,0))</f>
        <v>10</v>
      </c>
      <c r="ER127" s="16">
        <f>IF(ISNA(VLOOKUP(A127,'Données projet'!$A$191:$I$211,4,0)),0,VLOOKUP(A127,'Données projet'!$A$191:$I$211,4,0))</f>
        <v>52.53</v>
      </c>
      <c r="ES127" s="17">
        <f>IF(ISNA(VLOOKUP(A127,'Données projet'!$A$191:$I$211,5,0)),0%,VLOOKUP(A127,'Données projet'!$A$191:$I$211,5,0)*VLOOKUP('Données projet'!$B$15,Paramètres!$A$1:$I$89,7,0))</f>
        <v>0.30099999999999999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70.588430980323551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70.588430980323551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8.0699999999999985</v>
      </c>
      <c r="N128" s="14">
        <f>IF('Données projet'!$A$36&gt;35,N127+M128-V127,IF(A128&lt;'Données projet'!$A$36,$K$205^A128,IF(A128='Données projet'!$A$36,'Données projet'!$B$36,N127+M128-V127)))</f>
        <v>363.96000000000072</v>
      </c>
      <c r="O128" s="14">
        <f>N128*VLOOKUP('Données projet'!$B$9,Paramètres!$A$1:$I$89,3,0)*VLOOKUP('Données projet'!$B$9,Paramètres!$A$1:$I$89,5,0)</f>
        <v>329.31100800000064</v>
      </c>
      <c r="P128" s="14">
        <f t="shared" si="87"/>
        <v>77.287444180583748</v>
      </c>
      <c r="Q128" s="22">
        <f t="shared" si="107"/>
        <v>708.15897088118447</v>
      </c>
      <c r="R128" s="62">
        <f t="shared" si="55"/>
        <v>1001.4923042145178</v>
      </c>
      <c r="S128" s="62">
        <f ca="1">AVERAGE(OFFSET($R$3,0,0,'Données projet'!$E$9+1,1))-AVERAGE(OFFSET($H$3,0,0,'Données projet'!$E$9+1,1))</f>
        <v>581.88778927327667</v>
      </c>
      <c r="T128" s="62">
        <f t="shared" si="88"/>
        <v>269.67340993773422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54.984186635650417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54.984186635650417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8.0699999999999985</v>
      </c>
      <c r="AI128" s="14">
        <f>IF('Données projet'!$A$62&gt;35,AI127+AH128-AQ127,IF(A128&lt;'Données projet'!$A$62,$AF$205^A128,IF(A128='Données projet'!$A$62,'Données projet'!$B$62,AI127+AH128-AQ127)))</f>
        <v>363.96000000000072</v>
      </c>
      <c r="AJ128" s="14">
        <f>AI128*VLOOKUP('Données projet'!$B$10,Paramètres!$A$1:$I$89,3,0)*VLOOKUP('Données projet'!$B$10,Paramètres!$A$1:$I$89,5,0)</f>
        <v>244.1443680000005</v>
      </c>
      <c r="AK128" s="14">
        <f t="shared" si="89"/>
        <v>59.330321005302253</v>
      </c>
      <c r="AL128" s="22">
        <f t="shared" si="58"/>
        <v>528.55175001756891</v>
      </c>
      <c r="AM128" s="62">
        <f t="shared" si="59"/>
        <v>821.88508335090228</v>
      </c>
      <c r="AN128" s="62">
        <f ca="1">AVERAGE(OFFSET($AM$3,0,0,'Données projet'!$E$10+1,1))-AVERAGE(OFFSET($H$3,0,0,'Données projet'!$E$10+1,1))</f>
        <v>442.85175349826028</v>
      </c>
      <c r="AO128" s="62">
        <f t="shared" si="90"/>
        <v>210.70697808232501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50.244170546370206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50.244170546370206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8.0699999999999985</v>
      </c>
      <c r="BD128" s="13">
        <f>IF('Données projet'!$A$88&gt;35,BD127+BC128-BL127,IF(A128&lt;'Données projet'!$A$88,$BA$205^A128,IF(A128='Données projet'!$A$88,'Données projet'!$B$88,BD127+BC128-BL127)))</f>
        <v>363.96000000000072</v>
      </c>
      <c r="BE128" s="14">
        <f>BD128*VLOOKUP('Données projet'!$B$11,Paramètres!$A$1:$I$89,3,0)*VLOOKUP('Données projet'!$B$11,Paramètres!$A$1:$I$89,5,0)</f>
        <v>391.76654400000075</v>
      </c>
      <c r="BF128" s="14">
        <f t="shared" si="91"/>
        <v>90.105443229988325</v>
      </c>
      <c r="BG128" s="22">
        <f t="shared" si="61"/>
        <v>839.26037775889756</v>
      </c>
      <c r="BH128" s="62">
        <f t="shared" si="62"/>
        <v>1132.5937110922309</v>
      </c>
      <c r="BI128" s="62">
        <f ca="1">AVERAGE(OFFSET($BH$3,0,0,'Données projet'!$E$11+1,1))-AVERAGE(OFFSET($H$3,0,0,'Données projet'!$E$11+1,1))</f>
        <v>683.36974161977764</v>
      </c>
      <c r="BJ128" s="62">
        <f t="shared" si="92"/>
        <v>312.6921234697457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65.412222032066865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65.412222032066865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8.0699999999999985</v>
      </c>
      <c r="BY128" s="13">
        <f>IF('Données projet'!$A$114&gt;35,BY127+BX128-CG127,IF(A128&lt;'Données projet'!$A$114,$BV$205^A128,IF(A128='Données projet'!$A$114,'Données projet'!$B$114,BY127+BX128-CG127)))</f>
        <v>363.96000000000072</v>
      </c>
      <c r="BZ128" s="14">
        <f>BY128*VLOOKUP('Données projet'!$B$12,Paramètres!$A$1:$I$89,3,0)*VLOOKUP('Données projet'!$B$12,Paramètres!$A$1:$I$89,5,0)</f>
        <v>352.02211200000067</v>
      </c>
      <c r="CA128" s="14">
        <f t="shared" si="93"/>
        <v>81.978745394600864</v>
      </c>
      <c r="CB128" s="22">
        <f t="shared" si="64"/>
        <v>755.88482662893102</v>
      </c>
      <c r="CC128" s="62">
        <f t="shared" si="65"/>
        <v>1049.2181599622643</v>
      </c>
      <c r="CD128" s="62">
        <f ca="1">AVERAGE(OFFSET($CC$3,0,0,'Données projet'!$E$12+1,1))-AVERAGE(OFFSET($H$3,0,0,'Données projet'!$E$12+1,1))</f>
        <v>618.83149423524605</v>
      </c>
      <c r="CE128" s="62">
        <f t="shared" si="94"/>
        <v>285.33582535802435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58.776199507074566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58.776199507074566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2.8421709430404007E-14</v>
      </c>
      <c r="CU128" s="18">
        <f>CT128*VLOOKUP('Données projet'!$B$13,Paramètres!$A$1:$I$89,3,0)*VLOOKUP('Données projet'!$B$13,Paramètres!$A$1:$I$89,5,0)</f>
        <v>2.3055690689943732E-14</v>
      </c>
      <c r="CV128" s="14">
        <f t="shared" si="95"/>
        <v>4.10868481342271E-13</v>
      </c>
      <c r="CW128" s="22">
        <f t="shared" si="67"/>
        <v>7.5575126628944061E-13</v>
      </c>
      <c r="CX128" s="62">
        <f t="shared" si="68"/>
        <v>293.33333333333405</v>
      </c>
      <c r="CY128" s="62">
        <f ca="1">AVERAGE(OFFSET($CX$3,0,0,'Données projet'!$E$13+1,1))-AVERAGE(OFFSET($H$3,0,0,'Données projet'!$E$13+1,1))</f>
        <v>204.1040196583786</v>
      </c>
      <c r="CZ128" s="62">
        <f t="shared" si="96"/>
        <v>202.88720677845521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33.802744570463716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33.802744570463716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290</v>
      </c>
      <c r="DM128" s="13">
        <f>VLOOKUP(A128,'Données projet'!$A$165:$I$185,9,0)</f>
        <v>5</v>
      </c>
      <c r="DN128" s="13">
        <f t="array" ref="DN128">INDEX(DM:DM,MIN(IF(ISNUMBER(DM128:DM324),ROW(DM128:DM324),"")))</f>
        <v>5</v>
      </c>
      <c r="DO128" s="13">
        <f>IF('Données projet'!$A$166&gt;35,DO127+DN128-DW127,IF(A128&lt;'Données projet'!$A$166,$DL$205^A128,IF(A128='Données projet'!$A$166,'Données projet'!$B$166,DO127+DN128-DW127)))</f>
        <v>290.00000000000006</v>
      </c>
      <c r="DP128" s="18">
        <f>DO128*VLOOKUP('Données projet'!$B$14,Paramètres!$A$1:$I$89,3,0)*VLOOKUP('Données projet'!$B$14,Paramètres!$A$1:$I$89,5,0)</f>
        <v>275.96400000000006</v>
      </c>
      <c r="DQ128" s="14">
        <f t="shared" si="97"/>
        <v>66.113366665488911</v>
      </c>
      <c r="DR128" s="22">
        <f t="shared" si="70"/>
        <v>595.78474694239321</v>
      </c>
      <c r="DS128" s="62">
        <f t="shared" si="71"/>
        <v>889.11808027572647</v>
      </c>
      <c r="DT128" s="62">
        <f ca="1">AVERAGE(OFFSET($DS$3,0,0,'Données projet'!$E$14+1,1))-AVERAGE(OFFSET($H$3,0,0,'Données projet'!$E$14+1,1))</f>
        <v>398.94207486581155</v>
      </c>
      <c r="DU128" s="62">
        <f t="shared" si="98"/>
        <v>166.80625488406787</v>
      </c>
      <c r="DV128" s="16">
        <f>IF(ISNA(VLOOKUP(A128,'Données projet'!$A$165:$I$185,3,0)),0,VLOOKUP(A128,'Données projet'!$A$165:$I$185,3,0))</f>
        <v>20</v>
      </c>
      <c r="DW128" s="16">
        <f>IF(ISNA(VLOOKUP(A128,'Données projet'!$A$165:$I$185,4,0)),0,VLOOKUP(A128,'Données projet'!$A$165:$I$185,4,0))</f>
        <v>290</v>
      </c>
      <c r="DX128" s="17">
        <f>IF(ISNA(VLOOKUP(A128,'Données projet'!$A$165:$I$185,5,0)),0%,VLOOKUP(A128,'Données projet'!$A$165:$I$185,5,0)*VLOOKUP('Données projet'!$B$14,Paramètres!$A$1:$I$89,7,0))</f>
        <v>0.34400000000000003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164.79605636072304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164.79605636072304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8.0699999999999985</v>
      </c>
      <c r="EJ128" s="13">
        <f>IF('Données projet'!$A$192&gt;35,EJ127+EI128-ER127,IF(A128&lt;'Données projet'!$A$192,$EG$205^A128,IF(A128='Données projet'!$A$192,'Données projet'!$B$192,EJ127+EI128-ER127)))</f>
        <v>363.96000000000072</v>
      </c>
      <c r="EK128" s="18">
        <f>EJ128*VLOOKUP('Données projet'!$B$15,Paramètres!$A$1:$I$89,3,0)*VLOOKUP('Données projet'!$B$15,Paramètres!$A$1:$I$89,5,0)</f>
        <v>414.47764800000084</v>
      </c>
      <c r="EL128" s="14">
        <f t="shared" si="99"/>
        <v>94.705685062912679</v>
      </c>
      <c r="EM128" s="22">
        <f t="shared" si="73"/>
        <v>886.82763841790768</v>
      </c>
      <c r="EN128" s="62">
        <f t="shared" si="74"/>
        <v>1180.160971751241</v>
      </c>
      <c r="EO128" s="62">
        <f ca="1">AVERAGE(OFFSET($EN$3,0,0,'Données projet'!$E$15+1,1))-AVERAGE(OFFSET($H$3,0,0,'Données projet'!$E$15+1,1))</f>
        <v>720.18933349167537</v>
      </c>
      <c r="EP128" s="62">
        <f t="shared" si="100"/>
        <v>328.2965259900862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69.204234903491013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69.204234903491013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8.0699999999999985</v>
      </c>
      <c r="N129" s="14">
        <f>IF('Données projet'!$A$36&gt;35,N128+M129-V128,IF(A129&lt;'Données projet'!$A$36,$K$205^A129,IF(A129='Données projet'!$A$36,'Données projet'!$B$36,N128+M129-V128)))</f>
        <v>372.03000000000071</v>
      </c>
      <c r="O129" s="14">
        <f>N129*VLOOKUP('Données projet'!$B$9,Paramètres!$A$1:$I$89,3,0)*VLOOKUP('Données projet'!$B$9,Paramètres!$A$1:$I$89,5,0)</f>
        <v>336.61274400000065</v>
      </c>
      <c r="P129" s="14">
        <f t="shared" si="87"/>
        <v>78.799710600410648</v>
      </c>
      <c r="Q129" s="22">
        <f t="shared" si="107"/>
        <v>723.51002509571629</v>
      </c>
      <c r="R129" s="62">
        <f t="shared" si="55"/>
        <v>1016.8433584290497</v>
      </c>
      <c r="S129" s="62">
        <f ca="1">AVERAGE(OFFSET($R$3,0,0,'Données projet'!$E$9+1,1))-AVERAGE(OFFSET($H$3,0,0,'Données projet'!$E$9+1,1))</f>
        <v>581.88778927327667</v>
      </c>
      <c r="T129" s="62">
        <f t="shared" si="88"/>
        <v>269.67340993773422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53.90598027276765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53.90598027276765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8.0699999999999985</v>
      </c>
      <c r="AI129" s="14">
        <f>IF('Données projet'!$A$62&gt;35,AI128+AH129-AQ128,IF(A129&lt;'Données projet'!$A$62,$AF$205^A129,IF(A129='Données projet'!$A$62,'Données projet'!$B$62,AI128+AH129-AQ128)))</f>
        <v>372.03000000000071</v>
      </c>
      <c r="AJ129" s="14">
        <f>AI129*VLOOKUP('Données projet'!$B$10,Paramètres!$A$1:$I$89,3,0)*VLOOKUP('Données projet'!$B$10,Paramètres!$A$1:$I$89,5,0)</f>
        <v>249.55772400000046</v>
      </c>
      <c r="AK129" s="14">
        <f t="shared" si="89"/>
        <v>60.49122434587882</v>
      </c>
      <c r="AL129" s="22">
        <f t="shared" si="58"/>
        <v>540.00191836907311</v>
      </c>
      <c r="AM129" s="62">
        <f t="shared" si="59"/>
        <v>833.33525170240637</v>
      </c>
      <c r="AN129" s="62">
        <f ca="1">AVERAGE(OFFSET($AM$3,0,0,'Données projet'!$E$10+1,1))-AVERAGE(OFFSET($H$3,0,0,'Données projet'!$E$10+1,1))</f>
        <v>442.85175349826028</v>
      </c>
      <c r="AO129" s="62">
        <f t="shared" si="90"/>
        <v>210.70697808232501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49.258913007873886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49.258913007873886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8.0699999999999985</v>
      </c>
      <c r="BD129" s="13">
        <f>IF('Données projet'!$A$88&gt;35,BD128+BC129-BL128,IF(A129&lt;'Données projet'!$A$88,$BA$205^A129,IF(A129='Données projet'!$A$88,'Données projet'!$B$88,BD128+BC129-BL128)))</f>
        <v>372.03000000000071</v>
      </c>
      <c r="BE129" s="14">
        <f>BD129*VLOOKUP('Données projet'!$B$11,Paramètres!$A$1:$I$89,3,0)*VLOOKUP('Données projet'!$B$11,Paramètres!$A$1:$I$89,5,0)</f>
        <v>400.45309200000077</v>
      </c>
      <c r="BF129" s="14">
        <f t="shared" si="91"/>
        <v>91.868516617716708</v>
      </c>
      <c r="BG129" s="22">
        <f t="shared" si="61"/>
        <v>857.46013500919116</v>
      </c>
      <c r="BH129" s="62">
        <f t="shared" si="62"/>
        <v>1150.7934683425244</v>
      </c>
      <c r="BI129" s="62">
        <f ca="1">AVERAGE(OFFSET($BH$3,0,0,'Données projet'!$E$11+1,1))-AVERAGE(OFFSET($H$3,0,0,'Données projet'!$E$11+1,1))</f>
        <v>683.36974161977764</v>
      </c>
      <c r="BJ129" s="62">
        <f t="shared" si="92"/>
        <v>312.6921234697457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64.129528255533927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64.129528255533927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8.0699999999999985</v>
      </c>
      <c r="BY129" s="13">
        <f>IF('Données projet'!$A$114&gt;35,BY128+BX129-CG128,IF(A129&lt;'Données projet'!$A$114,$BV$205^A129,IF(A129='Données projet'!$A$114,'Données projet'!$B$114,BY128+BX129-CG128)))</f>
        <v>372.03000000000071</v>
      </c>
      <c r="BZ129" s="14">
        <f>BY129*VLOOKUP('Données projet'!$B$12,Paramètres!$A$1:$I$89,3,0)*VLOOKUP('Données projet'!$B$12,Paramètres!$A$1:$I$89,5,0)</f>
        <v>359.82741600000071</v>
      </c>
      <c r="CA129" s="14">
        <f t="shared" si="93"/>
        <v>83.582805473365028</v>
      </c>
      <c r="CB129" s="22">
        <f t="shared" si="64"/>
        <v>772.27280239944514</v>
      </c>
      <c r="CC129" s="62">
        <f t="shared" si="65"/>
        <v>1065.6061357327785</v>
      </c>
      <c r="CD129" s="62">
        <f ca="1">AVERAGE(OFFSET($CC$3,0,0,'Données projet'!$E$12+1,1))-AVERAGE(OFFSET($H$3,0,0,'Données projet'!$E$12+1,1))</f>
        <v>618.83149423524605</v>
      </c>
      <c r="CE129" s="62">
        <f t="shared" si="94"/>
        <v>285.33582535802435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57.623634084682642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57.623634084682642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2.8421709430404007E-14</v>
      </c>
      <c r="CU129" s="18">
        <f>CT129*VLOOKUP('Données projet'!$B$13,Paramètres!$A$1:$I$89,3,0)*VLOOKUP('Données projet'!$B$13,Paramètres!$A$1:$I$89,5,0)</f>
        <v>2.3055690689943732E-14</v>
      </c>
      <c r="CV129" s="14">
        <f t="shared" si="95"/>
        <v>4.10868481342271E-13</v>
      </c>
      <c r="CW129" s="22">
        <f t="shared" si="67"/>
        <v>7.5575126628944061E-13</v>
      </c>
      <c r="CX129" s="62">
        <f t="shared" si="68"/>
        <v>293.33333333333405</v>
      </c>
      <c r="CY129" s="62">
        <f ca="1">AVERAGE(OFFSET($CX$3,0,0,'Données projet'!$E$13+1,1))-AVERAGE(OFFSET($H$3,0,0,'Données projet'!$E$13+1,1))</f>
        <v>204.1040196583786</v>
      </c>
      <c r="CZ129" s="62">
        <f t="shared" si="96"/>
        <v>202.88720677845521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33.139893367075288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33.139893367075288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62">
        <f t="shared" si="71"/>
        <v>293.33333333333491</v>
      </c>
      <c r="DT129" s="62">
        <f ca="1">AVERAGE(OFFSET($DS$3,0,0,'Données projet'!$E$14+1,1))-AVERAGE(OFFSET($H$3,0,0,'Données projet'!$E$14+1,1))</f>
        <v>398.94207486581155</v>
      </c>
      <c r="DU129" s="62">
        <f t="shared" si="98"/>
        <v>166.80625488406787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161.56450621115854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161.56450621115854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8.0699999999999985</v>
      </c>
      <c r="EJ129" s="13">
        <f>IF('Données projet'!$A$192&gt;35,EJ128+EI129-ER128,IF(A129&lt;'Données projet'!$A$192,$EG$205^A129,IF(A129='Données projet'!$A$192,'Données projet'!$B$192,EJ128+EI129-ER128)))</f>
        <v>372.03000000000071</v>
      </c>
      <c r="EK129" s="18">
        <f>EJ129*VLOOKUP('Données projet'!$B$15,Paramètres!$A$1:$I$89,3,0)*VLOOKUP('Données projet'!$B$15,Paramètres!$A$1:$I$89,5,0)</f>
        <v>423.66776400000083</v>
      </c>
      <c r="EL129" s="14">
        <f t="shared" si="99"/>
        <v>96.558770370698269</v>
      </c>
      <c r="EM129" s="22">
        <f t="shared" si="73"/>
        <v>906.0612140289677</v>
      </c>
      <c r="EN129" s="62">
        <f t="shared" si="74"/>
        <v>1199.394547362301</v>
      </c>
      <c r="EO129" s="62">
        <f ca="1">AVERAGE(OFFSET($EN$3,0,0,'Données projet'!$E$15+1,1))-AVERAGE(OFFSET($H$3,0,0,'Données projet'!$E$15+1,1))</f>
        <v>720.18933349167537</v>
      </c>
      <c r="EP129" s="62">
        <f t="shared" si="100"/>
        <v>328.2965259900862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67.847182067448912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67.847182067448912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8.0699999999999985</v>
      </c>
      <c r="N130" s="14">
        <f>IF('Données projet'!$A$36&gt;35,N129+M130-V129,IF(A130&lt;'Données projet'!$A$36,$K$205^A130,IF(A130='Données projet'!$A$36,'Données projet'!$B$36,N129+M130-V129)))</f>
        <v>380.1000000000007</v>
      </c>
      <c r="O130" s="14">
        <f>N130*VLOOKUP('Données projet'!$B$9,Paramètres!$A$1:$I$89,3,0)*VLOOKUP('Données projet'!$B$9,Paramètres!$A$1:$I$89,5,0)</f>
        <v>343.91448000000065</v>
      </c>
      <c r="P130" s="14">
        <f t="shared" si="87"/>
        <v>80.308163160675235</v>
      </c>
      <c r="Q130" s="22">
        <f t="shared" si="107"/>
        <v>738.85443683817709</v>
      </c>
      <c r="R130" s="62">
        <f t="shared" si="55"/>
        <v>1032.1877701715105</v>
      </c>
      <c r="S130" s="62">
        <f ca="1">AVERAGE(OFFSET($R$3,0,0,'Données projet'!$E$9+1,1))-AVERAGE(OFFSET($H$3,0,0,'Données projet'!$E$9+1,1))</f>
        <v>581.88778927327667</v>
      </c>
      <c r="T130" s="62">
        <f t="shared" si="88"/>
        <v>269.67340993773422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52.848916879020074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52.848916879020074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8.0699999999999985</v>
      </c>
      <c r="AI130" s="14">
        <f>IF('Données projet'!$A$62&gt;35,AI129+AH130-AQ129,IF(A130&lt;'Données projet'!$A$62,$AF$205^A130,IF(A130='Données projet'!$A$62,'Données projet'!$B$62,AI129+AH130-AQ129)))</f>
        <v>380.1000000000007</v>
      </c>
      <c r="AJ130" s="14">
        <f>AI130*VLOOKUP('Données projet'!$B$10,Paramètres!$A$1:$I$89,3,0)*VLOOKUP('Données projet'!$B$10,Paramètres!$A$1:$I$89,5,0)</f>
        <v>254.97108000000048</v>
      </c>
      <c r="AK130" s="14">
        <f t="shared" si="89"/>
        <v>61.649199946840042</v>
      </c>
      <c r="AL130" s="22">
        <f t="shared" si="58"/>
        <v>551.44698757408059</v>
      </c>
      <c r="AM130" s="62">
        <f t="shared" si="59"/>
        <v>844.78032090741385</v>
      </c>
      <c r="AN130" s="62">
        <f ca="1">AVERAGE(OFFSET($AM$3,0,0,'Données projet'!$E$10+1,1))-AVERAGE(OFFSET($H$3,0,0,'Données projet'!$E$10+1,1))</f>
        <v>442.85175349826028</v>
      </c>
      <c r="AO130" s="62">
        <f t="shared" si="90"/>
        <v>210.70697808232501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48.292975768759717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48.292975768759717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8.0699999999999985</v>
      </c>
      <c r="BD130" s="13">
        <f>IF('Données projet'!$A$88&gt;35,BD129+BC130-BL129,IF(A130&lt;'Données projet'!$A$88,$BA$205^A130,IF(A130='Données projet'!$A$88,'Données projet'!$B$88,BD129+BC130-BL129)))</f>
        <v>380.1000000000007</v>
      </c>
      <c r="BE130" s="14">
        <f>BD130*VLOOKUP('Données projet'!$B$11,Paramètres!$A$1:$I$89,3,0)*VLOOKUP('Données projet'!$B$11,Paramètres!$A$1:$I$89,5,0)</f>
        <v>409.13964000000072</v>
      </c>
      <c r="BF130" s="14">
        <f t="shared" si="91"/>
        <v>93.627143623372021</v>
      </c>
      <c r="BG130" s="22">
        <f t="shared" si="61"/>
        <v>875.65214814404089</v>
      </c>
      <c r="BH130" s="62">
        <f t="shared" si="62"/>
        <v>1168.9854814773742</v>
      </c>
      <c r="BI130" s="62">
        <f ca="1">AVERAGE(OFFSET($BH$3,0,0,'Données projet'!$E$11+1,1))-AVERAGE(OFFSET($H$3,0,0,'Données projet'!$E$11+1,1))</f>
        <v>683.36974161977764</v>
      </c>
      <c r="BJ130" s="62">
        <f t="shared" si="92"/>
        <v>312.6921234697457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62.87198732159284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62.87198732159284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8.0699999999999985</v>
      </c>
      <c r="BY130" s="13">
        <f>IF('Données projet'!$A$114&gt;35,BY129+BX130-CG129,IF(A130&lt;'Données projet'!$A$114,$BV$205^A130,IF(A130='Données projet'!$A$114,'Données projet'!$B$114,BY129+BX130-CG129)))</f>
        <v>380.1000000000007</v>
      </c>
      <c r="BZ130" s="14">
        <f>BY130*VLOOKUP('Données projet'!$B$12,Paramètres!$A$1:$I$89,3,0)*VLOOKUP('Données projet'!$B$12,Paramètres!$A$1:$I$89,5,0)</f>
        <v>367.63272000000069</v>
      </c>
      <c r="CA130" s="14">
        <f t="shared" si="93"/>
        <v>85.182820193593429</v>
      </c>
      <c r="CB130" s="22">
        <f t="shared" si="64"/>
        <v>788.65373250384312</v>
      </c>
      <c r="CC130" s="62">
        <f t="shared" si="65"/>
        <v>1081.9870658371765</v>
      </c>
      <c r="CD130" s="62">
        <f ca="1">AVERAGE(OFFSET($CC$3,0,0,'Données projet'!$E$12+1,1))-AVERAGE(OFFSET($H$3,0,0,'Données projet'!$E$12+1,1))</f>
        <v>618.83149423524605</v>
      </c>
      <c r="CE130" s="62">
        <f t="shared" si="94"/>
        <v>285.33582535802435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56.493669767228333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56.493669767228333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2.8421709430404007E-14</v>
      </c>
      <c r="CU130" s="18">
        <f>CT130*VLOOKUP('Données projet'!$B$13,Paramètres!$A$1:$I$89,3,0)*VLOOKUP('Données projet'!$B$13,Paramètres!$A$1:$I$89,5,0)</f>
        <v>2.3055690689943732E-14</v>
      </c>
      <c r="CV130" s="14">
        <f t="shared" si="95"/>
        <v>4.10868481342271E-13</v>
      </c>
      <c r="CW130" s="22">
        <f t="shared" si="67"/>
        <v>7.5575126628944061E-13</v>
      </c>
      <c r="CX130" s="62">
        <f t="shared" si="68"/>
        <v>293.33333333333405</v>
      </c>
      <c r="CY130" s="62">
        <f ca="1">AVERAGE(OFFSET($CX$3,0,0,'Données projet'!$E$13+1,1))-AVERAGE(OFFSET($H$3,0,0,'Données projet'!$E$13+1,1))</f>
        <v>204.1040196583786</v>
      </c>
      <c r="CZ130" s="62">
        <f t="shared" si="96"/>
        <v>202.88720677845521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32.490040271485995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32.490040271485995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62">
        <f t="shared" si="71"/>
        <v>293.33333333333491</v>
      </c>
      <c r="DT130" s="62">
        <f ca="1">AVERAGE(OFFSET($DS$3,0,0,'Données projet'!$E$14+1,1))-AVERAGE(OFFSET($H$3,0,0,'Données projet'!$E$14+1,1))</f>
        <v>398.94207486581155</v>
      </c>
      <c r="DU130" s="62">
        <f t="shared" si="98"/>
        <v>166.80625488406787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158.39632478897605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158.39632478897605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8.0699999999999985</v>
      </c>
      <c r="EJ130" s="13">
        <f>IF('Données projet'!$A$192&gt;35,EJ129+EI130-ER129,IF(A130&lt;'Données projet'!$A$192,$EG$205^A130,IF(A130='Données projet'!$A$192,'Données projet'!$B$192,EJ129+EI130-ER129)))</f>
        <v>380.1000000000007</v>
      </c>
      <c r="EK130" s="18">
        <f>EJ130*VLOOKUP('Données projet'!$B$15,Paramètres!$A$1:$I$89,3,0)*VLOOKUP('Données projet'!$B$15,Paramètres!$A$1:$I$89,5,0)</f>
        <v>432.85788000000082</v>
      </c>
      <c r="EL130" s="14">
        <f t="shared" si="99"/>
        <v>98.407182290892834</v>
      </c>
      <c r="EM130" s="22">
        <f t="shared" si="73"/>
        <v>925.28665015663967</v>
      </c>
      <c r="EN130" s="62">
        <f t="shared" si="74"/>
        <v>1218.619983489973</v>
      </c>
      <c r="EO130" s="62">
        <f ca="1">AVERAGE(OFFSET($EN$3,0,0,'Données projet'!$E$15+1,1))-AVERAGE(OFFSET($H$3,0,0,'Données projet'!$E$15+1,1))</f>
        <v>720.18933349167537</v>
      </c>
      <c r="EP130" s="62">
        <f t="shared" si="100"/>
        <v>328.2965259900862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66.5167402098011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66.5167402098011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8.0699999999999985</v>
      </c>
      <c r="N131" s="14">
        <f>IF('Données projet'!$A$36&gt;35,N130+M131-V130,IF(A131&lt;'Données projet'!$A$36,$K$205^A131,IF(A131='Données projet'!$A$36,'Données projet'!$B$36,N130+M131-V130)))</f>
        <v>388.1700000000007</v>
      </c>
      <c r="O131" s="14">
        <f>N131*VLOOKUP('Données projet'!$B$9,Paramètres!$A$1:$I$89,3,0)*VLOOKUP('Données projet'!$B$9,Paramètres!$A$1:$I$89,5,0)</f>
        <v>351.2162160000006</v>
      </c>
      <c r="P131" s="14">
        <f t="shared" si="87"/>
        <v>81.812892161752615</v>
      </c>
      <c r="Q131" s="22">
        <f t="shared" ref="Q131:Q153" si="108">(O131+P131)*0.475*44/12</f>
        <v>754.19236338172016</v>
      </c>
      <c r="R131" s="62">
        <f t="shared" ref="R131:R194" si="109">Q131+(I131+J131)*44/12</f>
        <v>1047.5256967150535</v>
      </c>
      <c r="S131" s="62">
        <f ca="1">AVERAGE(OFFSET($R$3,0,0,'Données projet'!$E$9+1,1))-AVERAGE(OFFSET($H$3,0,0,'Données projet'!$E$9+1,1))</f>
        <v>581.88778927327667</v>
      </c>
      <c r="T131" s="62">
        <f t="shared" si="88"/>
        <v>269.67340993773422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51.812581853678878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51.812581853678878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8.0699999999999985</v>
      </c>
      <c r="AI131" s="14">
        <f>IF('Données projet'!$A$62&gt;35,AI130+AH131-AQ130,IF(A131&lt;'Données projet'!$A$62,$AF$205^A131,IF(A131='Données projet'!$A$62,'Données projet'!$B$62,AI130+AH131-AQ130)))</f>
        <v>388.1700000000007</v>
      </c>
      <c r="AJ131" s="14">
        <f>AI131*VLOOKUP('Données projet'!$B$10,Paramètres!$A$1:$I$89,3,0)*VLOOKUP('Données projet'!$B$10,Paramètres!$A$1:$I$89,5,0)</f>
        <v>260.38443600000045</v>
      </c>
      <c r="AK131" s="14">
        <f t="shared" si="89"/>
        <v>62.804317127986735</v>
      </c>
      <c r="AL131" s="22">
        <f t="shared" si="58"/>
        <v>562.88707836457763</v>
      </c>
      <c r="AM131" s="62">
        <f t="shared" si="59"/>
        <v>856.220411697911</v>
      </c>
      <c r="AN131" s="62">
        <f ca="1">AVERAGE(OFFSET($AM$3,0,0,'Données projet'!$E$10+1,1))-AVERAGE(OFFSET($H$3,0,0,'Données projet'!$E$10+1,1))</f>
        <v>442.85175349826028</v>
      </c>
      <c r="AO131" s="62">
        <f t="shared" si="90"/>
        <v>210.70697808232501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47.345979969741038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47.345979969741038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8.0699999999999985</v>
      </c>
      <c r="BD131" s="13">
        <f>IF('Données projet'!$A$88&gt;35,BD130+BC131-BL130,IF(A131&lt;'Données projet'!$A$88,$BA$205^A131,IF(A131='Données projet'!$A$88,'Données projet'!$B$88,BD130+BC131-BL130)))</f>
        <v>388.1700000000007</v>
      </c>
      <c r="BE131" s="14">
        <f>BD131*VLOOKUP('Données projet'!$B$11,Paramètres!$A$1:$I$89,3,0)*VLOOKUP('Données projet'!$B$11,Paramètres!$A$1:$I$89,5,0)</f>
        <v>417.82618800000074</v>
      </c>
      <c r="BF131" s="14">
        <f t="shared" si="91"/>
        <v>95.381429523502177</v>
      </c>
      <c r="BG131" s="22">
        <f t="shared" si="61"/>
        <v>893.83660052010089</v>
      </c>
      <c r="BH131" s="62">
        <f t="shared" si="62"/>
        <v>1187.1699338534343</v>
      </c>
      <c r="BI131" s="62">
        <f ca="1">AVERAGE(OFFSET($BH$3,0,0,'Données projet'!$E$11+1,1))-AVERAGE(OFFSET($H$3,0,0,'Données projet'!$E$11+1,1))</f>
        <v>683.36974161977764</v>
      </c>
      <c r="BJ131" s="62">
        <f t="shared" si="92"/>
        <v>312.6921234697457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61.63910599834211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61.63910599834211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8.0699999999999985</v>
      </c>
      <c r="BY131" s="13">
        <f>IF('Données projet'!$A$114&gt;35,BY130+BX131-CG130,IF(A131&lt;'Données projet'!$A$114,$BV$205^A131,IF(A131='Données projet'!$A$114,'Données projet'!$B$114,BY130+BX131-CG130)))</f>
        <v>388.1700000000007</v>
      </c>
      <c r="BZ131" s="14">
        <f>BY131*VLOOKUP('Données projet'!$B$12,Paramètres!$A$1:$I$89,3,0)*VLOOKUP('Données projet'!$B$12,Paramètres!$A$1:$I$89,5,0)</f>
        <v>375.43802400000067</v>
      </c>
      <c r="CA131" s="14">
        <f t="shared" si="93"/>
        <v>86.778885336839423</v>
      </c>
      <c r="CB131" s="22">
        <f t="shared" si="64"/>
        <v>805.02778376166316</v>
      </c>
      <c r="CC131" s="62">
        <f t="shared" si="65"/>
        <v>1098.3611170949964</v>
      </c>
      <c r="CD131" s="62">
        <f ca="1">AVERAGE(OFFSET($CC$3,0,0,'Données projet'!$E$12+1,1))-AVERAGE(OFFSET($H$3,0,0,'Données projet'!$E$12+1,1))</f>
        <v>618.83149423524605</v>
      </c>
      <c r="CE131" s="62">
        <f t="shared" si="94"/>
        <v>285.33582535802435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55.385863360829127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55.385863360829127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2.8421709430404007E-14</v>
      </c>
      <c r="CU131" s="18">
        <f>CT131*VLOOKUP('Données projet'!$B$13,Paramètres!$A$1:$I$89,3,0)*VLOOKUP('Données projet'!$B$13,Paramètres!$A$1:$I$89,5,0)</f>
        <v>2.3055690689943732E-14</v>
      </c>
      <c r="CV131" s="14">
        <f t="shared" si="95"/>
        <v>4.10868481342271E-13</v>
      </c>
      <c r="CW131" s="22">
        <f t="shared" si="67"/>
        <v>7.5575126628944061E-13</v>
      </c>
      <c r="CX131" s="62">
        <f t="shared" si="68"/>
        <v>293.33333333333405</v>
      </c>
      <c r="CY131" s="62">
        <f ca="1">AVERAGE(OFFSET($CX$3,0,0,'Données projet'!$E$13+1,1))-AVERAGE(OFFSET($H$3,0,0,'Données projet'!$E$13+1,1))</f>
        <v>204.1040196583786</v>
      </c>
      <c r="CZ131" s="62">
        <f t="shared" si="96"/>
        <v>202.88720677845521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31.852930398729956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31.852930398729956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62">
        <f t="shared" si="71"/>
        <v>293.33333333333491</v>
      </c>
      <c r="DT131" s="62">
        <f ca="1">AVERAGE(OFFSET($DS$3,0,0,'Données projet'!$E$14+1,1))-AVERAGE(OFFSET($H$3,0,0,'Données projet'!$E$14+1,1))</f>
        <v>398.94207486581155</v>
      </c>
      <c r="DU131" s="62">
        <f t="shared" si="98"/>
        <v>166.80625488406787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155.29026947208268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155.29026947208268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8.0699999999999985</v>
      </c>
      <c r="EJ131" s="13">
        <f>IF('Données projet'!$A$192&gt;35,EJ130+EI131-ER130,IF(A131&lt;'Données projet'!$A$192,$EG$205^A131,IF(A131='Données projet'!$A$192,'Données projet'!$B$192,EJ130+EI131-ER130)))</f>
        <v>388.1700000000007</v>
      </c>
      <c r="EK131" s="18">
        <f>EJ131*VLOOKUP('Données projet'!$B$15,Paramètres!$A$1:$I$89,3,0)*VLOOKUP('Données projet'!$B$15,Paramètres!$A$1:$I$89,5,0)</f>
        <v>442.04799600000081</v>
      </c>
      <c r="EL131" s="14">
        <f t="shared" si="99"/>
        <v>100.25103147483138</v>
      </c>
      <c r="EM131" s="22">
        <f t="shared" si="73"/>
        <v>944.50413951866597</v>
      </c>
      <c r="EN131" s="62">
        <f t="shared" si="74"/>
        <v>1237.8374728519993</v>
      </c>
      <c r="EO131" s="62">
        <f ca="1">AVERAGE(OFFSET($EN$3,0,0,'Données projet'!$E$15+1,1))-AVERAGE(OFFSET($H$3,0,0,'Données projet'!$E$15+1,1))</f>
        <v>720.18933349167537</v>
      </c>
      <c r="EP131" s="62">
        <f t="shared" si="100"/>
        <v>328.2965259900862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65.212387505492359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65.212387505492359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8.0699999999999985</v>
      </c>
      <c r="N132" s="14">
        <f>IF('Données projet'!$A$36&gt;35,N131+M132-V131,IF(A132&lt;'Données projet'!$A$36,$K$205^A132,IF(A132='Données projet'!$A$36,'Données projet'!$B$36,N131+M132-V131)))</f>
        <v>396.24000000000069</v>
      </c>
      <c r="O132" s="14">
        <f>N132*VLOOKUP('Données projet'!$B$9,Paramètres!$A$1:$I$89,3,0)*VLOOKUP('Données projet'!$B$9,Paramètres!$A$1:$I$89,5,0)</f>
        <v>358.51795200000061</v>
      </c>
      <c r="P132" s="14">
        <f t="shared" si="87"/>
        <v>83.313983934777241</v>
      </c>
      <c r="Q132" s="22">
        <f t="shared" si="108"/>
        <v>769.52395508640473</v>
      </c>
      <c r="R132" s="62">
        <f t="shared" si="109"/>
        <v>1062.8572884197381</v>
      </c>
      <c r="S132" s="62">
        <f ca="1">AVERAGE(OFFSET($R$3,0,0,'Données projet'!$E$9+1,1))-AVERAGE(OFFSET($H$3,0,0,'Données projet'!$E$9+1,1))</f>
        <v>581.88778927327667</v>
      </c>
      <c r="T132" s="62">
        <f t="shared" si="88"/>
        <v>269.67340993773422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50.796568726082675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50.796568726082675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8.0699999999999985</v>
      </c>
      <c r="AI132" s="14">
        <f>IF('Données projet'!$A$62&gt;35,AI131+AH132-AQ131,IF(A132&lt;'Données projet'!$A$62,$AF$205^A132,IF(A132='Données projet'!$A$62,'Données projet'!$B$62,AI131+AH132-AQ131)))</f>
        <v>396.24000000000069</v>
      </c>
      <c r="AJ132" s="14">
        <f>AI132*VLOOKUP('Données projet'!$B$10,Paramètres!$A$1:$I$89,3,0)*VLOOKUP('Données projet'!$B$10,Paramètres!$A$1:$I$89,5,0)</f>
        <v>265.79779200000047</v>
      </c>
      <c r="AK132" s="14">
        <f t="shared" si="89"/>
        <v>63.956642162100721</v>
      </c>
      <c r="AL132" s="22">
        <f t="shared" ref="AL132:AL153" si="112">(AJ132+AK132)*0.475*44/12</f>
        <v>574.32230616565948</v>
      </c>
      <c r="AM132" s="62">
        <f t="shared" ref="AM132:AM195" si="113">AL132+(AD132+AE132)*44/12</f>
        <v>867.65563949899274</v>
      </c>
      <c r="AN132" s="62">
        <f ca="1">AVERAGE(OFFSET($AM$3,0,0,'Données projet'!$E$10+1,1))-AVERAGE(OFFSET($H$3,0,0,'Données projet'!$E$10+1,1))</f>
        <v>442.85175349826028</v>
      </c>
      <c r="AO132" s="62">
        <f t="shared" si="90"/>
        <v>210.70697808232501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46.417554180730711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46.417554180730711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8.0699999999999985</v>
      </c>
      <c r="BD132" s="13">
        <f>IF('Données projet'!$A$88&gt;35,BD131+BC132-BL131,IF(A132&lt;'Données projet'!$A$88,$BA$205^A132,IF(A132='Données projet'!$A$88,'Données projet'!$B$88,BD131+BC132-BL131)))</f>
        <v>396.24000000000069</v>
      </c>
      <c r="BE132" s="14">
        <f>BD132*VLOOKUP('Données projet'!$B$11,Paramètres!$A$1:$I$89,3,0)*VLOOKUP('Données projet'!$B$11,Paramètres!$A$1:$I$89,5,0)</f>
        <v>426.5127360000007</v>
      </c>
      <c r="BF132" s="14">
        <f t="shared" si="91"/>
        <v>97.131474967122273</v>
      </c>
      <c r="BG132" s="22">
        <f t="shared" ref="BG132:BG153" si="115">(BE132+BF132)*0.475*44/12</f>
        <v>912.01366743440576</v>
      </c>
      <c r="BH132" s="62">
        <f t="shared" ref="BH132:BH195" si="116">BG132+(AY132+AZ132)*44/12</f>
        <v>1205.347000767739</v>
      </c>
      <c r="BI132" s="62">
        <f ca="1">AVERAGE(OFFSET($BH$3,0,0,'Données projet'!$E$11+1,1))-AVERAGE(OFFSET($H$3,0,0,'Données projet'!$E$11+1,1))</f>
        <v>683.36974161977764</v>
      </c>
      <c r="BJ132" s="62">
        <f t="shared" si="92"/>
        <v>312.6921234697457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60.43040072585697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60.43040072585697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8.0699999999999985</v>
      </c>
      <c r="BY132" s="13">
        <f>IF('Données projet'!$A$114&gt;35,BY131+BX132-CG131,IF(A132&lt;'Données projet'!$A$114,$BV$205^A132,IF(A132='Données projet'!$A$114,'Données projet'!$B$114,BY131+BX132-CG131)))</f>
        <v>396.24000000000069</v>
      </c>
      <c r="BZ132" s="14">
        <f>BY132*VLOOKUP('Données projet'!$B$12,Paramètres!$A$1:$I$89,3,0)*VLOOKUP('Données projet'!$B$12,Paramètres!$A$1:$I$89,5,0)</f>
        <v>383.2433280000007</v>
      </c>
      <c r="CA132" s="14">
        <f t="shared" si="93"/>
        <v>88.371092474485081</v>
      </c>
      <c r="CB132" s="22">
        <f t="shared" ref="CB132:CB153" si="118">(BZ132+CA132)*0.475*44/12</f>
        <v>821.39511565972941</v>
      </c>
      <c r="CC132" s="62">
        <f t="shared" ref="CC132:CC195" si="119">CB132+(BT132+BU132)*44/12</f>
        <v>1114.7284489930628</v>
      </c>
      <c r="CD132" s="62">
        <f ca="1">AVERAGE(OFFSET($CC$3,0,0,'Données projet'!$E$12+1,1))-AVERAGE(OFFSET($H$3,0,0,'Données projet'!$E$12+1,1))</f>
        <v>618.83149423524605</v>
      </c>
      <c r="CE132" s="62">
        <f t="shared" si="94"/>
        <v>285.33582535802435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54.299780362364217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54.299780362364217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2.8421709430404007E-14</v>
      </c>
      <c r="CU132" s="18">
        <f>CT132*VLOOKUP('Données projet'!$B$13,Paramètres!$A$1:$I$89,3,0)*VLOOKUP('Données projet'!$B$13,Paramètres!$A$1:$I$89,5,0)</f>
        <v>2.3055690689943732E-14</v>
      </c>
      <c r="CV132" s="14">
        <f t="shared" si="95"/>
        <v>4.10868481342271E-13</v>
      </c>
      <c r="CW132" s="22">
        <f t="shared" ref="CW132:CW153" si="121">(CU132+CV132)*0.475*44/12</f>
        <v>7.5575126628944061E-13</v>
      </c>
      <c r="CX132" s="62">
        <f t="shared" ref="CX132:CX195" si="122">CW132+(CO132+CP132)*44/12</f>
        <v>293.33333333333405</v>
      </c>
      <c r="CY132" s="62">
        <f ca="1">AVERAGE(OFFSET($CX$3,0,0,'Données projet'!$E$13+1,1))-AVERAGE(OFFSET($H$3,0,0,'Données projet'!$E$13+1,1))</f>
        <v>204.1040196583786</v>
      </c>
      <c r="CZ132" s="62">
        <f t="shared" si="96"/>
        <v>202.88720677845521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31.228313861980013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31.228313861980013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62">
        <f t="shared" ref="DS132:DS195" si="125">DR132+(DJ132+DK132)*44/12</f>
        <v>293.33333333333491</v>
      </c>
      <c r="DT132" s="62">
        <f ca="1">AVERAGE(OFFSET($DS$3,0,0,'Données projet'!$E$14+1,1))-AVERAGE(OFFSET($H$3,0,0,'Données projet'!$E$14+1,1))</f>
        <v>398.94207486581155</v>
      </c>
      <c r="DU132" s="62">
        <f t="shared" si="98"/>
        <v>166.80625488406787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152.24512200544692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152.24512200544692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8.0699999999999985</v>
      </c>
      <c r="EJ132" s="13">
        <f>IF('Données projet'!$A$192&gt;35,EJ131+EI132-ER131,IF(A132&lt;'Données projet'!$A$192,$EG$205^A132,IF(A132='Données projet'!$A$192,'Données projet'!$B$192,EJ131+EI132-ER131)))</f>
        <v>396.24000000000069</v>
      </c>
      <c r="EK132" s="18">
        <f>EJ132*VLOOKUP('Données projet'!$B$15,Paramètres!$A$1:$I$89,3,0)*VLOOKUP('Données projet'!$B$15,Paramètres!$A$1:$I$89,5,0)</f>
        <v>451.2381120000008</v>
      </c>
      <c r="EL132" s="14">
        <f t="shared" si="99"/>
        <v>102.09042371006227</v>
      </c>
      <c r="EM132" s="22">
        <f t="shared" ref="EM132:EM153" si="127">(EK132+EL132)*0.475*44/12</f>
        <v>963.71386636169325</v>
      </c>
      <c r="EN132" s="62">
        <f t="shared" ref="EN132:EN195" si="128">EM132+(EE132+EF132)*44/12</f>
        <v>1257.0471996950266</v>
      </c>
      <c r="EO132" s="62">
        <f ca="1">AVERAGE(OFFSET($EN$3,0,0,'Données projet'!$E$15+1,1))-AVERAGE(OFFSET($H$3,0,0,'Données projet'!$E$15+1,1))</f>
        <v>720.18933349167537</v>
      </c>
      <c r="EP132" s="62">
        <f t="shared" si="100"/>
        <v>328.2965259900862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63.933612362138511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63.933612362138511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8.0699999999999985</v>
      </c>
      <c r="N133" s="14">
        <f>IF('Données projet'!$A$36&gt;35,N132+M133-V132,IF(A133&lt;'Données projet'!$A$36,$K$205^A133,IF(A133='Données projet'!$A$36,'Données projet'!$B$36,N132+M133-V132)))</f>
        <v>404.31000000000068</v>
      </c>
      <c r="O133" s="14">
        <f>N133*VLOOKUP('Données projet'!$B$9,Paramètres!$A$1:$I$89,3,0)*VLOOKUP('Données projet'!$B$9,Paramètres!$A$1:$I$89,5,0)</f>
        <v>365.81968800000061</v>
      </c>
      <c r="P133" s="14">
        <f t="shared" ref="P133:P196" si="141">EXP(-1.0587+0.8836*LN(O133)+0.284)</f>
        <v>84.811521093342051</v>
      </c>
      <c r="Q133" s="22">
        <f t="shared" si="108"/>
        <v>784.84935583757169</v>
      </c>
      <c r="R133" s="62">
        <f t="shared" si="109"/>
        <v>1078.182689170905</v>
      </c>
      <c r="S133" s="62">
        <f ca="1">AVERAGE(OFFSET($R$3,0,0,'Données projet'!$E$9+1,1))-AVERAGE(OFFSET($H$3,0,0,'Données projet'!$E$9+1,1))</f>
        <v>581.88778927327667</v>
      </c>
      <c r="T133" s="62">
        <f t="shared" ref="T133:T196" si="142">$T$3</f>
        <v>269.67340993773422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49.800478996211815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49.800478996211815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8.0699999999999985</v>
      </c>
      <c r="AI133" s="14">
        <f>IF('Données projet'!$A$62&gt;35,AI132+AH133-AQ132,IF(A133&lt;'Données projet'!$A$62,$AF$205^A133,IF(A133='Données projet'!$A$62,'Données projet'!$B$62,AI132+AH133-AQ132)))</f>
        <v>404.31000000000068</v>
      </c>
      <c r="AJ133" s="14">
        <f>AI133*VLOOKUP('Données projet'!$B$10,Paramètres!$A$1:$I$89,3,0)*VLOOKUP('Données projet'!$B$10,Paramètres!$A$1:$I$89,5,0)</f>
        <v>271.21114800000049</v>
      </c>
      <c r="AK133" s="14">
        <f t="shared" ref="AK133:AK153" si="143">EXP(-1.0587+0.8836*LN(AJ133)+0.284)</f>
        <v>65.106238468163269</v>
      </c>
      <c r="AL133" s="22">
        <f t="shared" si="112"/>
        <v>585.75278143205185</v>
      </c>
      <c r="AM133" s="62">
        <f t="shared" si="113"/>
        <v>879.08611476538522</v>
      </c>
      <c r="AN133" s="62">
        <f ca="1">AVERAGE(OFFSET($AM$3,0,0,'Données projet'!$E$10+1,1))-AVERAGE(OFFSET($H$3,0,0,'Données projet'!$E$10+1,1))</f>
        <v>442.85175349826028</v>
      </c>
      <c r="AO133" s="62">
        <f t="shared" ref="AO133:AO196" si="144">$AO$3</f>
        <v>210.70697808232501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45.507334255159066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45.507334255159066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8.0699999999999985</v>
      </c>
      <c r="BD133" s="13">
        <f>IF('Données projet'!$A$88&gt;35,BD132+BC133-BL132,IF(A133&lt;'Données projet'!$A$88,$BA$205^A133,IF(A133='Données projet'!$A$88,'Données projet'!$B$88,BD132+BC133-BL132)))</f>
        <v>404.31000000000068</v>
      </c>
      <c r="BE133" s="14">
        <f>BD133*VLOOKUP('Données projet'!$B$11,Paramètres!$A$1:$I$89,3,0)*VLOOKUP('Données projet'!$B$11,Paramètres!$A$1:$I$89,5,0)</f>
        <v>435.19928400000077</v>
      </c>
      <c r="BF133" s="14">
        <f t="shared" ref="BF133:BF153" si="145">EXP(-1.0587+0.8836*LN(BE133)+0.284)</f>
        <v>98.877376269157637</v>
      </c>
      <c r="BG133" s="22">
        <f t="shared" si="115"/>
        <v>930.18351663545093</v>
      </c>
      <c r="BH133" s="62">
        <f t="shared" si="116"/>
        <v>1223.5168499687843</v>
      </c>
      <c r="BI133" s="62">
        <f ca="1">AVERAGE(OFFSET($BH$3,0,0,'Données projet'!$E$11+1,1))-AVERAGE(OFFSET($H$3,0,0,'Données projet'!$E$11+1,1))</f>
        <v>683.36974161977764</v>
      </c>
      <c r="BJ133" s="62">
        <f t="shared" ref="BJ133:BJ196" si="146">$BJ$3</f>
        <v>312.6921234697457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59.245397426527845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59.245397426527845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8.0699999999999985</v>
      </c>
      <c r="BY133" s="13">
        <f>IF('Données projet'!$A$114&gt;35,BY132+BX133-CG132,IF(A133&lt;'Données projet'!$A$114,$BV$205^A133,IF(A133='Données projet'!$A$114,'Données projet'!$B$114,BY132+BX133-CG132)))</f>
        <v>404.31000000000068</v>
      </c>
      <c r="BZ133" s="14">
        <f>BY133*VLOOKUP('Données projet'!$B$12,Paramètres!$A$1:$I$89,3,0)*VLOOKUP('Données projet'!$B$12,Paramètres!$A$1:$I$89,5,0)</f>
        <v>391.04863200000068</v>
      </c>
      <c r="CA133" s="14">
        <f t="shared" ref="CA133:CA153" si="147">EXP(-1.0587+0.8836*LN(BZ133)+0.284)</f>
        <v>89.959529234718644</v>
      </c>
      <c r="CB133" s="22">
        <f t="shared" si="118"/>
        <v>837.75588081713613</v>
      </c>
      <c r="CC133" s="62">
        <f t="shared" si="119"/>
        <v>1131.0892141504694</v>
      </c>
      <c r="CD133" s="62">
        <f ca="1">AVERAGE(OFFSET($CC$3,0,0,'Données projet'!$E$12+1,1))-AVERAGE(OFFSET($H$3,0,0,'Données projet'!$E$12+1,1))</f>
        <v>618.83149423524605</v>
      </c>
      <c r="CE133" s="62">
        <f t="shared" ref="CE133:CE196" si="148">$CE$3</f>
        <v>285.33582535802435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53.234994789053985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53.234994789053985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2.8421709430404007E-14</v>
      </c>
      <c r="CU133" s="18">
        <f>CT133*VLOOKUP('Données projet'!$B$13,Paramètres!$A$1:$I$89,3,0)*VLOOKUP('Données projet'!$B$13,Paramètres!$A$1:$I$89,5,0)</f>
        <v>2.3055690689943732E-14</v>
      </c>
      <c r="CV133" s="14">
        <f t="shared" ref="CV133:CV153" si="149">EXP(-1.0587+0.8836*LN(CU133)+0.284)</f>
        <v>4.10868481342271E-13</v>
      </c>
      <c r="CW133" s="22">
        <f t="shared" si="121"/>
        <v>7.5575126628944061E-13</v>
      </c>
      <c r="CX133" s="62">
        <f t="shared" si="122"/>
        <v>293.33333333333405</v>
      </c>
      <c r="CY133" s="62">
        <f ca="1">AVERAGE(OFFSET($CX$3,0,0,'Données projet'!$E$13+1,1))-AVERAGE(OFFSET($H$3,0,0,'Données projet'!$E$13+1,1))</f>
        <v>204.1040196583786</v>
      </c>
      <c r="CZ133" s="62">
        <f t="shared" ref="CZ133:CZ196" si="150">$CZ$3</f>
        <v>202.88720677845521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30.615945674537265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30.615945674537265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62">
        <f t="shared" si="125"/>
        <v>293.33333333333491</v>
      </c>
      <c r="DT133" s="62">
        <f ca="1">AVERAGE(OFFSET($DS$3,0,0,'Données projet'!$E$14+1,1))-AVERAGE(OFFSET($H$3,0,0,'Données projet'!$E$14+1,1))</f>
        <v>398.94207486581155</v>
      </c>
      <c r="DU133" s="62">
        <f t="shared" ref="DU133:DU196" si="152">$DU$3</f>
        <v>166.80625488406787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149.25968802327532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149.25968802327532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8.0699999999999985</v>
      </c>
      <c r="EJ133" s="13">
        <f>IF('Données projet'!$A$192&gt;35,EJ132+EI133-ER132,IF(A133&lt;'Données projet'!$A$192,$EG$205^A133,IF(A133='Données projet'!$A$192,'Données projet'!$B$192,EJ132+EI133-ER132)))</f>
        <v>404.31000000000068</v>
      </c>
      <c r="EK133" s="18">
        <f>EJ133*VLOOKUP('Données projet'!$B$15,Paramètres!$A$1:$I$89,3,0)*VLOOKUP('Données projet'!$B$15,Paramètres!$A$1:$I$89,5,0)</f>
        <v>460.42822800000079</v>
      </c>
      <c r="EL133" s="14">
        <f t="shared" ref="EL133:EL153" si="153">EXP(-1.0587+0.8836*LN(EK133)+0.284)</f>
        <v>103.92546022877109</v>
      </c>
      <c r="EM133" s="22">
        <f t="shared" si="127"/>
        <v>982.91600699844412</v>
      </c>
      <c r="EN133" s="62">
        <f t="shared" si="128"/>
        <v>1276.2493403317774</v>
      </c>
      <c r="EO133" s="62">
        <f ca="1">AVERAGE(OFFSET($EN$3,0,0,'Données projet'!$E$15+1,1))-AVERAGE(OFFSET($H$3,0,0,'Données projet'!$E$15+1,1))</f>
        <v>720.18933349167537</v>
      </c>
      <c r="EP133" s="62">
        <f t="shared" ref="EP133:EP196" si="154">$EP$3</f>
        <v>328.2965259900862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62.679913219370015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62.679913219370015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8.0699999999999985</v>
      </c>
      <c r="N134" s="14">
        <f>IF('Données projet'!$A$36&gt;35,N133+M134-V133,IF(A134&lt;'Données projet'!$A$36,$K$205^A134,IF(A134='Données projet'!$A$36,'Données projet'!$B$36,N133+M134-V133)))</f>
        <v>412.38000000000068</v>
      </c>
      <c r="O134" s="14">
        <f>N134*VLOOKUP('Données projet'!$B$9,Paramètres!$A$1:$I$89,3,0)*VLOOKUP('Données projet'!$B$9,Paramètres!$A$1:$I$89,5,0)</f>
        <v>373.12142400000062</v>
      </c>
      <c r="P134" s="14">
        <f t="shared" si="141"/>
        <v>86.305582764533938</v>
      </c>
      <c r="Q134" s="22">
        <f t="shared" si="108"/>
        <v>800.16870344823099</v>
      </c>
      <c r="R134" s="62">
        <f t="shared" si="109"/>
        <v>1093.5020367815644</v>
      </c>
      <c r="S134" s="62">
        <f ca="1">AVERAGE(OFFSET($R$3,0,0,'Données projet'!$E$9+1,1))-AVERAGE(OFFSET($H$3,0,0,'Données projet'!$E$9+1,1))</f>
        <v>581.88778927327667</v>
      </c>
      <c r="T134" s="62">
        <f t="shared" si="142"/>
        <v>269.67340993773422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48.823921978388981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48.823921978388981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8.0699999999999985</v>
      </c>
      <c r="AI134" s="14">
        <f>IF('Données projet'!$A$62&gt;35,AI133+AH134-AQ133,IF(A134&lt;'Données projet'!$A$62,$AF$205^A134,IF(A134='Données projet'!$A$62,'Données projet'!$B$62,AI133+AH134-AQ133)))</f>
        <v>412.38000000000068</v>
      </c>
      <c r="AJ134" s="14">
        <f>AI134*VLOOKUP('Données projet'!$B$10,Paramètres!$A$1:$I$89,3,0)*VLOOKUP('Données projet'!$B$10,Paramètres!$A$1:$I$89,5,0)</f>
        <v>276.62450400000046</v>
      </c>
      <c r="AK134" s="14">
        <f t="shared" si="143"/>
        <v>66.253166788711951</v>
      </c>
      <c r="AL134" s="22">
        <f t="shared" si="112"/>
        <v>597.17860995700732</v>
      </c>
      <c r="AM134" s="62">
        <f t="shared" si="113"/>
        <v>890.5119432903407</v>
      </c>
      <c r="AN134" s="62">
        <f ca="1">AVERAGE(OFFSET($AM$3,0,0,'Données projet'!$E$10+1,1))-AVERAGE(OFFSET($H$3,0,0,'Données projet'!$E$10+1,1))</f>
        <v>442.85175349826028</v>
      </c>
      <c r="AO134" s="62">
        <f t="shared" si="144"/>
        <v>210.70697808232501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44.61496318714854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44.61496318714854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8.0699999999999985</v>
      </c>
      <c r="BD134" s="13">
        <f>IF('Données projet'!$A$88&gt;35,BD133+BC134-BL133,IF(A134&lt;'Données projet'!$A$88,$BA$205^A134,IF(A134='Données projet'!$A$88,'Données projet'!$B$88,BD133+BC134-BL133)))</f>
        <v>412.38000000000068</v>
      </c>
      <c r="BE134" s="14">
        <f>BD134*VLOOKUP('Données projet'!$B$11,Paramètres!$A$1:$I$89,3,0)*VLOOKUP('Données projet'!$B$11,Paramètres!$A$1:$I$89,5,0)</f>
        <v>443.88583200000068</v>
      </c>
      <c r="BF134" s="14">
        <f t="shared" si="145"/>
        <v>100.61922567979573</v>
      </c>
      <c r="BG134" s="22">
        <f t="shared" si="115"/>
        <v>948.34630879231224</v>
      </c>
      <c r="BH134" s="62">
        <f t="shared" si="116"/>
        <v>1241.6796421256456</v>
      </c>
      <c r="BI134" s="62">
        <f ca="1">AVERAGE(OFFSET($BH$3,0,0,'Données projet'!$E$11+1,1))-AVERAGE(OFFSET($H$3,0,0,'Données projet'!$E$11+1,1))</f>
        <v>683.36974161977764</v>
      </c>
      <c r="BJ134" s="62">
        <f t="shared" si="146"/>
        <v>312.6921234697457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58.08363131911792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58.08363131911792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8.0699999999999985</v>
      </c>
      <c r="BY134" s="13">
        <f>IF('Données projet'!$A$114&gt;35,BY133+BX134-CG133,IF(A134&lt;'Données projet'!$A$114,$BV$205^A134,IF(A134='Données projet'!$A$114,'Données projet'!$B$114,BY133+BX134-CG133)))</f>
        <v>412.38000000000068</v>
      </c>
      <c r="BZ134" s="14">
        <f>BY134*VLOOKUP('Données projet'!$B$12,Paramètres!$A$1:$I$89,3,0)*VLOOKUP('Données projet'!$B$12,Paramètres!$A$1:$I$89,5,0)</f>
        <v>398.85393600000066</v>
      </c>
      <c r="CA134" s="14">
        <f t="shared" si="147"/>
        <v>91.54427954759349</v>
      </c>
      <c r="CB134" s="22">
        <f t="shared" si="118"/>
        <v>854.11022541205978</v>
      </c>
      <c r="CC134" s="62">
        <f t="shared" si="119"/>
        <v>1147.4435587453931</v>
      </c>
      <c r="CD134" s="62">
        <f ca="1">AVERAGE(OFFSET($CC$3,0,0,'Données projet'!$E$12+1,1))-AVERAGE(OFFSET($H$3,0,0,'Données projet'!$E$12+1,1))</f>
        <v>618.83149423524605</v>
      </c>
      <c r="CE134" s="62">
        <f t="shared" si="148"/>
        <v>285.33582535802435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52.191089011381301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52.191089011381301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2.8421709430404007E-14</v>
      </c>
      <c r="CU134" s="18">
        <f>CT134*VLOOKUP('Données projet'!$B$13,Paramètres!$A$1:$I$89,3,0)*VLOOKUP('Données projet'!$B$13,Paramètres!$A$1:$I$89,5,0)</f>
        <v>2.3055690689943732E-14</v>
      </c>
      <c r="CV134" s="14">
        <f t="shared" si="149"/>
        <v>4.10868481342271E-13</v>
      </c>
      <c r="CW134" s="22">
        <f t="shared" si="121"/>
        <v>7.5575126628944061E-13</v>
      </c>
      <c r="CX134" s="62">
        <f t="shared" si="122"/>
        <v>293.33333333333405</v>
      </c>
      <c r="CY134" s="62">
        <f ca="1">AVERAGE(OFFSET($CX$3,0,0,'Données projet'!$E$13+1,1))-AVERAGE(OFFSET($H$3,0,0,'Données projet'!$E$13+1,1))</f>
        <v>204.1040196583786</v>
      </c>
      <c r="CZ134" s="62">
        <f t="shared" si="150"/>
        <v>202.88720677845521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30.015585653742558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30.015585653742558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62">
        <f t="shared" si="125"/>
        <v>293.33333333333491</v>
      </c>
      <c r="DT134" s="62">
        <f ca="1">AVERAGE(OFFSET($DS$3,0,0,'Données projet'!$E$14+1,1))-AVERAGE(OFFSET($H$3,0,0,'Données projet'!$E$14+1,1))</f>
        <v>398.94207486581155</v>
      </c>
      <c r="DU134" s="62">
        <f t="shared" si="152"/>
        <v>166.80625488406787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146.33279658055918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146.33279658055918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8.0699999999999985</v>
      </c>
      <c r="EJ134" s="13">
        <f>IF('Données projet'!$A$192&gt;35,EJ133+EI134-ER133,IF(A134&lt;'Données projet'!$A$192,$EG$205^A134,IF(A134='Données projet'!$A$192,'Données projet'!$B$192,EJ133+EI134-ER133)))</f>
        <v>412.38000000000068</v>
      </c>
      <c r="EK134" s="18">
        <f>EJ134*VLOOKUP('Données projet'!$B$15,Paramètres!$A$1:$I$89,3,0)*VLOOKUP('Données projet'!$B$15,Paramètres!$A$1:$I$89,5,0)</f>
        <v>469.61834400000077</v>
      </c>
      <c r="EL134" s="14">
        <f t="shared" si="153"/>
        <v>105.75623799088554</v>
      </c>
      <c r="EM134" s="22">
        <f t="shared" si="127"/>
        <v>1002.1107303007938</v>
      </c>
      <c r="EN134" s="62">
        <f t="shared" si="128"/>
        <v>1295.4440636341271</v>
      </c>
      <c r="EO134" s="62">
        <f ca="1">AVERAGE(OFFSET($EN$3,0,0,'Données projet'!$E$15+1,1))-AVERAGE(OFFSET($H$3,0,0,'Données projet'!$E$15+1,1))</f>
        <v>720.18933349167537</v>
      </c>
      <c r="EP134" s="62">
        <f t="shared" si="154"/>
        <v>328.2965259900862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61.45079835211024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61.45079835211024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8.0699999999999985</v>
      </c>
      <c r="N135" s="14">
        <f>IF('Données projet'!$A$36&gt;35,N134+M135-V134,IF(A135&lt;'Données projet'!$A$36,$K$205^A135,IF(A135='Données projet'!$A$36,'Données projet'!$B$36,N134+M135-V134)))</f>
        <v>420.45000000000067</v>
      </c>
      <c r="O135" s="14">
        <f>N135*VLOOKUP('Données projet'!$B$9,Paramètres!$A$1:$I$89,3,0)*VLOOKUP('Données projet'!$B$9,Paramètres!$A$1:$I$89,5,0)</f>
        <v>380.42316000000056</v>
      </c>
      <c r="P135" s="14">
        <f t="shared" si="141"/>
        <v>87.79624480137376</v>
      </c>
      <c r="Q135" s="22">
        <f t="shared" si="108"/>
        <v>815.48213002906016</v>
      </c>
      <c r="R135" s="62">
        <f t="shared" si="109"/>
        <v>1108.8154633623935</v>
      </c>
      <c r="S135" s="62">
        <f ca="1">AVERAGE(OFFSET($R$3,0,0,'Données projet'!$E$9+1,1))-AVERAGE(OFFSET($H$3,0,0,'Données projet'!$E$9+1,1))</f>
        <v>581.88778927327667</v>
      </c>
      <c r="T135" s="62">
        <f t="shared" si="142"/>
        <v>269.67340993773422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47.866514648044685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47.866514648044685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8.0699999999999985</v>
      </c>
      <c r="AI135" s="14">
        <f>IF('Données projet'!$A$62&gt;35,AI134+AH135-AQ134,IF(A135&lt;'Données projet'!$A$62,$AF$205^A135,IF(A135='Données projet'!$A$62,'Données projet'!$B$62,AI134+AH135-AQ134)))</f>
        <v>420.45000000000067</v>
      </c>
      <c r="AJ135" s="14">
        <f>AI135*VLOOKUP('Données projet'!$B$10,Paramètres!$A$1:$I$89,3,0)*VLOOKUP('Données projet'!$B$10,Paramètres!$A$1:$I$89,5,0)</f>
        <v>282.03786000000042</v>
      </c>
      <c r="AK135" s="14">
        <f t="shared" si="143"/>
        <v>67.397485352921152</v>
      </c>
      <c r="AL135" s="22">
        <f t="shared" si="112"/>
        <v>608.59989315633834</v>
      </c>
      <c r="AM135" s="62">
        <f t="shared" si="113"/>
        <v>901.9332264896716</v>
      </c>
      <c r="AN135" s="62">
        <f ca="1">AVERAGE(OFFSET($AM$3,0,0,'Données projet'!$E$10+1,1))-AVERAGE(OFFSET($H$3,0,0,'Données projet'!$E$10+1,1))</f>
        <v>442.85175349826028</v>
      </c>
      <c r="AO135" s="62">
        <f t="shared" si="144"/>
        <v>210.70697808232501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43.740090971489096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43.740090971489096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8.0699999999999985</v>
      </c>
      <c r="BD135" s="13">
        <f>IF('Données projet'!$A$88&gt;35,BD134+BC135-BL134,IF(A135&lt;'Données projet'!$A$88,$BA$205^A135,IF(A135='Données projet'!$A$88,'Données projet'!$B$88,BD134+BC135-BL134)))</f>
        <v>420.45000000000067</v>
      </c>
      <c r="BE135" s="14">
        <f>BD135*VLOOKUP('Données projet'!$B$11,Paramètres!$A$1:$I$89,3,0)*VLOOKUP('Données projet'!$B$11,Paramètres!$A$1:$I$89,5,0)</f>
        <v>452.57238000000075</v>
      </c>
      <c r="BF135" s="14">
        <f t="shared" si="145"/>
        <v>102.35711163216003</v>
      </c>
      <c r="BG135" s="22">
        <f t="shared" si="115"/>
        <v>966.50219792601331</v>
      </c>
      <c r="BH135" s="62">
        <f t="shared" si="116"/>
        <v>1259.8355312593467</v>
      </c>
      <c r="BI135" s="62">
        <f ca="1">AVERAGE(OFFSET($BH$3,0,0,'Données projet'!$E$11+1,1))-AVERAGE(OFFSET($H$3,0,0,'Données projet'!$E$11+1,1))</f>
        <v>683.36974161977764</v>
      </c>
      <c r="BJ135" s="62">
        <f t="shared" si="146"/>
        <v>312.6921234697457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56.944646736466943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56.944646736466943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8.0699999999999985</v>
      </c>
      <c r="BY135" s="13">
        <f>IF('Données projet'!$A$114&gt;35,BY134+BX135-CG134,IF(A135&lt;'Données projet'!$A$114,$BV$205^A135,IF(A135='Données projet'!$A$114,'Données projet'!$B$114,BY134+BX135-CG134)))</f>
        <v>420.45000000000067</v>
      </c>
      <c r="BZ135" s="14">
        <f>BY135*VLOOKUP('Données projet'!$B$12,Paramètres!$A$1:$I$89,3,0)*VLOOKUP('Données projet'!$B$12,Paramètres!$A$1:$I$89,5,0)</f>
        <v>406.65924000000069</v>
      </c>
      <c r="CA135" s="14">
        <f t="shared" si="147"/>
        <v>93.125423870362923</v>
      </c>
      <c r="CB135" s="22">
        <f t="shared" si="118"/>
        <v>870.45828957421656</v>
      </c>
      <c r="CC135" s="62">
        <f t="shared" si="119"/>
        <v>1163.7916229075499</v>
      </c>
      <c r="CD135" s="62">
        <f ca="1">AVERAGE(OFFSET($CC$3,0,0,'Données projet'!$E$12+1,1))-AVERAGE(OFFSET($H$3,0,0,'Données projet'!$E$12+1,1))</f>
        <v>618.83149423524605</v>
      </c>
      <c r="CE135" s="62">
        <f t="shared" si="148"/>
        <v>285.33582535802435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51.167653589289124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51.167653589289124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2.8421709430404007E-14</v>
      </c>
      <c r="CU135" s="18">
        <f>CT135*VLOOKUP('Données projet'!$B$13,Paramètres!$A$1:$I$89,3,0)*VLOOKUP('Données projet'!$B$13,Paramètres!$A$1:$I$89,5,0)</f>
        <v>2.3055690689943732E-14</v>
      </c>
      <c r="CV135" s="14">
        <f t="shared" si="149"/>
        <v>4.10868481342271E-13</v>
      </c>
      <c r="CW135" s="22">
        <f t="shared" si="121"/>
        <v>7.5575126628944061E-13</v>
      </c>
      <c r="CX135" s="62">
        <f t="shared" si="122"/>
        <v>293.33333333333405</v>
      </c>
      <c r="CY135" s="62">
        <f ca="1">AVERAGE(OFFSET($CX$3,0,0,'Données projet'!$E$13+1,1))-AVERAGE(OFFSET($H$3,0,0,'Données projet'!$E$13+1,1))</f>
        <v>204.1040196583786</v>
      </c>
      <c r="CZ135" s="62">
        <f t="shared" si="150"/>
        <v>202.88720677845521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29.426998326772182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29.426998326772182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62">
        <f t="shared" si="125"/>
        <v>293.33333333333491</v>
      </c>
      <c r="DT135" s="62">
        <f ca="1">AVERAGE(OFFSET($DS$3,0,0,'Données projet'!$E$14+1,1))-AVERAGE(OFFSET($H$3,0,0,'Données projet'!$E$14+1,1))</f>
        <v>398.94207486581155</v>
      </c>
      <c r="DU135" s="62">
        <f t="shared" si="152"/>
        <v>166.80625488406787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143.46329969380722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143.46329969380722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8.0699999999999985</v>
      </c>
      <c r="EJ135" s="13">
        <f>IF('Données projet'!$A$192&gt;35,EJ134+EI135-ER134,IF(A135&lt;'Données projet'!$A$192,$EG$205^A135,IF(A135='Données projet'!$A$192,'Données projet'!$B$192,EJ134+EI135-ER134)))</f>
        <v>420.45000000000067</v>
      </c>
      <c r="EK135" s="18">
        <f>EJ135*VLOOKUP('Données projet'!$B$15,Paramètres!$A$1:$I$89,3,0)*VLOOKUP('Données projet'!$B$15,Paramètres!$A$1:$I$89,5,0)</f>
        <v>478.80846000000076</v>
      </c>
      <c r="EL135" s="14">
        <f t="shared" si="153"/>
        <v>107.58284994439157</v>
      </c>
      <c r="EM135" s="22">
        <f t="shared" si="127"/>
        <v>1021.2981981531499</v>
      </c>
      <c r="EN135" s="62">
        <f t="shared" si="128"/>
        <v>1314.6315314864833</v>
      </c>
      <c r="EO135" s="62">
        <f ca="1">AVERAGE(OFFSET($EN$3,0,0,'Données projet'!$E$15+1,1))-AVERAGE(OFFSET($H$3,0,0,'Données projet'!$E$15+1,1))</f>
        <v>720.18933349167537</v>
      </c>
      <c r="EP135" s="62">
        <f t="shared" si="154"/>
        <v>328.2965259900862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60.245785677711382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60.245785677711382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8.0699999999999985</v>
      </c>
      <c r="N136" s="14">
        <f>IF('Données projet'!$A$36&gt;35,N135+M136-V135,IF(A136&lt;'Données projet'!$A$36,$K$205^A136,IF(A136='Données projet'!$A$36,'Données projet'!$B$36,N135+M136-V135)))</f>
        <v>428.52000000000066</v>
      </c>
      <c r="O136" s="14">
        <f>N136*VLOOKUP('Données projet'!$B$9,Paramètres!$A$1:$I$89,3,0)*VLOOKUP('Données projet'!$B$9,Paramètres!$A$1:$I$89,5,0)</f>
        <v>387.72489600000057</v>
      </c>
      <c r="P136" s="14">
        <f t="shared" si="141"/>
        <v>89.283579978484866</v>
      </c>
      <c r="Q136" s="22">
        <f t="shared" si="108"/>
        <v>830.78976232919547</v>
      </c>
      <c r="R136" s="62">
        <f t="shared" si="109"/>
        <v>1124.1230956625288</v>
      </c>
      <c r="S136" s="62">
        <f ca="1">AVERAGE(OFFSET($R$3,0,0,'Données projet'!$E$9+1,1))-AVERAGE(OFFSET($H$3,0,0,'Données projet'!$E$9+1,1))</f>
        <v>581.88778927327667</v>
      </c>
      <c r="T136" s="62">
        <f t="shared" si="142"/>
        <v>269.67340993773422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46.927881491487632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46.927881491487632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8.0699999999999985</v>
      </c>
      <c r="AI136" s="14">
        <f>IF('Données projet'!$A$62&gt;35,AI135+AH136-AQ135,IF(A136&lt;'Données projet'!$A$62,$AF$205^A136,IF(A136='Données projet'!$A$62,'Données projet'!$B$62,AI135+AH136-AQ135)))</f>
        <v>428.52000000000066</v>
      </c>
      <c r="AJ136" s="14">
        <f>AI136*VLOOKUP('Données projet'!$B$10,Paramètres!$A$1:$I$89,3,0)*VLOOKUP('Données projet'!$B$10,Paramètres!$A$1:$I$89,5,0)</f>
        <v>287.45121600000044</v>
      </c>
      <c r="AK136" s="14">
        <f t="shared" si="143"/>
        <v>68.539250026809071</v>
      </c>
      <c r="AL136" s="22">
        <f t="shared" si="112"/>
        <v>620.01672833002647</v>
      </c>
      <c r="AM136" s="62">
        <f t="shared" si="113"/>
        <v>913.35006166335984</v>
      </c>
      <c r="AN136" s="62">
        <f ca="1">AVERAGE(OFFSET($AM$3,0,0,'Données projet'!$E$10+1,1))-AVERAGE(OFFSET($H$3,0,0,'Données projet'!$E$10+1,1))</f>
        <v>442.85175349826028</v>
      </c>
      <c r="AO136" s="62">
        <f t="shared" si="144"/>
        <v>210.70697808232501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42.882374466359373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42.882374466359373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8.0699999999999985</v>
      </c>
      <c r="BD136" s="13">
        <f>IF('Données projet'!$A$88&gt;35,BD135+BC136-BL135,IF(A136&lt;'Données projet'!$A$88,$BA$205^A136,IF(A136='Données projet'!$A$88,'Données projet'!$B$88,BD135+BC136-BL135)))</f>
        <v>428.52000000000066</v>
      </c>
      <c r="BE136" s="14">
        <f>BD136*VLOOKUP('Données projet'!$B$11,Paramètres!$A$1:$I$89,3,0)*VLOOKUP('Données projet'!$B$11,Paramètres!$A$1:$I$89,5,0)</f>
        <v>461.25892800000065</v>
      </c>
      <c r="BF136" s="14">
        <f t="shared" si="145"/>
        <v>104.09111897042844</v>
      </c>
      <c r="BG136" s="22">
        <f t="shared" si="115"/>
        <v>984.65133180683051</v>
      </c>
      <c r="BH136" s="62">
        <f t="shared" si="116"/>
        <v>1277.9846651401638</v>
      </c>
      <c r="BI136" s="62">
        <f ca="1">AVERAGE(OFFSET($BH$3,0,0,'Données projet'!$E$11+1,1))-AVERAGE(OFFSET($H$3,0,0,'Données projet'!$E$11+1,1))</f>
        <v>683.36974161977764</v>
      </c>
      <c r="BJ136" s="62">
        <f t="shared" si="146"/>
        <v>312.6921234697457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55.827996946769758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55.827996946769758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8.0699999999999985</v>
      </c>
      <c r="BY136" s="13">
        <f>IF('Données projet'!$A$114&gt;35,BY135+BX136-CG135,IF(A136&lt;'Données projet'!$A$114,$BV$205^A136,IF(A136='Données projet'!$A$114,'Données projet'!$B$114,BY135+BX136-CG135)))</f>
        <v>428.52000000000066</v>
      </c>
      <c r="BZ136" s="14">
        <f>BY136*VLOOKUP('Données projet'!$B$12,Paramètres!$A$1:$I$89,3,0)*VLOOKUP('Données projet'!$B$12,Paramètres!$A$1:$I$89,5,0)</f>
        <v>414.46454400000067</v>
      </c>
      <c r="CA136" s="14">
        <f t="shared" si="147"/>
        <v>94.703039395025982</v>
      </c>
      <c r="CB136" s="22">
        <f t="shared" si="118"/>
        <v>886.80020774633806</v>
      </c>
      <c r="CC136" s="62">
        <f t="shared" si="119"/>
        <v>1180.1335410796714</v>
      </c>
      <c r="CD136" s="62">
        <f ca="1">AVERAGE(OFFSET($CC$3,0,0,'Données projet'!$E$12+1,1))-AVERAGE(OFFSET($H$3,0,0,'Données projet'!$E$12+1,1))</f>
        <v>618.83149423524605</v>
      </c>
      <c r="CE136" s="62">
        <f t="shared" si="148"/>
        <v>285.33582535802435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50.164287111590205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50.164287111590205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2.8421709430404007E-14</v>
      </c>
      <c r="CU136" s="18">
        <f>CT136*VLOOKUP('Données projet'!$B$13,Paramètres!$A$1:$I$89,3,0)*VLOOKUP('Données projet'!$B$13,Paramètres!$A$1:$I$89,5,0)</f>
        <v>2.3055690689943732E-14</v>
      </c>
      <c r="CV136" s="14">
        <f t="shared" si="149"/>
        <v>4.10868481342271E-13</v>
      </c>
      <c r="CW136" s="22">
        <f t="shared" si="121"/>
        <v>7.5575126628944061E-13</v>
      </c>
      <c r="CX136" s="62">
        <f t="shared" si="122"/>
        <v>293.33333333333405</v>
      </c>
      <c r="CY136" s="62">
        <f ca="1">AVERAGE(OFFSET($CX$3,0,0,'Données projet'!$E$13+1,1))-AVERAGE(OFFSET($H$3,0,0,'Données projet'!$E$13+1,1))</f>
        <v>204.1040196583786</v>
      </c>
      <c r="CZ136" s="62">
        <f t="shared" si="150"/>
        <v>202.88720677845521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28.849952838280871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28.849952838280871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62">
        <f t="shared" si="125"/>
        <v>293.33333333333491</v>
      </c>
      <c r="DT136" s="62">
        <f ca="1">AVERAGE(OFFSET($DS$3,0,0,'Données projet'!$E$14+1,1))-AVERAGE(OFFSET($H$3,0,0,'Données projet'!$E$14+1,1))</f>
        <v>398.94207486581155</v>
      </c>
      <c r="DU136" s="62">
        <f t="shared" si="152"/>
        <v>166.80625488406787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140.65007189078418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140.65007189078418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8.0699999999999985</v>
      </c>
      <c r="EJ136" s="13">
        <f>IF('Données projet'!$A$192&gt;35,EJ135+EI136-ER135,IF(A136&lt;'Données projet'!$A$192,$EG$205^A136,IF(A136='Données projet'!$A$192,'Données projet'!$B$192,EJ135+EI136-ER135)))</f>
        <v>428.52000000000066</v>
      </c>
      <c r="EK136" s="18">
        <f>EJ136*VLOOKUP('Données projet'!$B$15,Paramètres!$A$1:$I$89,3,0)*VLOOKUP('Données projet'!$B$15,Paramètres!$A$1:$I$89,5,0)</f>
        <v>487.99857600000081</v>
      </c>
      <c r="EL136" s="14">
        <f t="shared" si="153"/>
        <v>109.40538526510105</v>
      </c>
      <c r="EM136" s="22">
        <f t="shared" si="127"/>
        <v>1040.4785658700523</v>
      </c>
      <c r="EN136" s="62">
        <f t="shared" si="128"/>
        <v>1333.8118992033856</v>
      </c>
      <c r="EO136" s="62">
        <f ca="1">AVERAGE(OFFSET($EN$3,0,0,'Données projet'!$E$15+1,1))-AVERAGE(OFFSET($H$3,0,0,'Données projet'!$E$15+1,1))</f>
        <v>720.18933349167537</v>
      </c>
      <c r="EP136" s="62">
        <f t="shared" si="154"/>
        <v>328.2965259900862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59.064402566872332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59.064402566872332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436.59</v>
      </c>
      <c r="L137" s="13">
        <f>VLOOKUP(A137,'Données projet'!$A$35:$I$55,9,0)</f>
        <v>8.0699999999999985</v>
      </c>
      <c r="M137" s="13">
        <f t="array" ref="M137">INDEX(L:L,MIN(IF(ISNUMBER(L137:L333),ROW(L137:L333),"")))</f>
        <v>8.0699999999999985</v>
      </c>
      <c r="N137" s="14">
        <f>IF('Données projet'!$A$36&gt;35,N136+M137-V136,IF(A137&lt;'Données projet'!$A$36,$K$205^A137,IF(A137='Données projet'!$A$36,'Données projet'!$B$36,N136+M137-V136)))</f>
        <v>436.59000000000066</v>
      </c>
      <c r="O137" s="14">
        <f>N137*VLOOKUP('Données projet'!$B$9,Paramètres!$A$1:$I$89,3,0)*VLOOKUP('Données projet'!$B$9,Paramètres!$A$1:$I$89,5,0)</f>
        <v>395.02663200000057</v>
      </c>
      <c r="P137" s="14">
        <f t="shared" si="141"/>
        <v>90.767658172605465</v>
      </c>
      <c r="Q137" s="22">
        <f t="shared" si="108"/>
        <v>846.09172205062214</v>
      </c>
      <c r="R137" s="62">
        <f t="shared" si="109"/>
        <v>1139.4250553839554</v>
      </c>
      <c r="S137" s="62">
        <f ca="1">AVERAGE(OFFSET($R$3,0,0,'Données projet'!$E$9+1,1))-AVERAGE(OFFSET($H$3,0,0,'Données projet'!$E$9+1,1))</f>
        <v>581.88778927327667</v>
      </c>
      <c r="T137" s="62">
        <f t="shared" si="142"/>
        <v>269.67340993773422</v>
      </c>
      <c r="U137" s="16">
        <f>IF(ISNA(VLOOKUP(A137,'Données projet'!$A$35:$I$55,3,0)),0,VLOOKUP(A137,'Données projet'!$A$35:$I$55,3,0))</f>
        <v>11</v>
      </c>
      <c r="V137" s="16">
        <f>IF(ISNA(VLOOKUP(A137,'Données projet'!$A$35:$I$55,4,0)),0,VLOOKUP(A137,'Données projet'!$A$35:$I$55,4,0))</f>
        <v>54.95</v>
      </c>
      <c r="W137" s="17">
        <f>IF(ISNA(VLOOKUP(A137,'Données projet'!$A$35:$I$55,5,0)),0%,VLOOKUP(A137,'Données projet'!$A$35:$I$55,5,0)*VLOOKUP('Données projet'!$B$9,Paramètres!$A$1:$I$89,7,0))</f>
        <v>0.30099999999999999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62.55140192124037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62.55140192124037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>
        <f>VLOOKUP(A137,'Données projet'!$A$61:$I$81,2,0)</f>
        <v>436.59</v>
      </c>
      <c r="AG137" s="13">
        <f>VLOOKUP(A137,'Données projet'!$A$61:$I$81,9,0)</f>
        <v>8.0699999999999985</v>
      </c>
      <c r="AH137" s="13">
        <f t="array" ref="AH137">INDEX(AG:AG,MIN(IF(ISNUMBER(AG137:AG333),ROW(AG137:AG333),"")))</f>
        <v>8.0699999999999985</v>
      </c>
      <c r="AI137" s="14">
        <f>IF('Données projet'!$A$62&gt;35,AI136+AH137-AQ136,IF(A137&lt;'Données projet'!$A$62,$AF$205^A137,IF(A137='Données projet'!$A$62,'Données projet'!$B$62,AI136+AH137-AQ136)))</f>
        <v>436.59000000000066</v>
      </c>
      <c r="AJ137" s="14">
        <f>AI137*VLOOKUP('Données projet'!$B$10,Paramètres!$A$1:$I$89,3,0)*VLOOKUP('Données projet'!$B$10,Paramètres!$A$1:$I$89,5,0)</f>
        <v>292.86457200000046</v>
      </c>
      <c r="AK137" s="14">
        <f t="shared" si="143"/>
        <v>69.678514451809619</v>
      </c>
      <c r="AL137" s="22">
        <f t="shared" si="112"/>
        <v>631.42920890356925</v>
      </c>
      <c r="AM137" s="62">
        <f t="shared" si="113"/>
        <v>924.76254223690262</v>
      </c>
      <c r="AN137" s="62">
        <f ca="1">AVERAGE(OFFSET($AM$3,0,0,'Données projet'!$E$10+1,1))-AVERAGE(OFFSET($H$3,0,0,'Données projet'!$E$10+1,1))</f>
        <v>442.85175349826028</v>
      </c>
      <c r="AO137" s="62">
        <f t="shared" si="144"/>
        <v>210.70697808232501</v>
      </c>
      <c r="AP137" s="16">
        <f>IF(ISNA(VLOOKUP(A137,'Données projet'!$A$61:$I$81,3,0)),0,VLOOKUP(A137,'Données projet'!$A$61:$I$81,3,0))</f>
        <v>11</v>
      </c>
      <c r="AQ137" s="16">
        <f>IF(ISNA(VLOOKUP(A137,'Données projet'!$A$61:$I$81,4,0)),0,VLOOKUP(A137,'Données projet'!$A$61:$I$81,4,0))</f>
        <v>54.95</v>
      </c>
      <c r="AR137" s="17">
        <f>IF(ISNA(VLOOKUP(A137,'Données projet'!$A$61:$I$81,5,0)),0%,VLOOKUP(A137,'Données projet'!$A$61:$I$81,5,0)*VLOOKUP('Données projet'!$B$10,Paramètres!$A$1:$I$89,7,0))</f>
        <v>0.371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57.159039686650665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57.159039686650665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>
        <f>VLOOKUP(A137,'Données projet'!$A$87:$I$107,2,0)</f>
        <v>436.59</v>
      </c>
      <c r="BB137" s="13">
        <f>VLOOKUP(A137,'Données projet'!$A$87:$I$107,9,0)</f>
        <v>8.0699999999999985</v>
      </c>
      <c r="BC137" s="13">
        <f t="array" ref="BC137">INDEX(BB:BB,MIN(IF(ISNUMBER(BB137:BB333),ROW(BB137:BB333),"")))</f>
        <v>8.0699999999999985</v>
      </c>
      <c r="BD137" s="13">
        <f>IF('Données projet'!$A$88&gt;35,BD136+BC137-BL136,IF(A137&lt;'Données projet'!$A$88,$BA$205^A137,IF(A137='Données projet'!$A$88,'Données projet'!$B$88,BD136+BC137-BL136)))</f>
        <v>436.59000000000066</v>
      </c>
      <c r="BE137" s="14">
        <f>BD137*VLOOKUP('Données projet'!$B$11,Paramètres!$A$1:$I$89,3,0)*VLOOKUP('Données projet'!$B$11,Paramètres!$A$1:$I$89,5,0)</f>
        <v>469.94547600000072</v>
      </c>
      <c r="BF137" s="14">
        <f t="shared" si="145"/>
        <v>105.82132916028486</v>
      </c>
      <c r="BG137" s="22">
        <f t="shared" si="115"/>
        <v>1002.7938523208308</v>
      </c>
      <c r="BH137" s="62">
        <f t="shared" si="116"/>
        <v>1296.1271856541641</v>
      </c>
      <c r="BI137" s="62">
        <f ca="1">AVERAGE(OFFSET($BH$3,0,0,'Données projet'!$E$11+1,1))-AVERAGE(OFFSET($H$3,0,0,'Données projet'!$E$11+1,1))</f>
        <v>683.36974161977764</v>
      </c>
      <c r="BJ137" s="62">
        <f t="shared" si="146"/>
        <v>312.6921234697457</v>
      </c>
      <c r="BK137" s="16">
        <f>IF(ISNA(VLOOKUP(A137,'Données projet'!$A$87:$I$107,3,0)),0,VLOOKUP(A137,'Données projet'!$A$87:$I$107,3,0))</f>
        <v>11</v>
      </c>
      <c r="BL137" s="16">
        <f>IF(ISNA(VLOOKUP(A137,'Données projet'!$A$87:$I$107,4,0)),0,VLOOKUP(A137,'Données projet'!$A$87:$I$107,4,0))</f>
        <v>54.95</v>
      </c>
      <c r="BM137" s="17">
        <f>IF(ISNA(VLOOKUP(A137,'Données projet'!$A$87:$I$107,5,0)),0%,VLOOKUP(A137,'Données projet'!$A$87:$I$107,5,0)*VLOOKUP('Données projet'!$B$11,Paramètres!$A$1:$I$89,7,0))</f>
        <v>0.30099999999999999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74.414598837337664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74.414598837337664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>
        <f>VLOOKUP(A137,'Données projet'!$A$113:$I$133,2,0)</f>
        <v>436.59</v>
      </c>
      <c r="BW137" s="13">
        <f>VLOOKUP(A137,'Données projet'!$A$113:$I$133,9,0)</f>
        <v>8.0699999999999985</v>
      </c>
      <c r="BX137" s="13">
        <f t="array" ref="BX137">INDEX(BW:BW,MIN(IF(ISNUMBER(BW137:BW333),ROW(BW137:BW333),"")))</f>
        <v>8.0699999999999985</v>
      </c>
      <c r="BY137" s="13">
        <f>IF('Données projet'!$A$114&gt;35,BY136+BX137-CG136,IF(A137&lt;'Données projet'!$A$114,$BV$205^A137,IF(A137='Données projet'!$A$114,'Données projet'!$B$114,BY136+BX137-CG136)))</f>
        <v>436.59000000000066</v>
      </c>
      <c r="BZ137" s="14">
        <f>BY137*VLOOKUP('Données projet'!$B$12,Paramètres!$A$1:$I$89,3,0)*VLOOKUP('Données projet'!$B$12,Paramètres!$A$1:$I$89,5,0)</f>
        <v>422.26984800000071</v>
      </c>
      <c r="CA137" s="14">
        <f t="shared" si="147"/>
        <v>96.277200239796969</v>
      </c>
      <c r="CB137" s="22">
        <f t="shared" si="118"/>
        <v>903.13610901764775</v>
      </c>
      <c r="CC137" s="62">
        <f t="shared" si="119"/>
        <v>1196.4694423509811</v>
      </c>
      <c r="CD137" s="62">
        <f ca="1">AVERAGE(OFFSET($CC$3,0,0,'Données projet'!$E$12+1,1))-AVERAGE(OFFSET($H$3,0,0,'Données projet'!$E$12+1,1))</f>
        <v>618.83149423524605</v>
      </c>
      <c r="CE137" s="62">
        <f t="shared" si="148"/>
        <v>285.33582535802435</v>
      </c>
      <c r="CF137" s="16">
        <f>IF(ISNA(VLOOKUP(A137,'Données projet'!$A$113:$I$133,3,0)),0,VLOOKUP(A137,'Données projet'!$A$113:$I$133,3,0))</f>
        <v>11</v>
      </c>
      <c r="CG137" s="16">
        <f>IF(ISNA(VLOOKUP(A137,'Données projet'!$A$113:$I$133,4,0)),0,VLOOKUP(A137,'Données projet'!$A$113:$I$133,4,0))</f>
        <v>54.95</v>
      </c>
      <c r="CH137" s="17">
        <f>IF(ISNA(VLOOKUP(A137,'Données projet'!$A$113:$I$133,5,0)),0%,VLOOKUP(A137,'Données projet'!$A$113:$I$133,5,0)*VLOOKUP('Données projet'!$B$12,Paramètres!$A$1:$I$89,7,0))</f>
        <v>0.30099999999999999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66.865291708912096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66.865291708912096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2.8421709430404007E-14</v>
      </c>
      <c r="CU137" s="18">
        <f>CT137*VLOOKUP('Données projet'!$B$13,Paramètres!$A$1:$I$89,3,0)*VLOOKUP('Données projet'!$B$13,Paramètres!$A$1:$I$89,5,0)</f>
        <v>2.3055690689943732E-14</v>
      </c>
      <c r="CV137" s="14">
        <f t="shared" si="149"/>
        <v>4.10868481342271E-13</v>
      </c>
      <c r="CW137" s="22">
        <f t="shared" si="121"/>
        <v>7.5575126628944061E-13</v>
      </c>
      <c r="CX137" s="62">
        <f t="shared" si="122"/>
        <v>293.33333333333405</v>
      </c>
      <c r="CY137" s="62">
        <f ca="1">AVERAGE(OFFSET($CX$3,0,0,'Données projet'!$E$13+1,1))-AVERAGE(OFFSET($H$3,0,0,'Données projet'!$E$13+1,1))</f>
        <v>204.1040196583786</v>
      </c>
      <c r="CZ137" s="62">
        <f t="shared" si="150"/>
        <v>202.88720677845521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28.28422285985588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28.28422285985588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62">
        <f t="shared" si="125"/>
        <v>293.33333333333491</v>
      </c>
      <c r="DT137" s="62">
        <f ca="1">AVERAGE(OFFSET($DS$3,0,0,'Données projet'!$E$14+1,1))-AVERAGE(OFFSET($H$3,0,0,'Données projet'!$E$14+1,1))</f>
        <v>398.94207486581155</v>
      </c>
      <c r="DU137" s="62">
        <f t="shared" si="152"/>
        <v>166.80625488406787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137.8920097690789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137.8920097690789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>
        <f>VLOOKUP(A137,'Données projet'!$A$191:$I$211,2,0)</f>
        <v>436.59</v>
      </c>
      <c r="EH137" s="13">
        <f>VLOOKUP(A137,'Données projet'!$A$191:$I$211,9,0)</f>
        <v>8.0699999999999985</v>
      </c>
      <c r="EI137" s="13">
        <f t="array" ref="EI137">INDEX(EH:EH,MIN(IF(ISNUMBER(EH137:EH333),ROW(EH137:EH333),"")))</f>
        <v>8.0699999999999985</v>
      </c>
      <c r="EJ137" s="13">
        <f>IF('Données projet'!$A$192&gt;35,EJ136+EI137-ER136,IF(A137&lt;'Données projet'!$A$192,$EG$205^A137,IF(A137='Données projet'!$A$192,'Données projet'!$B$192,EJ136+EI137-ER136)))</f>
        <v>436.59000000000066</v>
      </c>
      <c r="EK137" s="18">
        <f>EJ137*VLOOKUP('Données projet'!$B$15,Paramètres!$A$1:$I$89,3,0)*VLOOKUP('Données projet'!$B$15,Paramètres!$A$1:$I$89,5,0)</f>
        <v>497.1886920000008</v>
      </c>
      <c r="EL137" s="14">
        <f t="shared" si="153"/>
        <v>111.22392957784527</v>
      </c>
      <c r="EM137" s="22">
        <f t="shared" si="127"/>
        <v>1059.651982581415</v>
      </c>
      <c r="EN137" s="62">
        <f t="shared" si="128"/>
        <v>1352.9853159147483</v>
      </c>
      <c r="EO137" s="62">
        <f ca="1">AVERAGE(OFFSET($EN$3,0,0,'Données projet'!$E$15+1,1))-AVERAGE(OFFSET($H$3,0,0,'Données projet'!$E$15+1,1))</f>
        <v>720.18933349167537</v>
      </c>
      <c r="EP137" s="62">
        <f t="shared" si="154"/>
        <v>328.2965259900862</v>
      </c>
      <c r="EQ137" s="16">
        <f>IF(ISNA(VLOOKUP(A137,'Données projet'!$A$191:$I$211,3,0)),0,VLOOKUP(A137,'Données projet'!$A$191:$I$211,3,0))</f>
        <v>11</v>
      </c>
      <c r="ER137" s="16">
        <f>IF(ISNA(VLOOKUP(A137,'Données projet'!$A$191:$I$211,4,0)),0,VLOOKUP(A137,'Données projet'!$A$191:$I$211,4,0))</f>
        <v>54.95</v>
      </c>
      <c r="ES137" s="17">
        <f>IF(ISNA(VLOOKUP(A137,'Données projet'!$A$191:$I$211,5,0)),0%,VLOOKUP(A137,'Données projet'!$A$191:$I$211,5,0)*VLOOKUP('Données projet'!$B$15,Paramètres!$A$1:$I$89,7,0))</f>
        <v>0.30099999999999999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78.72848862500939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78.72848862500939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8.1590000000000025</v>
      </c>
      <c r="N138" s="14">
        <f>IF('Données projet'!$A$36&gt;35,N137+M138-V137,IF(A138&lt;'Données projet'!$A$36,$K$205^A138,IF(A138='Données projet'!$A$36,'Données projet'!$B$36,N137+M138-V137)))</f>
        <v>389.79900000000066</v>
      </c>
      <c r="O138" s="14">
        <f>N138*VLOOKUP('Données projet'!$B$9,Paramètres!$A$1:$I$89,3,0)*VLOOKUP('Données projet'!$B$9,Paramètres!$A$1:$I$89,5,0)</f>
        <v>352.69013520000055</v>
      </c>
      <c r="P138" s="14">
        <f t="shared" si="141"/>
        <v>82.116190931394016</v>
      </c>
      <c r="Q138" s="22">
        <f t="shared" si="108"/>
        <v>757.28768467884549</v>
      </c>
      <c r="R138" s="62">
        <f t="shared" si="109"/>
        <v>1050.6210180121789</v>
      </c>
      <c r="S138" s="62">
        <f ca="1">AVERAGE(OFFSET($R$3,0,0,'Données projet'!$E$9+1,1))-AVERAGE(OFFSET($H$3,0,0,'Données projet'!$E$9+1,1))</f>
        <v>581.88778927327667</v>
      </c>
      <c r="T138" s="62">
        <f t="shared" si="142"/>
        <v>269.67340993773422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61.324807082152766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61.324807082152766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8.1590000000000025</v>
      </c>
      <c r="AI138" s="14">
        <f>IF('Données projet'!$A$62&gt;35,AI137+AH138-AQ137,IF(A138&lt;'Données projet'!$A$62,$AF$205^A138,IF(A138='Données projet'!$A$62,'Données projet'!$B$62,AI137+AH138-AQ137)))</f>
        <v>389.79900000000066</v>
      </c>
      <c r="AJ138" s="14">
        <f>AI138*VLOOKUP('Données projet'!$B$10,Paramètres!$A$1:$I$89,3,0)*VLOOKUP('Données projet'!$B$10,Paramètres!$A$1:$I$89,5,0)</f>
        <v>261.47716920000045</v>
      </c>
      <c r="AK138" s="14">
        <f t="shared" si="143"/>
        <v>63.037146839903421</v>
      </c>
      <c r="AL138" s="22">
        <f t="shared" si="112"/>
        <v>565.19576710283252</v>
      </c>
      <c r="AM138" s="62">
        <f t="shared" si="113"/>
        <v>858.52910043616589</v>
      </c>
      <c r="AN138" s="62">
        <f ca="1">AVERAGE(OFFSET($AM$3,0,0,'Données projet'!$E$10+1,1))-AVERAGE(OFFSET($H$3,0,0,'Données projet'!$E$10+1,1))</f>
        <v>442.85175349826028</v>
      </c>
      <c r="AO138" s="62">
        <f t="shared" si="144"/>
        <v>210.70697808232501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56.038185781967165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56.038185781967165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8.1590000000000025</v>
      </c>
      <c r="BD138" s="13">
        <f>IF('Données projet'!$A$88&gt;35,BD137+BC138-BL137,IF(A138&lt;'Données projet'!$A$88,$BA$205^A138,IF(A138='Données projet'!$A$88,'Données projet'!$B$88,BD137+BC138-BL137)))</f>
        <v>389.79900000000066</v>
      </c>
      <c r="BE138" s="14">
        <f>BD138*VLOOKUP('Données projet'!$B$11,Paramètres!$A$1:$I$89,3,0)*VLOOKUP('Données projet'!$B$11,Paramètres!$A$1:$I$89,5,0)</f>
        <v>419.57964360000068</v>
      </c>
      <c r="BF138" s="14">
        <f t="shared" si="145"/>
        <v>95.735029909171558</v>
      </c>
      <c r="BG138" s="22">
        <f t="shared" si="115"/>
        <v>897.50638969514159</v>
      </c>
      <c r="BH138" s="62">
        <f t="shared" si="116"/>
        <v>1190.839723028475</v>
      </c>
      <c r="BI138" s="62">
        <f ca="1">AVERAGE(OFFSET($BH$3,0,0,'Données projet'!$E$11+1,1))-AVERAGE(OFFSET($H$3,0,0,'Données projet'!$E$11+1,1))</f>
        <v>683.36974161977764</v>
      </c>
      <c r="BJ138" s="62">
        <f t="shared" si="146"/>
        <v>312.6921234697457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72.955373942561025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72.955373942561025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8.1590000000000025</v>
      </c>
      <c r="BY138" s="13">
        <f>IF('Données projet'!$A$114&gt;35,BY137+BX138-CG137,IF(A138&lt;'Données projet'!$A$114,$BV$205^A138,IF(A138='Données projet'!$A$114,'Données projet'!$B$114,BY137+BX138-CG137)))</f>
        <v>389.79900000000066</v>
      </c>
      <c r="BZ138" s="14">
        <f>BY138*VLOOKUP('Données projet'!$B$12,Paramètres!$A$1:$I$89,3,0)*VLOOKUP('Données projet'!$B$12,Paramètres!$A$1:$I$89,5,0)</f>
        <v>377.01359280000065</v>
      </c>
      <c r="CA138" s="14">
        <f t="shared" si="147"/>
        <v>87.100594158738531</v>
      </c>
      <c r="CB138" s="22">
        <f t="shared" si="118"/>
        <v>808.33220895313741</v>
      </c>
      <c r="CC138" s="62">
        <f t="shared" si="119"/>
        <v>1101.6655422864708</v>
      </c>
      <c r="CD138" s="62">
        <f ca="1">AVERAGE(OFFSET($CC$3,0,0,'Données projet'!$E$12+1,1))-AVERAGE(OFFSET($H$3,0,0,'Données projet'!$E$12+1,1))</f>
        <v>618.83149423524605</v>
      </c>
      <c r="CE138" s="62">
        <f t="shared" si="148"/>
        <v>285.33582535802435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65.554104122301212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65.554104122301212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2.8421709430404007E-14</v>
      </c>
      <c r="CU138" s="18">
        <f>CT138*VLOOKUP('Données projet'!$B$13,Paramètres!$A$1:$I$89,3,0)*VLOOKUP('Données projet'!$B$13,Paramètres!$A$1:$I$89,5,0)</f>
        <v>2.3055690689943732E-14</v>
      </c>
      <c r="CV138" s="14">
        <f t="shared" si="149"/>
        <v>4.10868481342271E-13</v>
      </c>
      <c r="CW138" s="22">
        <f t="shared" si="121"/>
        <v>7.5575126628944061E-13</v>
      </c>
      <c r="CX138" s="62">
        <f t="shared" si="122"/>
        <v>293.33333333333405</v>
      </c>
      <c r="CY138" s="62">
        <f ca="1">AVERAGE(OFFSET($CX$3,0,0,'Données projet'!$E$13+1,1))-AVERAGE(OFFSET($H$3,0,0,'Données projet'!$E$13+1,1))</f>
        <v>204.1040196583786</v>
      </c>
      <c r="CZ138" s="62">
        <f t="shared" si="150"/>
        <v>202.88720677845521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27.72958650124659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27.72958650124659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62">
        <f t="shared" si="125"/>
        <v>293.33333333333491</v>
      </c>
      <c r="DT138" s="62">
        <f ca="1">AVERAGE(OFFSET($DS$3,0,0,'Données projet'!$E$14+1,1))-AVERAGE(OFFSET($H$3,0,0,'Données projet'!$E$14+1,1))</f>
        <v>398.94207486581155</v>
      </c>
      <c r="DU138" s="62">
        <f t="shared" si="152"/>
        <v>166.80625488406787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135.18803156332845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135.18803156332845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8.1590000000000025</v>
      </c>
      <c r="EJ138" s="13">
        <f>IF('Données projet'!$A$192&gt;35,EJ137+EI138-ER137,IF(A138&lt;'Données projet'!$A$192,$EG$205^A138,IF(A138='Données projet'!$A$192,'Données projet'!$B$192,EJ137+EI138-ER137)))</f>
        <v>389.79900000000066</v>
      </c>
      <c r="EK138" s="18">
        <f>EJ138*VLOOKUP('Données projet'!$B$15,Paramètres!$A$1:$I$89,3,0)*VLOOKUP('Données projet'!$B$15,Paramètres!$A$1:$I$89,5,0)</f>
        <v>443.90310120000072</v>
      </c>
      <c r="EL138" s="14">
        <f t="shared" si="153"/>
        <v>100.62268456883864</v>
      </c>
      <c r="EM138" s="22">
        <f t="shared" si="127"/>
        <v>948.38241021406191</v>
      </c>
      <c r="EN138" s="62">
        <f t="shared" si="128"/>
        <v>1241.7157435473953</v>
      </c>
      <c r="EO138" s="62">
        <f ca="1">AVERAGE(OFFSET($EN$3,0,0,'Données projet'!$E$15+1,1))-AVERAGE(OFFSET($H$3,0,0,'Données projet'!$E$15+1,1))</f>
        <v>720.18933349167537</v>
      </c>
      <c r="EP138" s="62">
        <f t="shared" si="154"/>
        <v>328.2965259900862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77.184670982709477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77.184670982709477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8.1590000000000025</v>
      </c>
      <c r="N139" s="14">
        <f>IF('Données projet'!$A$36&gt;35,N138+M139-V138,IF(A139&lt;'Données projet'!$A$36,$K$205^A139,IF(A139='Données projet'!$A$36,'Données projet'!$B$36,N138+M139-V138)))</f>
        <v>397.95800000000065</v>
      </c>
      <c r="O139" s="14">
        <f>N139*VLOOKUP('Données projet'!$B$9,Paramètres!$A$1:$I$89,3,0)*VLOOKUP('Données projet'!$B$9,Paramètres!$A$1:$I$89,5,0)</f>
        <v>360.07239840000057</v>
      </c>
      <c r="P139" s="14">
        <f t="shared" si="141"/>
        <v>83.633085567444908</v>
      </c>
      <c r="Q139" s="22">
        <f t="shared" si="108"/>
        <v>772.78705124330099</v>
      </c>
      <c r="R139" s="62">
        <f t="shared" si="109"/>
        <v>1066.1203845766343</v>
      </c>
      <c r="S139" s="62">
        <f ca="1">AVERAGE(OFFSET($R$3,0,0,'Données projet'!$E$9+1,1))-AVERAGE(OFFSET($H$3,0,0,'Données projet'!$E$9+1,1))</f>
        <v>581.88778927327667</v>
      </c>
      <c r="T139" s="62">
        <f t="shared" si="142"/>
        <v>269.67340993773422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60.122265019710689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60.122265019710689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8.1590000000000025</v>
      </c>
      <c r="AI139" s="14">
        <f>IF('Données projet'!$A$62&gt;35,AI138+AH139-AQ138,IF(A139&lt;'Données projet'!$A$62,$AF$205^A139,IF(A139='Données projet'!$A$62,'Données projet'!$B$62,AI138+AH139-AQ138)))</f>
        <v>397.95800000000065</v>
      </c>
      <c r="AJ139" s="14">
        <f>AI139*VLOOKUP('Données projet'!$B$10,Paramètres!$A$1:$I$89,3,0)*VLOOKUP('Données projet'!$B$10,Paramètres!$A$1:$I$89,5,0)</f>
        <v>266.95022640000042</v>
      </c>
      <c r="AK139" s="14">
        <f t="shared" si="143"/>
        <v>64.201603067461392</v>
      </c>
      <c r="AL139" s="22">
        <f t="shared" si="112"/>
        <v>576.75610298916263</v>
      </c>
      <c r="AM139" s="62">
        <f t="shared" si="113"/>
        <v>870.08943632249589</v>
      </c>
      <c r="AN139" s="62">
        <f ca="1">AVERAGE(OFFSET($AM$3,0,0,'Données projet'!$E$10+1,1))-AVERAGE(OFFSET($H$3,0,0,'Données projet'!$E$10+1,1))</f>
        <v>442.85175349826028</v>
      </c>
      <c r="AO139" s="62">
        <f t="shared" si="144"/>
        <v>210.70697808232501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54.939311138701129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54.939311138701129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8.1590000000000025</v>
      </c>
      <c r="BD139" s="13">
        <f>IF('Données projet'!$A$88&gt;35,BD138+BC139-BL138,IF(A139&lt;'Données projet'!$A$88,$BA$205^A139,IF(A139='Données projet'!$A$88,'Données projet'!$B$88,BD138+BC139-BL138)))</f>
        <v>397.95800000000065</v>
      </c>
      <c r="BE139" s="14">
        <f>BD139*VLOOKUP('Données projet'!$B$11,Paramètres!$A$1:$I$89,3,0)*VLOOKUP('Données projet'!$B$11,Paramètres!$A$1:$I$89,5,0)</f>
        <v>428.36199120000066</v>
      </c>
      <c r="BF139" s="14">
        <f t="shared" si="145"/>
        <v>97.503499095385038</v>
      </c>
      <c r="BG139" s="22">
        <f t="shared" si="115"/>
        <v>915.88239559779674</v>
      </c>
      <c r="BH139" s="62">
        <f t="shared" si="116"/>
        <v>1209.2157289311301</v>
      </c>
      <c r="BI139" s="62">
        <f ca="1">AVERAGE(OFFSET($BH$3,0,0,'Données projet'!$E$11+1,1))-AVERAGE(OFFSET($H$3,0,0,'Données projet'!$E$11+1,1))</f>
        <v>683.36974161977764</v>
      </c>
      <c r="BJ139" s="62">
        <f t="shared" si="146"/>
        <v>312.6921234697457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71.524763557931664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71.524763557931664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8.1590000000000025</v>
      </c>
      <c r="BY139" s="13">
        <f>IF('Données projet'!$A$114&gt;35,BY138+BX139-CG138,IF(A139&lt;'Données projet'!$A$114,$BV$205^A139,IF(A139='Données projet'!$A$114,'Données projet'!$B$114,BY138+BX139-CG138)))</f>
        <v>397.95800000000065</v>
      </c>
      <c r="BZ139" s="14">
        <f>BY139*VLOOKUP('Données projet'!$B$12,Paramètres!$A$1:$I$89,3,0)*VLOOKUP('Données projet'!$B$12,Paramètres!$A$1:$I$89,5,0)</f>
        <v>384.90497760000062</v>
      </c>
      <c r="CA139" s="14">
        <f t="shared" si="147"/>
        <v>88.709563383658136</v>
      </c>
      <c r="CB139" s="22">
        <f t="shared" si="118"/>
        <v>824.87865887987221</v>
      </c>
      <c r="CC139" s="62">
        <f t="shared" si="119"/>
        <v>1118.2119922132056</v>
      </c>
      <c r="CD139" s="62">
        <f ca="1">AVERAGE(OFFSET($CC$3,0,0,'Données projet'!$E$12+1,1))-AVERAGE(OFFSET($H$3,0,0,'Données projet'!$E$12+1,1))</f>
        <v>618.83149423524605</v>
      </c>
      <c r="CE139" s="62">
        <f t="shared" si="148"/>
        <v>285.33582535802435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64.268628124518301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64.268628124518301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2.8421709430404007E-14</v>
      </c>
      <c r="CU139" s="18">
        <f>CT139*VLOOKUP('Données projet'!$B$13,Paramètres!$A$1:$I$89,3,0)*VLOOKUP('Données projet'!$B$13,Paramètres!$A$1:$I$89,5,0)</f>
        <v>2.3055690689943732E-14</v>
      </c>
      <c r="CV139" s="14">
        <f t="shared" si="149"/>
        <v>4.10868481342271E-13</v>
      </c>
      <c r="CW139" s="22">
        <f t="shared" si="121"/>
        <v>7.5575126628944061E-13</v>
      </c>
      <c r="CX139" s="62">
        <f t="shared" si="122"/>
        <v>293.33333333333405</v>
      </c>
      <c r="CY139" s="62">
        <f ca="1">AVERAGE(OFFSET($CX$3,0,0,'Données projet'!$E$13+1,1))-AVERAGE(OFFSET($H$3,0,0,'Données projet'!$E$13+1,1))</f>
        <v>204.1040196583786</v>
      </c>
      <c r="CZ139" s="62">
        <f t="shared" si="150"/>
        <v>202.88720677845521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27.185826223334853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27.185826223334853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62">
        <f t="shared" si="125"/>
        <v>293.33333333333491</v>
      </c>
      <c r="DT139" s="62">
        <f ca="1">AVERAGE(OFFSET($DS$3,0,0,'Données projet'!$E$14+1,1))-AVERAGE(OFFSET($H$3,0,0,'Données projet'!$E$14+1,1))</f>
        <v>398.94207486581155</v>
      </c>
      <c r="DU139" s="62">
        <f t="shared" si="152"/>
        <v>166.80625488406787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132.53707672092892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132.53707672092892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8.1590000000000025</v>
      </c>
      <c r="EJ139" s="13">
        <f>IF('Données projet'!$A$192&gt;35,EJ138+EI139-ER138,IF(A139&lt;'Données projet'!$A$192,$EG$205^A139,IF(A139='Données projet'!$A$192,'Données projet'!$B$192,EJ138+EI139-ER138)))</f>
        <v>397.95800000000065</v>
      </c>
      <c r="EK139" s="18">
        <f>EJ139*VLOOKUP('Données projet'!$B$15,Paramètres!$A$1:$I$89,3,0)*VLOOKUP('Données projet'!$B$15,Paramètres!$A$1:$I$89,5,0)</f>
        <v>453.19457040000071</v>
      </c>
      <c r="EL139" s="14">
        <f t="shared" si="153"/>
        <v>102.48144115211748</v>
      </c>
      <c r="EM139" s="22">
        <f t="shared" si="127"/>
        <v>967.80238678660589</v>
      </c>
      <c r="EN139" s="62">
        <f t="shared" si="128"/>
        <v>1261.1357201199392</v>
      </c>
      <c r="EO139" s="62">
        <f ca="1">AVERAGE(OFFSET($EN$3,0,0,'Données projet'!$E$15+1,1))-AVERAGE(OFFSET($H$3,0,0,'Données projet'!$E$15+1,1))</f>
        <v>720.18933349167537</v>
      </c>
      <c r="EP139" s="62">
        <f t="shared" si="154"/>
        <v>328.2965259900862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75.671126662739283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75.671126662739283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8.1590000000000025</v>
      </c>
      <c r="N140" s="14">
        <f>IF('Données projet'!$A$36&gt;35,N139+M140-V139,IF(A140&lt;'Données projet'!$A$36,$K$205^A140,IF(A140='Données projet'!$A$36,'Données projet'!$B$36,N139+M140-V139)))</f>
        <v>406.11700000000064</v>
      </c>
      <c r="O140" s="14">
        <f>N140*VLOOKUP('Données projet'!$B$9,Paramètres!$A$1:$I$89,3,0)*VLOOKUP('Données projet'!$B$9,Paramètres!$A$1:$I$89,5,0)</f>
        <v>367.45466160000058</v>
      </c>
      <c r="P140" s="14">
        <f t="shared" si="141"/>
        <v>85.146364255773364</v>
      </c>
      <c r="Q140" s="22">
        <f t="shared" si="108"/>
        <v>788.28012003213962</v>
      </c>
      <c r="R140" s="62">
        <f t="shared" si="109"/>
        <v>1081.6134533654729</v>
      </c>
      <c r="S140" s="62">
        <f ca="1">AVERAGE(OFFSET($R$3,0,0,'Données projet'!$E$9+1,1))-AVERAGE(OFFSET($H$3,0,0,'Données projet'!$E$9+1,1))</f>
        <v>581.88778927327667</v>
      </c>
      <c r="T140" s="62">
        <f t="shared" si="142"/>
        <v>269.67340993773422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58.94330407363487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58.94330407363487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8.1590000000000025</v>
      </c>
      <c r="AI140" s="14">
        <f>IF('Données projet'!$A$62&gt;35,AI139+AH140-AQ139,IF(A140&lt;'Données projet'!$A$62,$AF$205^A140,IF(A140='Données projet'!$A$62,'Données projet'!$B$62,AI139+AH140-AQ139)))</f>
        <v>406.11700000000064</v>
      </c>
      <c r="AJ140" s="14">
        <f>AI140*VLOOKUP('Données projet'!$B$10,Paramètres!$A$1:$I$89,3,0)*VLOOKUP('Données projet'!$B$10,Paramètres!$A$1:$I$89,5,0)</f>
        <v>272.42328360000045</v>
      </c>
      <c r="AK140" s="14">
        <f t="shared" si="143"/>
        <v>65.363283484001428</v>
      </c>
      <c r="AL140" s="22">
        <f t="shared" si="112"/>
        <v>588.31160433796992</v>
      </c>
      <c r="AM140" s="62">
        <f t="shared" si="113"/>
        <v>881.6449376713033</v>
      </c>
      <c r="AN140" s="62">
        <f ca="1">AVERAGE(OFFSET($AM$3,0,0,'Données projet'!$E$10+1,1))-AVERAGE(OFFSET($H$3,0,0,'Données projet'!$E$10+1,1))</f>
        <v>442.85175349826028</v>
      </c>
      <c r="AO140" s="62">
        <f t="shared" si="144"/>
        <v>210.70697808232501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53.861984756942192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53.861984756942192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8.1590000000000025</v>
      </c>
      <c r="BD140" s="13">
        <f>IF('Données projet'!$A$88&gt;35,BD139+BC140-BL139,IF(A140&lt;'Données projet'!$A$88,$BA$205^A140,IF(A140='Données projet'!$A$88,'Données projet'!$B$88,BD139+BC140-BL139)))</f>
        <v>406.11700000000064</v>
      </c>
      <c r="BE140" s="14">
        <f>BD140*VLOOKUP('Données projet'!$B$11,Paramètres!$A$1:$I$89,3,0)*VLOOKUP('Données projet'!$B$11,Paramètres!$A$1:$I$89,5,0)</f>
        <v>437.14433880000064</v>
      </c>
      <c r="BF140" s="14">
        <f t="shared" si="145"/>
        <v>99.267752634727543</v>
      </c>
      <c r="BG140" s="22">
        <f t="shared" si="115"/>
        <v>934.25105924881802</v>
      </c>
      <c r="BH140" s="62">
        <f t="shared" si="116"/>
        <v>1227.5843925821514</v>
      </c>
      <c r="BI140" s="62">
        <f ca="1">AVERAGE(OFFSET($BH$3,0,0,'Données projet'!$E$11+1,1))-AVERAGE(OFFSET($H$3,0,0,'Données projet'!$E$11+1,1))</f>
        <v>683.36974161977764</v>
      </c>
      <c r="BJ140" s="62">
        <f t="shared" si="146"/>
        <v>312.6921234697457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70.122206570358699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70.122206570358699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8.1590000000000025</v>
      </c>
      <c r="BY140" s="13">
        <f>IF('Données projet'!$A$114&gt;35,BY139+BX140-CG139,IF(A140&lt;'Données projet'!$A$114,$BV$205^A140,IF(A140='Données projet'!$A$114,'Données projet'!$B$114,BY139+BX140-CG139)))</f>
        <v>406.11700000000064</v>
      </c>
      <c r="BZ140" s="14">
        <f>BY140*VLOOKUP('Données projet'!$B$12,Paramètres!$A$1:$I$89,3,0)*VLOOKUP('Données projet'!$B$12,Paramètres!$A$1:$I$89,5,0)</f>
        <v>392.79636240000065</v>
      </c>
      <c r="CA140" s="14">
        <f t="shared" si="147"/>
        <v>90.314697175011091</v>
      </c>
      <c r="CB140" s="22">
        <f t="shared" si="118"/>
        <v>841.41842875981195</v>
      </c>
      <c r="CC140" s="62">
        <f t="shared" si="119"/>
        <v>1134.7517620931453</v>
      </c>
      <c r="CD140" s="62">
        <f ca="1">AVERAGE(OFFSET($CC$3,0,0,'Données projet'!$E$12+1,1))-AVERAGE(OFFSET($H$3,0,0,'Données projet'!$E$12+1,1))</f>
        <v>618.83149423524605</v>
      </c>
      <c r="CE140" s="62">
        <f t="shared" si="148"/>
        <v>285.33582535802435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63.008359526988976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63.008359526988976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2.8421709430404007E-14</v>
      </c>
      <c r="CU140" s="18">
        <f>CT140*VLOOKUP('Données projet'!$B$13,Paramètres!$A$1:$I$89,3,0)*VLOOKUP('Données projet'!$B$13,Paramètres!$A$1:$I$89,5,0)</f>
        <v>2.3055690689943732E-14</v>
      </c>
      <c r="CV140" s="14">
        <f t="shared" si="149"/>
        <v>4.10868481342271E-13</v>
      </c>
      <c r="CW140" s="22">
        <f t="shared" si="121"/>
        <v>7.5575126628944061E-13</v>
      </c>
      <c r="CX140" s="62">
        <f t="shared" si="122"/>
        <v>293.33333333333405</v>
      </c>
      <c r="CY140" s="62">
        <f ca="1">AVERAGE(OFFSET($CX$3,0,0,'Données projet'!$E$13+1,1))-AVERAGE(OFFSET($H$3,0,0,'Données projet'!$E$13+1,1))</f>
        <v>204.1040196583786</v>
      </c>
      <c r="CZ140" s="62">
        <f t="shared" si="150"/>
        <v>202.88720677845521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26.652728752811946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26.652728752811946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62">
        <f t="shared" si="125"/>
        <v>293.33333333333491</v>
      </c>
      <c r="DT140" s="62">
        <f ca="1">AVERAGE(OFFSET($DS$3,0,0,'Données projet'!$E$14+1,1))-AVERAGE(OFFSET($H$3,0,0,'Données projet'!$E$14+1,1))</f>
        <v>398.94207486581155</v>
      </c>
      <c r="DU140" s="62">
        <f t="shared" si="152"/>
        <v>166.80625488406787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129.93810548606606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129.93810548606606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8.1590000000000025</v>
      </c>
      <c r="EJ140" s="13">
        <f>IF('Données projet'!$A$192&gt;35,EJ139+EI140-ER139,IF(A140&lt;'Données projet'!$A$192,$EG$205^A140,IF(A140='Données projet'!$A$192,'Données projet'!$B$192,EJ139+EI140-ER139)))</f>
        <v>406.11700000000064</v>
      </c>
      <c r="EK140" s="18">
        <f>EJ140*VLOOKUP('Données projet'!$B$15,Paramètres!$A$1:$I$89,3,0)*VLOOKUP('Données projet'!$B$15,Paramètres!$A$1:$I$89,5,0)</f>
        <v>462.48603960000077</v>
      </c>
      <c r="EL140" s="14">
        <f t="shared" si="153"/>
        <v>104.33576686295868</v>
      </c>
      <c r="EM140" s="22">
        <f t="shared" si="127"/>
        <v>987.21464625632098</v>
      </c>
      <c r="EN140" s="62">
        <f t="shared" si="128"/>
        <v>1280.5479795896542</v>
      </c>
      <c r="EO140" s="62">
        <f ca="1">AVERAGE(OFFSET($EN$3,0,0,'Données projet'!$E$15+1,1))-AVERAGE(OFFSET($H$3,0,0,'Données projet'!$E$15+1,1))</f>
        <v>720.18933349167537</v>
      </c>
      <c r="EP140" s="62">
        <f t="shared" si="154"/>
        <v>328.2965259900862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74.187262023712819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74.187262023712819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8.1590000000000025</v>
      </c>
      <c r="N141" s="14">
        <f>IF('Données projet'!$A$36&gt;35,N140+M141-V140,IF(A141&lt;'Données projet'!$A$36,$K$205^A141,IF(A141='Données projet'!$A$36,'Données projet'!$B$36,N140+M141-V140)))</f>
        <v>414.27600000000064</v>
      </c>
      <c r="O141" s="14">
        <f>N141*VLOOKUP('Données projet'!$B$9,Paramètres!$A$1:$I$89,3,0)*VLOOKUP('Données projet'!$B$9,Paramètres!$A$1:$I$89,5,0)</f>
        <v>374.83692480000053</v>
      </c>
      <c r="P141" s="14">
        <f t="shared" si="141"/>
        <v>86.656108013910185</v>
      </c>
      <c r="Q141" s="22">
        <f t="shared" si="108"/>
        <v>803.76703215089447</v>
      </c>
      <c r="R141" s="62">
        <f t="shared" si="109"/>
        <v>1097.1003654842277</v>
      </c>
      <c r="S141" s="62">
        <f ca="1">AVERAGE(OFFSET($R$3,0,0,'Données projet'!$E$9+1,1))-AVERAGE(OFFSET($H$3,0,0,'Données projet'!$E$9+1,1))</f>
        <v>581.88778927327667</v>
      </c>
      <c r="T141" s="62">
        <f t="shared" si="142"/>
        <v>269.67340993773422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57.787461832616422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57.787461832616422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8.1590000000000025</v>
      </c>
      <c r="AI141" s="14">
        <f>IF('Données projet'!$A$62&gt;35,AI140+AH141-AQ140,IF(A141&lt;'Données projet'!$A$62,$AF$205^A141,IF(A141='Données projet'!$A$62,'Données projet'!$B$62,AI140+AH141-AQ140)))</f>
        <v>414.27600000000064</v>
      </c>
      <c r="AJ141" s="14">
        <f>AI141*VLOOKUP('Données projet'!$B$10,Paramètres!$A$1:$I$89,3,0)*VLOOKUP('Données projet'!$B$10,Paramètres!$A$1:$I$89,5,0)</f>
        <v>277.89634080000042</v>
      </c>
      <c r="AK141" s="14">
        <f t="shared" si="143"/>
        <v>66.522250283274985</v>
      </c>
      <c r="AL141" s="22">
        <f t="shared" si="112"/>
        <v>599.86237947003792</v>
      </c>
      <c r="AM141" s="62">
        <f t="shared" si="113"/>
        <v>893.19571280337118</v>
      </c>
      <c r="AN141" s="62">
        <f ca="1">AVERAGE(OFFSET($AM$3,0,0,'Données projet'!$E$10+1,1))-AVERAGE(OFFSET($H$3,0,0,'Données projet'!$E$10+1,1))</f>
        <v>442.85175349826028</v>
      </c>
      <c r="AO141" s="62">
        <f t="shared" si="144"/>
        <v>210.70697808232501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52.805784088425334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52.805784088425334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8.1590000000000025</v>
      </c>
      <c r="BD141" s="13">
        <f>IF('Données projet'!$A$88&gt;35,BD140+BC141-BL140,IF(A141&lt;'Données projet'!$A$88,$BA$205^A141,IF(A141='Données projet'!$A$88,'Données projet'!$B$88,BD140+BC141-BL140)))</f>
        <v>414.27600000000064</v>
      </c>
      <c r="BE141" s="14">
        <f>BD141*VLOOKUP('Données projet'!$B$11,Paramètres!$A$1:$I$89,3,0)*VLOOKUP('Données projet'!$B$11,Paramètres!$A$1:$I$89,5,0)</f>
        <v>445.92668640000062</v>
      </c>
      <c r="BF141" s="14">
        <f t="shared" si="145"/>
        <v>101.02788498135783</v>
      </c>
      <c r="BG141" s="22">
        <f t="shared" si="115"/>
        <v>952.61254515586586</v>
      </c>
      <c r="BH141" s="62">
        <f t="shared" si="116"/>
        <v>1245.9458784891992</v>
      </c>
      <c r="BI141" s="62">
        <f ca="1">AVERAGE(OFFSET($BH$3,0,0,'Données projet'!$E$11+1,1))-AVERAGE(OFFSET($H$3,0,0,'Données projet'!$E$11+1,1))</f>
        <v>683.36974161977764</v>
      </c>
      <c r="BJ141" s="62">
        <f t="shared" si="146"/>
        <v>312.6921234697457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68.747152869836754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68.747152869836754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8.1590000000000025</v>
      </c>
      <c r="BY141" s="13">
        <f>IF('Données projet'!$A$114&gt;35,BY140+BX141-CG140,IF(A141&lt;'Données projet'!$A$114,$BV$205^A141,IF(A141='Données projet'!$A$114,'Données projet'!$B$114,BY140+BX141-CG140)))</f>
        <v>414.27600000000064</v>
      </c>
      <c r="BZ141" s="14">
        <f>BY141*VLOOKUP('Données projet'!$B$12,Paramètres!$A$1:$I$89,3,0)*VLOOKUP('Données projet'!$B$12,Paramètres!$A$1:$I$89,5,0)</f>
        <v>400.68774720000062</v>
      </c>
      <c r="CA141" s="14">
        <f t="shared" si="147"/>
        <v>91.916081468043174</v>
      </c>
      <c r="CB141" s="22">
        <f t="shared" si="118"/>
        <v>857.95166826350953</v>
      </c>
      <c r="CC141" s="62">
        <f t="shared" si="119"/>
        <v>1151.2850015968429</v>
      </c>
      <c r="CD141" s="62">
        <f ca="1">AVERAGE(OFFSET($CC$3,0,0,'Données projet'!$E$12+1,1))-AVERAGE(OFFSET($H$3,0,0,'Données projet'!$E$12+1,1))</f>
        <v>618.83149423524605</v>
      </c>
      <c r="CE141" s="62">
        <f t="shared" si="148"/>
        <v>285.33582535802435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61.772804027969258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61.772804027969258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2.8421709430404007E-14</v>
      </c>
      <c r="CU141" s="18">
        <f>CT141*VLOOKUP('Données projet'!$B$13,Paramètres!$A$1:$I$89,3,0)*VLOOKUP('Données projet'!$B$13,Paramètres!$A$1:$I$89,5,0)</f>
        <v>2.3055690689943732E-14</v>
      </c>
      <c r="CV141" s="14">
        <f t="shared" si="149"/>
        <v>4.10868481342271E-13</v>
      </c>
      <c r="CW141" s="22">
        <f t="shared" si="121"/>
        <v>7.5575126628944061E-13</v>
      </c>
      <c r="CX141" s="62">
        <f t="shared" si="122"/>
        <v>293.33333333333405</v>
      </c>
      <c r="CY141" s="62">
        <f ca="1">AVERAGE(OFFSET($CX$3,0,0,'Données projet'!$E$13+1,1))-AVERAGE(OFFSET($H$3,0,0,'Données projet'!$E$13+1,1))</f>
        <v>204.1040196583786</v>
      </c>
      <c r="CZ141" s="62">
        <f t="shared" si="150"/>
        <v>202.88720677845521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26.130084998528641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26.130084998528641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62">
        <f t="shared" si="125"/>
        <v>293.33333333333491</v>
      </c>
      <c r="DT141" s="62">
        <f ca="1">AVERAGE(OFFSET($DS$3,0,0,'Données projet'!$E$14+1,1))-AVERAGE(OFFSET($H$3,0,0,'Données projet'!$E$14+1,1))</f>
        <v>398.94207486581155</v>
      </c>
      <c r="DU141" s="62">
        <f t="shared" si="152"/>
        <v>166.80625488406787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127.39009849190293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127.39009849190293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8.1590000000000025</v>
      </c>
      <c r="EJ141" s="13">
        <f>IF('Données projet'!$A$192&gt;35,EJ140+EI141-ER140,IF(A141&lt;'Données projet'!$A$192,$EG$205^A141,IF(A141='Données projet'!$A$192,'Données projet'!$B$192,EJ140+EI141-ER140)))</f>
        <v>414.27600000000064</v>
      </c>
      <c r="EK141" s="18">
        <f>EJ141*VLOOKUP('Données projet'!$B$15,Paramètres!$A$1:$I$89,3,0)*VLOOKUP('Données projet'!$B$15,Paramètres!$A$1:$I$89,5,0)</f>
        <v>471.7775088000007</v>
      </c>
      <c r="EL141" s="14">
        <f t="shared" si="153"/>
        <v>106.18576097778175</v>
      </c>
      <c r="EM141" s="22">
        <f t="shared" si="127"/>
        <v>1006.6193615296376</v>
      </c>
      <c r="EN141" s="62">
        <f t="shared" si="128"/>
        <v>1299.9526948629709</v>
      </c>
      <c r="EO141" s="62">
        <f ca="1">AVERAGE(OFFSET($EN$3,0,0,'Données projet'!$E$15+1,1))-AVERAGE(OFFSET($H$3,0,0,'Données projet'!$E$15+1,1))</f>
        <v>720.18933349167537</v>
      </c>
      <c r="EP141" s="62">
        <f t="shared" si="154"/>
        <v>328.2965259900862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72.732495065189596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72.732495065189596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8.1590000000000025</v>
      </c>
      <c r="N142" s="14">
        <f>IF('Données projet'!$A$36&gt;35,N141+M142-V141,IF(A142&lt;'Données projet'!$A$36,$K$205^A142,IF(A142='Données projet'!$A$36,'Données projet'!$B$36,N141+M142-V141)))</f>
        <v>422.43500000000063</v>
      </c>
      <c r="O142" s="14">
        <f>N142*VLOOKUP('Données projet'!$B$9,Paramètres!$A$1:$I$89,3,0)*VLOOKUP('Données projet'!$B$9,Paramètres!$A$1:$I$89,5,0)</f>
        <v>382.21918800000054</v>
      </c>
      <c r="P142" s="14">
        <f t="shared" si="141"/>
        <v>88.162394485655341</v>
      </c>
      <c r="Q142" s="22">
        <f t="shared" si="108"/>
        <v>819.24792282918395</v>
      </c>
      <c r="R142" s="62">
        <f t="shared" si="109"/>
        <v>1112.5812561625173</v>
      </c>
      <c r="S142" s="62">
        <f ca="1">AVERAGE(OFFSET($R$3,0,0,'Données projet'!$E$9+1,1))-AVERAGE(OFFSET($H$3,0,0,'Données projet'!$E$9+1,1))</f>
        <v>581.88778927327667</v>
      </c>
      <c r="T142" s="62">
        <f t="shared" si="142"/>
        <v>269.67340993773422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56.654284952950192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56.654284952950192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8.1590000000000025</v>
      </c>
      <c r="AI142" s="14">
        <f>IF('Données projet'!$A$62&gt;35,AI141+AH142-AQ141,IF(A142&lt;'Données projet'!$A$62,$AF$205^A142,IF(A142='Données projet'!$A$62,'Données projet'!$B$62,AI141+AH142-AQ141)))</f>
        <v>422.43500000000063</v>
      </c>
      <c r="AJ142" s="14">
        <f>AI142*VLOOKUP('Données projet'!$B$10,Paramètres!$A$1:$I$89,3,0)*VLOOKUP('Données projet'!$B$10,Paramètres!$A$1:$I$89,5,0)</f>
        <v>283.36939800000044</v>
      </c>
      <c r="AK142" s="14">
        <f t="shared" si="143"/>
        <v>67.678563069162649</v>
      </c>
      <c r="AL142" s="22">
        <f t="shared" si="112"/>
        <v>611.40853219545909</v>
      </c>
      <c r="AM142" s="62">
        <f t="shared" si="113"/>
        <v>904.74186552879246</v>
      </c>
      <c r="AN142" s="62">
        <f ca="1">AVERAGE(OFFSET($AM$3,0,0,'Données projet'!$E$10+1,1))-AVERAGE(OFFSET($H$3,0,0,'Données projet'!$E$10+1,1))</f>
        <v>442.85175349826028</v>
      </c>
      <c r="AO142" s="62">
        <f t="shared" si="144"/>
        <v>210.70697808232501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51.770294870799297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51.770294870799297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8.1590000000000025</v>
      </c>
      <c r="BD142" s="13">
        <f>IF('Données projet'!$A$88&gt;35,BD141+BC142-BL141,IF(A142&lt;'Données projet'!$A$88,$BA$205^A142,IF(A142='Données projet'!$A$88,'Données projet'!$B$88,BD141+BC142-BL141)))</f>
        <v>422.43500000000063</v>
      </c>
      <c r="BE142" s="14">
        <f>BD142*VLOOKUP('Données projet'!$B$11,Paramètres!$A$1:$I$89,3,0)*VLOOKUP('Données projet'!$B$11,Paramètres!$A$1:$I$89,5,0)</f>
        <v>454.70903400000071</v>
      </c>
      <c r="BF142" s="14">
        <f t="shared" si="145"/>
        <v>102.78398665617591</v>
      </c>
      <c r="BG142" s="22">
        <f t="shared" si="115"/>
        <v>970.96701097617427</v>
      </c>
      <c r="BH142" s="62">
        <f t="shared" si="116"/>
        <v>1264.3003443095076</v>
      </c>
      <c r="BI142" s="62">
        <f ca="1">AVERAGE(OFFSET($BH$3,0,0,'Données projet'!$E$11+1,1))-AVERAGE(OFFSET($H$3,0,0,'Données projet'!$E$11+1,1))</f>
        <v>683.36974161977764</v>
      </c>
      <c r="BJ142" s="62">
        <f t="shared" si="146"/>
        <v>312.6921234697457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67.399063133682105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67.399063133682105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8.1590000000000025</v>
      </c>
      <c r="BY142" s="13">
        <f>IF('Données projet'!$A$114&gt;35,BY141+BX142-CG141,IF(A142&lt;'Données projet'!$A$114,$BV$205^A142,IF(A142='Données projet'!$A$114,'Données projet'!$B$114,BY141+BX142-CG141)))</f>
        <v>422.43500000000063</v>
      </c>
      <c r="BZ142" s="14">
        <f>BY142*VLOOKUP('Données projet'!$B$12,Paramètres!$A$1:$I$89,3,0)*VLOOKUP('Données projet'!$B$12,Paramètres!$A$1:$I$89,5,0)</f>
        <v>408.57913200000064</v>
      </c>
      <c r="CA142" s="14">
        <f t="shared" si="147"/>
        <v>93.513798619486451</v>
      </c>
      <c r="CB142" s="22">
        <f t="shared" si="118"/>
        <v>874.47852082893996</v>
      </c>
      <c r="CC142" s="62">
        <f t="shared" si="119"/>
        <v>1167.8118541622732</v>
      </c>
      <c r="CD142" s="62">
        <f ca="1">AVERAGE(OFFSET($CC$3,0,0,'Données projet'!$E$12+1,1))-AVERAGE(OFFSET($H$3,0,0,'Données projet'!$E$12+1,1))</f>
        <v>618.83149423524605</v>
      </c>
      <c r="CE142" s="62">
        <f t="shared" si="148"/>
        <v>285.33582535802435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60.561477018670878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60.561477018670878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2.8421709430404007E-14</v>
      </c>
      <c r="CU142" s="18">
        <f>CT142*VLOOKUP('Données projet'!$B$13,Paramètres!$A$1:$I$89,3,0)*VLOOKUP('Données projet'!$B$13,Paramètres!$A$1:$I$89,5,0)</f>
        <v>2.3055690689943732E-14</v>
      </c>
      <c r="CV142" s="14">
        <f t="shared" si="149"/>
        <v>4.10868481342271E-13</v>
      </c>
      <c r="CW142" s="22">
        <f t="shared" si="121"/>
        <v>7.5575126628944061E-13</v>
      </c>
      <c r="CX142" s="62">
        <f t="shared" si="122"/>
        <v>293.33333333333405</v>
      </c>
      <c r="CY142" s="62">
        <f ca="1">AVERAGE(OFFSET($CX$3,0,0,'Données projet'!$E$13+1,1))-AVERAGE(OFFSET($H$3,0,0,'Données projet'!$E$13+1,1))</f>
        <v>204.1040196583786</v>
      </c>
      <c r="CZ142" s="62">
        <f t="shared" si="150"/>
        <v>202.88720677845521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25.617689969485617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25.617689969485617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62">
        <f t="shared" si="125"/>
        <v>293.33333333333491</v>
      </c>
      <c r="DT142" s="62">
        <f ca="1">AVERAGE(OFFSET($DS$3,0,0,'Données projet'!$E$14+1,1))-AVERAGE(OFFSET($H$3,0,0,'Données projet'!$E$14+1,1))</f>
        <v>398.94207486581155</v>
      </c>
      <c r="DU142" s="62">
        <f t="shared" si="152"/>
        <v>166.80625488406787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124.89205636076453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124.89205636076453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8.1590000000000025</v>
      </c>
      <c r="EJ142" s="13">
        <f>IF('Données projet'!$A$192&gt;35,EJ141+EI142-ER141,IF(A142&lt;'Données projet'!$A$192,$EG$205^A142,IF(A142='Données projet'!$A$192,'Données projet'!$B$192,EJ141+EI142-ER141)))</f>
        <v>422.43500000000063</v>
      </c>
      <c r="EK142" s="18">
        <f>EJ142*VLOOKUP('Données projet'!$B$15,Paramètres!$A$1:$I$89,3,0)*VLOOKUP('Données projet'!$B$15,Paramètres!$A$1:$I$89,5,0)</f>
        <v>481.0689780000007</v>
      </c>
      <c r="EL142" s="14">
        <f t="shared" si="153"/>
        <v>108.0315186389397</v>
      </c>
      <c r="EM142" s="22">
        <f t="shared" si="127"/>
        <v>1026.0166983128211</v>
      </c>
      <c r="EN142" s="62">
        <f t="shared" si="128"/>
        <v>1319.3500316461543</v>
      </c>
      <c r="EO142" s="62">
        <f ca="1">AVERAGE(OFFSET($EN$3,0,0,'Données projet'!$E$15+1,1))-AVERAGE(OFFSET($H$3,0,0,'Données projet'!$E$15+1,1))</f>
        <v>720.18933349167537</v>
      </c>
      <c r="EP142" s="62">
        <f t="shared" si="154"/>
        <v>328.2965259900862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71.306255199402784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71.306255199402784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8.1590000000000025</v>
      </c>
      <c r="N143" s="14">
        <f>IF('Données projet'!$A$36&gt;35,N142+M143-V142,IF(A143&lt;'Données projet'!$A$36,$K$205^A143,IF(A143='Données projet'!$A$36,'Données projet'!$B$36,N142+M143-V142)))</f>
        <v>430.59400000000062</v>
      </c>
      <c r="O143" s="14">
        <f>N143*VLOOKUP('Données projet'!$B$9,Paramètres!$A$1:$I$89,3,0)*VLOOKUP('Données projet'!$B$9,Paramètres!$A$1:$I$89,5,0)</f>
        <v>389.60145120000055</v>
      </c>
      <c r="P143" s="14">
        <f t="shared" si="141"/>
        <v>89.665298143968485</v>
      </c>
      <c r="Q143" s="22">
        <f t="shared" si="108"/>
        <v>834.72292177407928</v>
      </c>
      <c r="R143" s="62">
        <f t="shared" si="109"/>
        <v>1128.0562551074127</v>
      </c>
      <c r="S143" s="62">
        <f ca="1">AVERAGE(OFFSET($R$3,0,0,'Données projet'!$E$9+1,1))-AVERAGE(OFFSET($H$3,0,0,'Données projet'!$E$9+1,1))</f>
        <v>581.88778927327667</v>
      </c>
      <c r="T143" s="62">
        <f t="shared" si="142"/>
        <v>269.67340993773422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55.543328980724567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55.543328980724567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8.1590000000000025</v>
      </c>
      <c r="AI143" s="14">
        <f>IF('Données projet'!$A$62&gt;35,AI142+AH143-AQ142,IF(A143&lt;'Données projet'!$A$62,$AF$205^A143,IF(A143='Données projet'!$A$62,'Données projet'!$B$62,AI142+AH143-AQ142)))</f>
        <v>430.59400000000062</v>
      </c>
      <c r="AJ143" s="14">
        <f>AI143*VLOOKUP('Données projet'!$B$10,Paramètres!$A$1:$I$89,3,0)*VLOOKUP('Données projet'!$B$10,Paramètres!$A$1:$I$89,5,0)</f>
        <v>288.84245520000042</v>
      </c>
      <c r="AK143" s="14">
        <f t="shared" si="143"/>
        <v>68.832279011423722</v>
      </c>
      <c r="AL143" s="22">
        <f t="shared" si="112"/>
        <v>622.95016208489699</v>
      </c>
      <c r="AM143" s="62">
        <f t="shared" si="113"/>
        <v>916.28349541823036</v>
      </c>
      <c r="AN143" s="62">
        <f ca="1">AVERAGE(OFFSET($AM$3,0,0,'Données projet'!$E$10+1,1))-AVERAGE(OFFSET($H$3,0,0,'Données projet'!$E$10+1,1))</f>
        <v>442.85175349826028</v>
      </c>
      <c r="AO143" s="62">
        <f t="shared" si="144"/>
        <v>210.70697808232501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50.755110965144851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50.755110965144851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8.1590000000000025</v>
      </c>
      <c r="BD143" s="13">
        <f>IF('Données projet'!$A$88&gt;35,BD142+BC143-BL142,IF(A143&lt;'Données projet'!$A$88,$BA$205^A143,IF(A143='Données projet'!$A$88,'Données projet'!$B$88,BD142+BC143-BL142)))</f>
        <v>430.59400000000062</v>
      </c>
      <c r="BE143" s="14">
        <f>BD143*VLOOKUP('Données projet'!$B$11,Paramètres!$A$1:$I$89,3,0)*VLOOKUP('Données projet'!$B$11,Paramètres!$A$1:$I$89,5,0)</f>
        <v>463.49138160000069</v>
      </c>
      <c r="BF143" s="14">
        <f t="shared" si="145"/>
        <v>104.53614448336266</v>
      </c>
      <c r="BG143" s="22">
        <f t="shared" si="115"/>
        <v>989.31460792852465</v>
      </c>
      <c r="BH143" s="62">
        <f t="shared" si="116"/>
        <v>1282.647941261858</v>
      </c>
      <c r="BI143" s="62">
        <f ca="1">AVERAGE(OFFSET($BH$3,0,0,'Données projet'!$E$11+1,1))-AVERAGE(OFFSET($H$3,0,0,'Données projet'!$E$11+1,1))</f>
        <v>683.36974161977764</v>
      </c>
      <c r="BJ143" s="62">
        <f t="shared" si="146"/>
        <v>312.6921234697457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66.077408614999896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66.077408614999896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8.1590000000000025</v>
      </c>
      <c r="BY143" s="13">
        <f>IF('Données projet'!$A$114&gt;35,BY142+BX143-CG142,IF(A143&lt;'Données projet'!$A$114,$BV$205^A143,IF(A143='Données projet'!$A$114,'Données projet'!$B$114,BY142+BX143-CG142)))</f>
        <v>430.59400000000062</v>
      </c>
      <c r="BZ143" s="14">
        <f>BY143*VLOOKUP('Données projet'!$B$12,Paramètres!$A$1:$I$89,3,0)*VLOOKUP('Données projet'!$B$12,Paramètres!$A$1:$I$89,5,0)</f>
        <v>416.47051680000061</v>
      </c>
      <c r="CA143" s="14">
        <f t="shared" si="147"/>
        <v>95.107927622763967</v>
      </c>
      <c r="CB143" s="22">
        <f t="shared" si="118"/>
        <v>890.99912403631481</v>
      </c>
      <c r="CC143" s="62">
        <f t="shared" si="119"/>
        <v>1184.3324573696482</v>
      </c>
      <c r="CD143" s="62">
        <f ca="1">AVERAGE(OFFSET($CC$3,0,0,'Données projet'!$E$12+1,1))-AVERAGE(OFFSET($H$3,0,0,'Données projet'!$E$12+1,1))</f>
        <v>618.83149423524605</v>
      </c>
      <c r="CE143" s="62">
        <f t="shared" si="148"/>
        <v>285.33582535802435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59.373903393188314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59.373903393188314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2.8421709430404007E-14</v>
      </c>
      <c r="CU143" s="18">
        <f>CT143*VLOOKUP('Données projet'!$B$13,Paramètres!$A$1:$I$89,3,0)*VLOOKUP('Données projet'!$B$13,Paramètres!$A$1:$I$89,5,0)</f>
        <v>2.3055690689943732E-14</v>
      </c>
      <c r="CV143" s="14">
        <f t="shared" si="149"/>
        <v>4.10868481342271E-13</v>
      </c>
      <c r="CW143" s="22">
        <f t="shared" si="121"/>
        <v>7.5575126628944061E-13</v>
      </c>
      <c r="CX143" s="62">
        <f t="shared" si="122"/>
        <v>293.33333333333405</v>
      </c>
      <c r="CY143" s="62">
        <f ca="1">AVERAGE(OFFSET($CX$3,0,0,'Données projet'!$E$13+1,1))-AVERAGE(OFFSET($H$3,0,0,'Données projet'!$E$13+1,1))</f>
        <v>204.1040196583786</v>
      </c>
      <c r="CZ143" s="62">
        <f t="shared" si="150"/>
        <v>202.88720677845521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25.115342694432019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25.115342694432019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62">
        <f t="shared" si="125"/>
        <v>293.33333333333491</v>
      </c>
      <c r="DT143" s="62">
        <f ca="1">AVERAGE(OFFSET($DS$3,0,0,'Données projet'!$E$14+1,1))-AVERAGE(OFFSET($H$3,0,0,'Données projet'!$E$14+1,1))</f>
        <v>398.94207486581155</v>
      </c>
      <c r="DU143" s="62">
        <f t="shared" si="152"/>
        <v>166.80625488406787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122.4429993121625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122.4429993121625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8.1590000000000025</v>
      </c>
      <c r="EJ143" s="13">
        <f>IF('Données projet'!$A$192&gt;35,EJ142+EI143-ER142,IF(A143&lt;'Données projet'!$A$192,$EG$205^A143,IF(A143='Données projet'!$A$192,'Données projet'!$B$192,EJ142+EI143-ER142)))</f>
        <v>430.59400000000062</v>
      </c>
      <c r="EK143" s="18">
        <f>EJ143*VLOOKUP('Données projet'!$B$15,Paramètres!$A$1:$I$89,3,0)*VLOOKUP('Données projet'!$B$15,Paramètres!$A$1:$I$89,5,0)</f>
        <v>490.36044720000069</v>
      </c>
      <c r="EL143" s="14">
        <f t="shared" si="153"/>
        <v>109.87313110333341</v>
      </c>
      <c r="EM143" s="22">
        <f t="shared" si="127"/>
        <v>1045.4068155449734</v>
      </c>
      <c r="EN143" s="62">
        <f t="shared" si="128"/>
        <v>1338.7401488783066</v>
      </c>
      <c r="EO143" s="62">
        <f ca="1">AVERAGE(OFFSET($EN$3,0,0,'Données projet'!$E$15+1,1))-AVERAGE(OFFSET($H$3,0,0,'Données projet'!$E$15+1,1))</f>
        <v>720.18933349167537</v>
      </c>
      <c r="EP143" s="62">
        <f t="shared" si="154"/>
        <v>328.2965259900862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69.907983027463644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69.907983027463644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8.1590000000000025</v>
      </c>
      <c r="N144" s="14">
        <f>IF('Données projet'!$A$36&gt;35,N143+M144-V143,IF(A144&lt;'Données projet'!$A$36,$K$205^A144,IF(A144='Données projet'!$A$36,'Données projet'!$B$36,N143+M144-V143)))</f>
        <v>438.75300000000061</v>
      </c>
      <c r="O144" s="14">
        <f>N144*VLOOKUP('Données projet'!$B$9,Paramètres!$A$1:$I$89,3,0)*VLOOKUP('Données projet'!$B$9,Paramètres!$A$1:$I$89,5,0)</f>
        <v>396.98371440000057</v>
      </c>
      <c r="P144" s="14">
        <f t="shared" si="141"/>
        <v>91.164890478045521</v>
      </c>
      <c r="Q144" s="22">
        <f t="shared" si="108"/>
        <v>850.19215349593026</v>
      </c>
      <c r="R144" s="62">
        <f t="shared" si="109"/>
        <v>1143.5254868292636</v>
      </c>
      <c r="S144" s="62">
        <f ca="1">AVERAGE(OFFSET($R$3,0,0,'Données projet'!$E$9+1,1))-AVERAGE(OFFSET($H$3,0,0,'Données projet'!$E$9+1,1))</f>
        <v>581.88778927327667</v>
      </c>
      <c r="T144" s="62">
        <f t="shared" si="142"/>
        <v>269.67340993773422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54.454158177498051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54.454158177498051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8.1590000000000025</v>
      </c>
      <c r="AI144" s="14">
        <f>IF('Données projet'!$A$62&gt;35,AI143+AH144-AQ143,IF(A144&lt;'Données projet'!$A$62,$AF$205^A144,IF(A144='Données projet'!$A$62,'Données projet'!$B$62,AI143+AH144-AQ143)))</f>
        <v>438.75300000000061</v>
      </c>
      <c r="AJ144" s="14">
        <f>AI144*VLOOKUP('Données projet'!$B$10,Paramètres!$A$1:$I$89,3,0)*VLOOKUP('Données projet'!$B$10,Paramètres!$A$1:$I$89,5,0)</f>
        <v>294.31551240000044</v>
      </c>
      <c r="AK144" s="14">
        <f t="shared" si="143"/>
        <v>69.983452989308191</v>
      </c>
      <c r="AL144" s="22">
        <f t="shared" si="112"/>
        <v>634.48736471971256</v>
      </c>
      <c r="AM144" s="62">
        <f t="shared" si="113"/>
        <v>927.82069805304582</v>
      </c>
      <c r="AN144" s="62">
        <f ca="1">AVERAGE(OFFSET($AM$3,0,0,'Données projet'!$E$10+1,1))-AVERAGE(OFFSET($H$3,0,0,'Données projet'!$E$10+1,1))</f>
        <v>442.85175349826028</v>
      </c>
      <c r="AO144" s="62">
        <f t="shared" si="144"/>
        <v>210.70697808232501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49.759834196679243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49.759834196679243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8.1590000000000025</v>
      </c>
      <c r="BD144" s="13">
        <f>IF('Données projet'!$A$88&gt;35,BD143+BC144-BL143,IF(A144&lt;'Données projet'!$A$88,$BA$205^A144,IF(A144='Données projet'!$A$88,'Données projet'!$B$88,BD143+BC144-BL143)))</f>
        <v>438.75300000000061</v>
      </c>
      <c r="BE144" s="14">
        <f>BD144*VLOOKUP('Données projet'!$B$11,Paramètres!$A$1:$I$89,3,0)*VLOOKUP('Données projet'!$B$11,Paramètres!$A$1:$I$89,5,0)</f>
        <v>472.27372920000067</v>
      </c>
      <c r="BF144" s="14">
        <f t="shared" si="145"/>
        <v>106.28444180848312</v>
      </c>
      <c r="BG144" s="22">
        <f t="shared" si="115"/>
        <v>1007.655481173109</v>
      </c>
      <c r="BH144" s="62">
        <f t="shared" si="116"/>
        <v>1300.9888145064424</v>
      </c>
      <c r="BI144" s="62">
        <f ca="1">AVERAGE(OFFSET($BH$3,0,0,'Données projet'!$E$11+1,1))-AVERAGE(OFFSET($H$3,0,0,'Données projet'!$E$11+1,1))</f>
        <v>683.36974161977764</v>
      </c>
      <c r="BJ144" s="62">
        <f t="shared" si="146"/>
        <v>312.6921234697457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64.781670935299388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64.781670935299388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8.1590000000000025</v>
      </c>
      <c r="BY144" s="13">
        <f>IF('Données projet'!$A$114&gt;35,BY143+BX144-CG143,IF(A144&lt;'Données projet'!$A$114,$BV$205^A144,IF(A144='Données projet'!$A$114,'Données projet'!$B$114,BY143+BX144-CG143)))</f>
        <v>438.75300000000061</v>
      </c>
      <c r="BZ144" s="14">
        <f>BY144*VLOOKUP('Données projet'!$B$12,Paramètres!$A$1:$I$89,3,0)*VLOOKUP('Données projet'!$B$12,Paramètres!$A$1:$I$89,5,0)</f>
        <v>424.36190160000064</v>
      </c>
      <c r="CA144" s="14">
        <f t="shared" si="147"/>
        <v>96.698544306422932</v>
      </c>
      <c r="CB144" s="22">
        <f t="shared" si="118"/>
        <v>907.51360995368759</v>
      </c>
      <c r="CC144" s="62">
        <f t="shared" si="119"/>
        <v>1200.8469432870208</v>
      </c>
      <c r="CD144" s="62">
        <f ca="1">AVERAGE(OFFSET($CC$3,0,0,'Données projet'!$E$12+1,1))-AVERAGE(OFFSET($H$3,0,0,'Données projet'!$E$12+1,1))</f>
        <v>618.83149423524605</v>
      </c>
      <c r="CE144" s="62">
        <f t="shared" si="148"/>
        <v>285.33582535802435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58.209617362153075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58.209617362153075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2.8421709430404007E-14</v>
      </c>
      <c r="CU144" s="18">
        <f>CT144*VLOOKUP('Données projet'!$B$13,Paramètres!$A$1:$I$89,3,0)*VLOOKUP('Données projet'!$B$13,Paramètres!$A$1:$I$89,5,0)</f>
        <v>2.3055690689943732E-14</v>
      </c>
      <c r="CV144" s="14">
        <f t="shared" si="149"/>
        <v>4.10868481342271E-13</v>
      </c>
      <c r="CW144" s="22">
        <f t="shared" si="121"/>
        <v>7.5575126628944061E-13</v>
      </c>
      <c r="CX144" s="62">
        <f t="shared" si="122"/>
        <v>293.33333333333405</v>
      </c>
      <c r="CY144" s="62">
        <f ca="1">AVERAGE(OFFSET($CX$3,0,0,'Données projet'!$E$13+1,1))-AVERAGE(OFFSET($H$3,0,0,'Données projet'!$E$13+1,1))</f>
        <v>204.1040196583786</v>
      </c>
      <c r="CZ144" s="62">
        <f t="shared" si="150"/>
        <v>202.88720677845521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24.62284614304064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24.62284614304064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62">
        <f t="shared" si="125"/>
        <v>293.33333333333491</v>
      </c>
      <c r="DT144" s="62">
        <f ca="1">AVERAGE(OFFSET($DS$3,0,0,'Données projet'!$E$14+1,1))-AVERAGE(OFFSET($H$3,0,0,'Données projet'!$E$14+1,1))</f>
        <v>398.94207486581155</v>
      </c>
      <c r="DU144" s="62">
        <f t="shared" si="152"/>
        <v>166.80625488406787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120.04196677850625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120.04196677850625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8.1590000000000025</v>
      </c>
      <c r="EJ144" s="13">
        <f>IF('Données projet'!$A$192&gt;35,EJ143+EI144-ER143,IF(A144&lt;'Données projet'!$A$192,$EG$205^A144,IF(A144='Données projet'!$A$192,'Données projet'!$B$192,EJ143+EI144-ER143)))</f>
        <v>438.75300000000061</v>
      </c>
      <c r="EK144" s="18">
        <f>EJ144*VLOOKUP('Données projet'!$B$15,Paramètres!$A$1:$I$89,3,0)*VLOOKUP('Données projet'!$B$15,Paramètres!$A$1:$I$89,5,0)</f>
        <v>499.65191640000074</v>
      </c>
      <c r="EL144" s="14">
        <f t="shared" si="153"/>
        <v>111.71068597165103</v>
      </c>
      <c r="EM144" s="22">
        <f t="shared" si="127"/>
        <v>1064.7898657972935</v>
      </c>
      <c r="EN144" s="62">
        <f t="shared" si="128"/>
        <v>1358.1231991306267</v>
      </c>
      <c r="EO144" s="62">
        <f ca="1">AVERAGE(OFFSET($EN$3,0,0,'Données projet'!$E$15+1,1))-AVERAGE(OFFSET($H$3,0,0,'Données projet'!$E$15+1,1))</f>
        <v>720.18933349167537</v>
      </c>
      <c r="EP144" s="62">
        <f t="shared" si="154"/>
        <v>328.2965259900862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68.537130119954412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68.537130119954412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8.1590000000000025</v>
      </c>
      <c r="N145" s="14">
        <f>IF('Données projet'!$A$36&gt;35,N144+M145-V144,IF(A145&lt;'Données projet'!$A$36,$K$205^A145,IF(A145='Données projet'!$A$36,'Données projet'!$B$36,N144+M145-V144)))</f>
        <v>446.9120000000006</v>
      </c>
      <c r="O145" s="14">
        <f>N145*VLOOKUP('Données projet'!$B$9,Paramètres!$A$1:$I$89,3,0)*VLOOKUP('Données projet'!$B$9,Paramètres!$A$1:$I$89,5,0)</f>
        <v>404.36597760000052</v>
      </c>
      <c r="P145" s="14">
        <f t="shared" si="141"/>
        <v>92.66124016608812</v>
      </c>
      <c r="Q145" s="22">
        <f t="shared" si="108"/>
        <v>865.655737609271</v>
      </c>
      <c r="R145" s="62">
        <f t="shared" si="109"/>
        <v>1158.9890709426043</v>
      </c>
      <c r="S145" s="62">
        <f ca="1">AVERAGE(OFFSET($R$3,0,0,'Données projet'!$E$9+1,1))-AVERAGE(OFFSET($H$3,0,0,'Données projet'!$E$9+1,1))</f>
        <v>581.88778927327667</v>
      </c>
      <c r="T145" s="62">
        <f t="shared" si="142"/>
        <v>269.67340993773422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53.386345349394219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53.386345349394219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8.1590000000000025</v>
      </c>
      <c r="AI145" s="14">
        <f>IF('Données projet'!$A$62&gt;35,AI144+AH145-AQ144,IF(A145&lt;'Données projet'!$A$62,$AF$205^A145,IF(A145='Données projet'!$A$62,'Données projet'!$B$62,AI144+AH145-AQ144)))</f>
        <v>446.9120000000006</v>
      </c>
      <c r="AJ145" s="14">
        <f>AI145*VLOOKUP('Données projet'!$B$10,Paramètres!$A$1:$I$89,3,0)*VLOOKUP('Données projet'!$B$10,Paramètres!$A$1:$I$89,5,0)</f>
        <v>299.78856960000041</v>
      </c>
      <c r="AK145" s="14">
        <f t="shared" si="143"/>
        <v>71.132137724183337</v>
      </c>
      <c r="AL145" s="22">
        <f t="shared" si="112"/>
        <v>646.02023192295337</v>
      </c>
      <c r="AM145" s="62">
        <f t="shared" si="113"/>
        <v>939.35356525628663</v>
      </c>
      <c r="AN145" s="62">
        <f ca="1">AVERAGE(OFFSET($AM$3,0,0,'Données projet'!$E$10+1,1))-AVERAGE(OFFSET($H$3,0,0,'Données projet'!$E$10+1,1))</f>
        <v>442.85175349826028</v>
      </c>
      <c r="AO145" s="62">
        <f t="shared" si="144"/>
        <v>210.70697808232501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48.784074198584364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48.784074198584364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8.1590000000000025</v>
      </c>
      <c r="BD145" s="13">
        <f>IF('Données projet'!$A$88&gt;35,BD144+BC145-BL144,IF(A145&lt;'Données projet'!$A$88,$BA$205^A145,IF(A145='Données projet'!$A$88,'Données projet'!$B$88,BD144+BC145-BL144)))</f>
        <v>446.9120000000006</v>
      </c>
      <c r="BE145" s="14">
        <f>BD145*VLOOKUP('Données projet'!$B$11,Paramètres!$A$1:$I$89,3,0)*VLOOKUP('Données projet'!$B$11,Paramètres!$A$1:$I$89,5,0)</f>
        <v>481.05607680000065</v>
      </c>
      <c r="BF145" s="14">
        <f t="shared" si="145"/>
        <v>108.02895869990863</v>
      </c>
      <c r="BG145" s="22">
        <f t="shared" si="115"/>
        <v>1025.989770162342</v>
      </c>
      <c r="BH145" s="62">
        <f t="shared" si="116"/>
        <v>1319.3231034956752</v>
      </c>
      <c r="BI145" s="62">
        <f ca="1">AVERAGE(OFFSET($BH$3,0,0,'Données projet'!$E$11+1,1))-AVERAGE(OFFSET($H$3,0,0,'Données projet'!$E$11+1,1))</f>
        <v>683.36974161977764</v>
      </c>
      <c r="BJ145" s="62">
        <f t="shared" si="146"/>
        <v>312.6921234697457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63.511341881175859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63.511341881175859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8.1590000000000025</v>
      </c>
      <c r="BY145" s="13">
        <f>IF('Données projet'!$A$114&gt;35,BY144+BX145-CG144,IF(A145&lt;'Données projet'!$A$114,$BV$205^A145,IF(A145='Données projet'!$A$114,'Données projet'!$B$114,BY144+BX145-CG144)))</f>
        <v>446.9120000000006</v>
      </c>
      <c r="BZ145" s="14">
        <f>BY145*VLOOKUP('Données projet'!$B$12,Paramètres!$A$1:$I$89,3,0)*VLOOKUP('Données projet'!$B$12,Paramètres!$A$1:$I$89,5,0)</f>
        <v>432.25328640000055</v>
      </c>
      <c r="CA145" s="14">
        <f t="shared" si="147"/>
        <v>98.2857215173903</v>
      </c>
      <c r="CB145" s="22">
        <f t="shared" si="118"/>
        <v>924.02210545612218</v>
      </c>
      <c r="CC145" s="62">
        <f t="shared" si="119"/>
        <v>1217.3554387894555</v>
      </c>
      <c r="CD145" s="62">
        <f ca="1">AVERAGE(OFFSET($CC$3,0,0,'Données projet'!$E$12+1,1))-AVERAGE(OFFSET($H$3,0,0,'Données projet'!$E$12+1,1))</f>
        <v>618.83149423524605</v>
      </c>
      <c r="CE145" s="62">
        <f t="shared" si="148"/>
        <v>285.33582535802435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57.06816227004208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57.06816227004208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2.8421709430404007E-14</v>
      </c>
      <c r="CU145" s="18">
        <f>CT145*VLOOKUP('Données projet'!$B$13,Paramètres!$A$1:$I$89,3,0)*VLOOKUP('Données projet'!$B$13,Paramètres!$A$1:$I$89,5,0)</f>
        <v>2.3055690689943732E-14</v>
      </c>
      <c r="CV145" s="14">
        <f t="shared" si="149"/>
        <v>4.10868481342271E-13</v>
      </c>
      <c r="CW145" s="22">
        <f t="shared" si="121"/>
        <v>7.5575126628944061E-13</v>
      </c>
      <c r="CX145" s="62">
        <f t="shared" si="122"/>
        <v>293.33333333333405</v>
      </c>
      <c r="CY145" s="62">
        <f ca="1">AVERAGE(OFFSET($CX$3,0,0,'Données projet'!$E$13+1,1))-AVERAGE(OFFSET($H$3,0,0,'Données projet'!$E$13+1,1))</f>
        <v>204.1040196583786</v>
      </c>
      <c r="CZ145" s="62">
        <f t="shared" si="150"/>
        <v>202.88720677845521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24.140007148628811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24.140007148628811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62">
        <f t="shared" si="125"/>
        <v>293.33333333333491</v>
      </c>
      <c r="DT145" s="62">
        <f ca="1">AVERAGE(OFFSET($DS$3,0,0,'Données projet'!$E$14+1,1))-AVERAGE(OFFSET($H$3,0,0,'Données projet'!$E$14+1,1))</f>
        <v>398.94207486581155</v>
      </c>
      <c r="DU145" s="62">
        <f t="shared" si="152"/>
        <v>166.80625488406787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117.68801702834976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117.68801702834976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8.1590000000000025</v>
      </c>
      <c r="EJ145" s="13">
        <f>IF('Données projet'!$A$192&gt;35,EJ144+EI145-ER144,IF(A145&lt;'Données projet'!$A$192,$EG$205^A145,IF(A145='Données projet'!$A$192,'Données projet'!$B$192,EJ144+EI145-ER144)))</f>
        <v>446.9120000000006</v>
      </c>
      <c r="EK145" s="18">
        <f>EJ145*VLOOKUP('Données projet'!$B$15,Paramètres!$A$1:$I$89,3,0)*VLOOKUP('Données projet'!$B$15,Paramètres!$A$1:$I$89,5,0)</f>
        <v>508.94338560000068</v>
      </c>
      <c r="EL145" s="14">
        <f t="shared" si="153"/>
        <v>113.54426740007342</v>
      </c>
      <c r="EM145" s="22">
        <f t="shared" si="127"/>
        <v>1084.1659956417957</v>
      </c>
      <c r="EN145" s="62">
        <f t="shared" si="128"/>
        <v>1377.4993289751289</v>
      </c>
      <c r="EO145" s="62">
        <f ca="1">AVERAGE(OFFSET($EN$3,0,0,'Données projet'!$E$15+1,1))-AVERAGE(OFFSET($H$3,0,0,'Données projet'!$E$15+1,1))</f>
        <v>720.18933349167537</v>
      </c>
      <c r="EP145" s="62">
        <f t="shared" si="154"/>
        <v>328.2965259900862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67.193158801823728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67.193158801823728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8.1590000000000025</v>
      </c>
      <c r="N146" s="14">
        <f>IF('Données projet'!$A$36&gt;35,N145+M146-V145,IF(A146&lt;'Données projet'!$A$36,$K$205^A146,IF(A146='Données projet'!$A$36,'Données projet'!$B$36,N145+M146-V145)))</f>
        <v>455.07100000000059</v>
      </c>
      <c r="O146" s="14">
        <f>N146*VLOOKUP('Données projet'!$B$9,Paramètres!$A$1:$I$89,3,0)*VLOOKUP('Données projet'!$B$9,Paramètres!$A$1:$I$89,5,0)</f>
        <v>411.74824080000053</v>
      </c>
      <c r="P146" s="14">
        <f t="shared" si="141"/>
        <v>94.15441323509782</v>
      </c>
      <c r="Q146" s="22">
        <f t="shared" si="108"/>
        <v>881.11378911112968</v>
      </c>
      <c r="R146" s="62">
        <f t="shared" si="109"/>
        <v>1174.447122444463</v>
      </c>
      <c r="S146" s="62">
        <f ca="1">AVERAGE(OFFSET($R$3,0,0,'Données projet'!$E$9+1,1))-AVERAGE(OFFSET($H$3,0,0,'Données projet'!$E$9+1,1))</f>
        <v>581.88778927327667</v>
      </c>
      <c r="T146" s="62">
        <f t="shared" si="142"/>
        <v>269.67340993773422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52.339471679547984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52.339471679547984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8.1590000000000025</v>
      </c>
      <c r="AI146" s="14">
        <f>IF('Données projet'!$A$62&gt;35,AI145+AH146-AQ145,IF(A146&lt;'Données projet'!$A$62,$AF$205^A146,IF(A146='Données projet'!$A$62,'Données projet'!$B$62,AI145+AH146-AQ145)))</f>
        <v>455.07100000000059</v>
      </c>
      <c r="AJ146" s="14">
        <f>AI146*VLOOKUP('Données projet'!$B$10,Paramètres!$A$1:$I$89,3,0)*VLOOKUP('Données projet'!$B$10,Paramètres!$A$1:$I$89,5,0)</f>
        <v>305.26162680000044</v>
      </c>
      <c r="AK146" s="14">
        <f t="shared" si="143"/>
        <v>72.278383902201966</v>
      </c>
      <c r="AL146" s="22">
        <f t="shared" si="112"/>
        <v>657.54885197300246</v>
      </c>
      <c r="AM146" s="62">
        <f t="shared" si="113"/>
        <v>950.88218530633571</v>
      </c>
      <c r="AN146" s="62">
        <f ca="1">AVERAGE(OFFSET($AM$3,0,0,'Données projet'!$E$10+1,1))-AVERAGE(OFFSET($H$3,0,0,'Données projet'!$E$10+1,1))</f>
        <v>442.85175349826028</v>
      </c>
      <c r="AO146" s="62">
        <f t="shared" si="144"/>
        <v>210.70697808232501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47.827448258897292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47.827448258897292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8.1590000000000025</v>
      </c>
      <c r="BD146" s="13">
        <f>IF('Données projet'!$A$88&gt;35,BD145+BC146-BL145,IF(A146&lt;'Données projet'!$A$88,$BA$205^A146,IF(A146='Données projet'!$A$88,'Données projet'!$B$88,BD145+BC146-BL145)))</f>
        <v>455.07100000000059</v>
      </c>
      <c r="BE146" s="14">
        <f>BD146*VLOOKUP('Données projet'!$B$11,Paramètres!$A$1:$I$89,3,0)*VLOOKUP('Données projet'!$B$11,Paramètres!$A$1:$I$89,5,0)</f>
        <v>489.83842440000063</v>
      </c>
      <c r="BF146" s="14">
        <f t="shared" si="145"/>
        <v>109.76977213511341</v>
      </c>
      <c r="BG146" s="22">
        <f t="shared" si="115"/>
        <v>1044.3176089653236</v>
      </c>
      <c r="BH146" s="62">
        <f t="shared" si="116"/>
        <v>1337.6509422986569</v>
      </c>
      <c r="BI146" s="62">
        <f ca="1">AVERAGE(OFFSET($BH$3,0,0,'Données projet'!$E$11+1,1))-AVERAGE(OFFSET($H$3,0,0,'Données projet'!$E$11+1,1))</f>
        <v>683.36974161977764</v>
      </c>
      <c r="BJ146" s="62">
        <f t="shared" si="146"/>
        <v>312.6921234697457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62.26592320497948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62.26592320497948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8.1590000000000025</v>
      </c>
      <c r="BY146" s="13">
        <f>IF('Données projet'!$A$114&gt;35,BY145+BX146-CG145,IF(A146&lt;'Données projet'!$A$114,$BV$205^A146,IF(A146='Données projet'!$A$114,'Données projet'!$B$114,BY145+BX146-CG145)))</f>
        <v>455.07100000000059</v>
      </c>
      <c r="BZ146" s="14">
        <f>BY146*VLOOKUP('Données projet'!$B$12,Paramètres!$A$1:$I$89,3,0)*VLOOKUP('Données projet'!$B$12,Paramètres!$A$1:$I$89,5,0)</f>
        <v>440.14467120000057</v>
      </c>
      <c r="CA146" s="14">
        <f t="shared" si="147"/>
        <v>99.869529290466829</v>
      </c>
      <c r="CB146" s="22">
        <f t="shared" si="118"/>
        <v>940.52473252089715</v>
      </c>
      <c r="CC146" s="62">
        <f t="shared" si="119"/>
        <v>1233.8580658542305</v>
      </c>
      <c r="CD146" s="62">
        <f ca="1">AVERAGE(OFFSET($CC$3,0,0,'Données projet'!$E$12+1,1))-AVERAGE(OFFSET($H$3,0,0,'Données projet'!$E$12+1,1))</f>
        <v>618.83149423524605</v>
      </c>
      <c r="CE146" s="62">
        <f t="shared" si="148"/>
        <v>285.33582535802435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55.949090416068522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55.949090416068522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2.8421709430404007E-14</v>
      </c>
      <c r="CU146" s="18">
        <f>CT146*VLOOKUP('Données projet'!$B$13,Paramètres!$A$1:$I$89,3,0)*VLOOKUP('Données projet'!$B$13,Paramètres!$A$1:$I$89,5,0)</f>
        <v>2.3055690689943732E-14</v>
      </c>
      <c r="CV146" s="14">
        <f t="shared" si="149"/>
        <v>4.10868481342271E-13</v>
      </c>
      <c r="CW146" s="22">
        <f t="shared" si="121"/>
        <v>7.5575126628944061E-13</v>
      </c>
      <c r="CX146" s="62">
        <f t="shared" si="122"/>
        <v>293.33333333333405</v>
      </c>
      <c r="CY146" s="62">
        <f ca="1">AVERAGE(OFFSET($CX$3,0,0,'Données projet'!$E$13+1,1))-AVERAGE(OFFSET($H$3,0,0,'Données projet'!$E$13+1,1))</f>
        <v>204.1040196583786</v>
      </c>
      <c r="CZ146" s="62">
        <f t="shared" si="150"/>
        <v>202.88720677845521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23.666636332394692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23.666636332394692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62">
        <f t="shared" si="125"/>
        <v>293.33333333333491</v>
      </c>
      <c r="DT146" s="62">
        <f ca="1">AVERAGE(OFFSET($DS$3,0,0,'Données projet'!$E$14+1,1))-AVERAGE(OFFSET($H$3,0,0,'Données projet'!$E$14+1,1))</f>
        <v>398.94207486581155</v>
      </c>
      <c r="DU146" s="62">
        <f t="shared" si="152"/>
        <v>166.80625488406787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115.38022679702627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115.38022679702627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8.1590000000000025</v>
      </c>
      <c r="EJ146" s="13">
        <f>IF('Données projet'!$A$192&gt;35,EJ145+EI146-ER145,IF(A146&lt;'Données projet'!$A$192,$EG$205^A146,IF(A146='Données projet'!$A$192,'Données projet'!$B$192,EJ145+EI146-ER145)))</f>
        <v>455.07100000000059</v>
      </c>
      <c r="EK146" s="18">
        <f>EJ146*VLOOKUP('Données projet'!$B$15,Paramètres!$A$1:$I$89,3,0)*VLOOKUP('Données projet'!$B$15,Paramètres!$A$1:$I$89,5,0)</f>
        <v>518.23485480000068</v>
      </c>
      <c r="EL146" s="14">
        <f t="shared" si="153"/>
        <v>115.37395629608154</v>
      </c>
      <c r="EM146" s="22">
        <f t="shared" si="127"/>
        <v>1103.5353459923433</v>
      </c>
      <c r="EN146" s="62">
        <f t="shared" si="128"/>
        <v>1396.8686793256766</v>
      </c>
      <c r="EO146" s="62">
        <f ca="1">AVERAGE(OFFSET($EN$3,0,0,'Données projet'!$E$15+1,1))-AVERAGE(OFFSET($H$3,0,0,'Données projet'!$E$15+1,1))</f>
        <v>720.18933349167537</v>
      </c>
      <c r="EP146" s="62">
        <f t="shared" si="154"/>
        <v>328.2965259900862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65.875541941500018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65.875541941500018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463.23</v>
      </c>
      <c r="L147" s="13">
        <f>VLOOKUP(A147,'Données projet'!$A$35:$I$55,9,0)</f>
        <v>8.1590000000000025</v>
      </c>
      <c r="M147" s="13">
        <f t="array" ref="M147">INDEX(L:L,MIN(IF(ISNUMBER(L147:L343),ROW(L147:L343),"")))</f>
        <v>8.1590000000000025</v>
      </c>
      <c r="N147" s="14">
        <f>IF('Données projet'!$A$36&gt;35,N146+M147-V146,IF(A147&lt;'Données projet'!$A$36,$K$205^A147,IF(A147='Données projet'!$A$36,'Données projet'!$B$36,N146+M147-V146)))</f>
        <v>463.23000000000059</v>
      </c>
      <c r="O147" s="14">
        <f>N147*VLOOKUP('Données projet'!$B$9,Paramètres!$A$1:$I$89,3,0)*VLOOKUP('Données projet'!$B$9,Paramètres!$A$1:$I$89,5,0)</f>
        <v>419.13050400000049</v>
      </c>
      <c r="P147" s="14">
        <f t="shared" si="141"/>
        <v>95.644473208887277</v>
      </c>
      <c r="Q147" s="22">
        <f t="shared" si="108"/>
        <v>896.56641863881293</v>
      </c>
      <c r="R147" s="62">
        <f t="shared" si="109"/>
        <v>1189.8997519721463</v>
      </c>
      <c r="S147" s="62">
        <f ca="1">AVERAGE(OFFSET($R$3,0,0,'Données projet'!$E$9+1,1))-AVERAGE(OFFSET($H$3,0,0,'Données projet'!$E$9+1,1))</f>
        <v>581.88778927327667</v>
      </c>
      <c r="T147" s="62">
        <f t="shared" si="142"/>
        <v>269.67340993773422</v>
      </c>
      <c r="U147" s="16">
        <f>IF(ISNA(VLOOKUP(A147,'Données projet'!$A$35:$I$55,3,0)),0,VLOOKUP(A147,'Données projet'!$A$35:$I$55,3,0))</f>
        <v>12</v>
      </c>
      <c r="V147" s="16">
        <f>IF(ISNA(VLOOKUP(A147,'Données projet'!$A$35:$I$55,4,0)),0,VLOOKUP(A147,'Données projet'!$A$35:$I$55,4,0))</f>
        <v>56.01</v>
      </c>
      <c r="W147" s="17">
        <f>IF(ISNA(VLOOKUP(A147,'Données projet'!$A$35:$I$55,5,0)),0%,VLOOKUP(A147,'Données projet'!$A$35:$I$55,5,0)*VLOOKUP('Données projet'!$B$9,Paramètres!$A$1:$I$89,7,0))</f>
        <v>0.30099999999999999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68.176007382441966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68.176007382441966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>
        <f>VLOOKUP(A147,'Données projet'!$A$61:$I$81,2,0)</f>
        <v>463.23</v>
      </c>
      <c r="AG147" s="13">
        <f>VLOOKUP(A147,'Données projet'!$A$61:$I$81,9,0)</f>
        <v>8.1590000000000025</v>
      </c>
      <c r="AH147" s="13">
        <f t="array" ref="AH147">INDEX(AG:AG,MIN(IF(ISNUMBER(AG147:AG343),ROW(AG147:AG343),"")))</f>
        <v>8.1590000000000025</v>
      </c>
      <c r="AI147" s="14">
        <f>IF('Données projet'!$A$62&gt;35,AI146+AH147-AQ146,IF(A147&lt;'Données projet'!$A$62,$AF$205^A147,IF(A147='Données projet'!$A$62,'Données projet'!$B$62,AI146+AH147-AQ146)))</f>
        <v>463.23000000000059</v>
      </c>
      <c r="AJ147" s="14">
        <f>AI147*VLOOKUP('Données projet'!$B$10,Paramètres!$A$1:$I$89,3,0)*VLOOKUP('Données projet'!$B$10,Paramètres!$A$1:$I$89,5,0)</f>
        <v>310.73468400000041</v>
      </c>
      <c r="AK147" s="14">
        <f t="shared" si="143"/>
        <v>73.422240287923742</v>
      </c>
      <c r="AL147" s="22">
        <f t="shared" si="112"/>
        <v>669.07330980146787</v>
      </c>
      <c r="AM147" s="62">
        <f t="shared" si="113"/>
        <v>962.40664313480124</v>
      </c>
      <c r="AN147" s="62">
        <f ca="1">AVERAGE(OFFSET($AM$3,0,0,'Données projet'!$E$10+1,1))-AVERAGE(OFFSET($H$3,0,0,'Données projet'!$E$10+1,1))</f>
        <v>442.85175349826028</v>
      </c>
      <c r="AO147" s="62">
        <f t="shared" si="144"/>
        <v>210.70697808232501</v>
      </c>
      <c r="AP147" s="16">
        <f>IF(ISNA(VLOOKUP(A147,'Données projet'!$A$61:$I$81,3,0)),0,VLOOKUP(A147,'Données projet'!$A$61:$I$81,3,0))</f>
        <v>12</v>
      </c>
      <c r="AQ147" s="16">
        <f>IF(ISNA(VLOOKUP(A147,'Données projet'!$A$61:$I$81,4,0)),0,VLOOKUP(A147,'Données projet'!$A$61:$I$81,4,0))</f>
        <v>56.01</v>
      </c>
      <c r="AR147" s="17">
        <f>IF(ISNA(VLOOKUP(A147,'Données projet'!$A$61:$I$81,5,0)),0%,VLOOKUP(A147,'Données projet'!$A$61:$I$81,5,0)*VLOOKUP('Données projet'!$B$10,Paramètres!$A$1:$I$89,7,0))</f>
        <v>0.371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62.2987653667142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62.2987653667142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>
        <f>VLOOKUP(A147,'Données projet'!$A$87:$I$107,2,0)</f>
        <v>463.23</v>
      </c>
      <c r="BB147" s="13">
        <f>VLOOKUP(A147,'Données projet'!$A$87:$I$107,9,0)</f>
        <v>8.1590000000000025</v>
      </c>
      <c r="BC147" s="13">
        <f t="array" ref="BC147">INDEX(BB:BB,MIN(IF(ISNUMBER(BB147:BB343),ROW(BB147:BB343),"")))</f>
        <v>8.1590000000000025</v>
      </c>
      <c r="BD147" s="13">
        <f>IF('Données projet'!$A$88&gt;35,BD146+BC147-BL146,IF(A147&lt;'Données projet'!$A$88,$BA$205^A147,IF(A147='Données projet'!$A$88,'Données projet'!$B$88,BD146+BC147-BL146)))</f>
        <v>463.23000000000059</v>
      </c>
      <c r="BE147" s="14">
        <f>BD147*VLOOKUP('Données projet'!$B$11,Paramètres!$A$1:$I$89,3,0)*VLOOKUP('Données projet'!$B$11,Paramètres!$A$1:$I$89,5,0)</f>
        <v>498.62077200000061</v>
      </c>
      <c r="BF147" s="14">
        <f t="shared" si="145"/>
        <v>111.50695617323285</v>
      </c>
      <c r="BG147" s="22">
        <f t="shared" si="115"/>
        <v>1062.6391265683815</v>
      </c>
      <c r="BH147" s="62">
        <f t="shared" si="116"/>
        <v>1355.9724599017147</v>
      </c>
      <c r="BI147" s="62">
        <f ca="1">AVERAGE(OFFSET($BH$3,0,0,'Données projet'!$E$11+1,1))-AVERAGE(OFFSET($H$3,0,0,'Données projet'!$E$11+1,1))</f>
        <v>683.36974161977764</v>
      </c>
      <c r="BJ147" s="62">
        <f t="shared" si="146"/>
        <v>312.6921234697457</v>
      </c>
      <c r="BK147" s="16">
        <f>IF(ISNA(VLOOKUP(A147,'Données projet'!$A$87:$I$107,3,0)),0,VLOOKUP(A147,'Données projet'!$A$87:$I$107,3,0))</f>
        <v>12</v>
      </c>
      <c r="BL147" s="16">
        <f>IF(ISNA(VLOOKUP(A147,'Données projet'!$A$87:$I$107,4,0)),0,VLOOKUP(A147,'Données projet'!$A$87:$I$107,4,0))</f>
        <v>56.01</v>
      </c>
      <c r="BM147" s="17">
        <f>IF(ISNA(VLOOKUP(A147,'Données projet'!$A$87:$I$107,5,0)),0%,VLOOKUP(A147,'Données projet'!$A$87:$I$107,5,0)*VLOOKUP('Données projet'!$B$11,Paramètres!$A$1:$I$89,7,0))</f>
        <v>0.30099999999999999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81.105939817043009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81.105939817043009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>
        <f>VLOOKUP(A147,'Données projet'!$A$113:$I$133,2,0)</f>
        <v>463.23</v>
      </c>
      <c r="BW147" s="13">
        <f>VLOOKUP(A147,'Données projet'!$A$113:$I$133,9,0)</f>
        <v>8.1590000000000025</v>
      </c>
      <c r="BX147" s="13">
        <f t="array" ref="BX147">INDEX(BW:BW,MIN(IF(ISNUMBER(BW147:BW343),ROW(BW147:BW343),"")))</f>
        <v>8.1590000000000025</v>
      </c>
      <c r="BY147" s="13">
        <f>IF('Données projet'!$A$114&gt;35,BY146+BX147-CG146,IF(A147&lt;'Données projet'!$A$114,$BV$205^A147,IF(A147='Données projet'!$A$114,'Données projet'!$B$114,BY146+BX147-CG146)))</f>
        <v>463.23000000000059</v>
      </c>
      <c r="BZ147" s="14">
        <f>BY147*VLOOKUP('Données projet'!$B$12,Paramètres!$A$1:$I$89,3,0)*VLOOKUP('Données projet'!$B$12,Paramètres!$A$1:$I$89,5,0)</f>
        <v>448.0360560000006</v>
      </c>
      <c r="CA147" s="14">
        <f t="shared" si="147"/>
        <v>101.45003500532212</v>
      </c>
      <c r="CB147" s="22">
        <f t="shared" si="118"/>
        <v>957.02160850093696</v>
      </c>
      <c r="CC147" s="62">
        <f t="shared" si="119"/>
        <v>1250.3549418342702</v>
      </c>
      <c r="CD147" s="62">
        <f ca="1">AVERAGE(OFFSET($CC$3,0,0,'Données projet'!$E$12+1,1))-AVERAGE(OFFSET($H$3,0,0,'Données projet'!$E$12+1,1))</f>
        <v>618.83149423524605</v>
      </c>
      <c r="CE147" s="62">
        <f t="shared" si="148"/>
        <v>285.33582535802435</v>
      </c>
      <c r="CF147" s="16">
        <f>IF(ISNA(VLOOKUP(A147,'Données projet'!$A$113:$I$133,3,0)),0,VLOOKUP(A147,'Données projet'!$A$113:$I$133,3,0))</f>
        <v>12</v>
      </c>
      <c r="CG147" s="16">
        <f>IF(ISNA(VLOOKUP(A147,'Données projet'!$A$113:$I$133,4,0)),0,VLOOKUP(A147,'Données projet'!$A$113:$I$133,4,0))</f>
        <v>56.01</v>
      </c>
      <c r="CH147" s="17">
        <f>IF(ISNA(VLOOKUP(A147,'Données projet'!$A$113:$I$133,5,0)),0%,VLOOKUP(A147,'Données projet'!$A$113:$I$133,5,0)*VLOOKUP('Données projet'!$B$12,Paramètres!$A$1:$I$89,7,0))</f>
        <v>0.30099999999999999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72.87780099502416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72.87780099502416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2.8421709430404007E-14</v>
      </c>
      <c r="CU147" s="18">
        <f>CT147*VLOOKUP('Données projet'!$B$13,Paramètres!$A$1:$I$89,3,0)*VLOOKUP('Données projet'!$B$13,Paramètres!$A$1:$I$89,5,0)</f>
        <v>2.3055690689943732E-14</v>
      </c>
      <c r="CV147" s="14">
        <f t="shared" si="149"/>
        <v>4.10868481342271E-13</v>
      </c>
      <c r="CW147" s="22">
        <f t="shared" si="121"/>
        <v>7.5575126628944061E-13</v>
      </c>
      <c r="CX147" s="62">
        <f t="shared" si="122"/>
        <v>293.33333333333405</v>
      </c>
      <c r="CY147" s="62">
        <f ca="1">AVERAGE(OFFSET($CX$3,0,0,'Données projet'!$E$13+1,1))-AVERAGE(OFFSET($H$3,0,0,'Données projet'!$E$13+1,1))</f>
        <v>204.1040196583786</v>
      </c>
      <c r="CZ147" s="62">
        <f t="shared" si="150"/>
        <v>202.88720677845521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23.202548029139233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23.202548029139233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62">
        <f t="shared" si="125"/>
        <v>293.33333333333491</v>
      </c>
      <c r="DT147" s="62">
        <f ca="1">AVERAGE(OFFSET($DS$3,0,0,'Données projet'!$E$14+1,1))-AVERAGE(OFFSET($H$3,0,0,'Données projet'!$E$14+1,1))</f>
        <v>398.94207486581155</v>
      </c>
      <c r="DU147" s="62">
        <f t="shared" si="152"/>
        <v>166.80625488406787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113.11769092452597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113.11769092452597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>
        <f>VLOOKUP(A147,'Données projet'!$A$191:$I$211,2,0)</f>
        <v>463.23</v>
      </c>
      <c r="EH147" s="13">
        <f>VLOOKUP(A147,'Données projet'!$A$191:$I$211,9,0)</f>
        <v>8.1590000000000025</v>
      </c>
      <c r="EI147" s="13">
        <f t="array" ref="EI147">INDEX(EH:EH,MIN(IF(ISNUMBER(EH147:EH343),ROW(EH147:EH343),"")))</f>
        <v>8.1590000000000025</v>
      </c>
      <c r="EJ147" s="13">
        <f>IF('Données projet'!$A$192&gt;35,EJ146+EI147-ER146,IF(A147&lt;'Données projet'!$A$192,$EG$205^A147,IF(A147='Données projet'!$A$192,'Données projet'!$B$192,EJ146+EI147-ER146)))</f>
        <v>463.23000000000059</v>
      </c>
      <c r="EK147" s="18">
        <f>EJ147*VLOOKUP('Données projet'!$B$15,Paramètres!$A$1:$I$89,3,0)*VLOOKUP('Données projet'!$B$15,Paramètres!$A$1:$I$89,5,0)</f>
        <v>527.52632400000073</v>
      </c>
      <c r="EL147" s="14">
        <f t="shared" si="153"/>
        <v>117.19983049982457</v>
      </c>
      <c r="EM147" s="22">
        <f t="shared" si="127"/>
        <v>1122.898052420529</v>
      </c>
      <c r="EN147" s="62">
        <f t="shared" si="128"/>
        <v>1416.2313857538622</v>
      </c>
      <c r="EO147" s="62">
        <f ca="1">AVERAGE(OFFSET($EN$3,0,0,'Données projet'!$E$15+1,1))-AVERAGE(OFFSET($H$3,0,0,'Données projet'!$E$15+1,1))</f>
        <v>720.18933349167537</v>
      </c>
      <c r="EP147" s="62">
        <f t="shared" si="154"/>
        <v>328.2965259900862</v>
      </c>
      <c r="EQ147" s="16">
        <f>IF(ISNA(VLOOKUP(A147,'Données projet'!$A$191:$I$211,3,0)),0,VLOOKUP(A147,'Données projet'!$A$191:$I$211,3,0))</f>
        <v>12</v>
      </c>
      <c r="ER147" s="16">
        <f>IF(ISNA(VLOOKUP(A147,'Données projet'!$A$191:$I$211,4,0)),0,VLOOKUP(A147,'Données projet'!$A$191:$I$211,4,0))</f>
        <v>56.01</v>
      </c>
      <c r="ES147" s="17">
        <f>IF(ISNA(VLOOKUP(A147,'Données projet'!$A$191:$I$211,5,0)),0%,VLOOKUP(A147,'Données projet'!$A$191:$I$211,5,0)*VLOOKUP('Données projet'!$B$15,Paramètres!$A$1:$I$89,7,0))</f>
        <v>0.30099999999999999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85.807733429625202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85.807733429625202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8.3249999999999993</v>
      </c>
      <c r="N148" s="14">
        <f>IF('Données projet'!$A$36&gt;35,N147+M148-V147,IF(A148&lt;'Données projet'!$A$36,$K$205^A148,IF(A148='Données projet'!$A$36,'Données projet'!$B$36,N147+M148-V147)))</f>
        <v>415.54500000000058</v>
      </c>
      <c r="O148" s="14">
        <f>N148*VLOOKUP('Données projet'!$B$9,Paramètres!$A$1:$I$89,3,0)*VLOOKUP('Données projet'!$B$9,Paramètres!$A$1:$I$89,5,0)</f>
        <v>375.98511600000052</v>
      </c>
      <c r="P148" s="14">
        <f t="shared" si="141"/>
        <v>86.890611547517153</v>
      </c>
      <c r="Q148" s="22">
        <f t="shared" si="108"/>
        <v>806.17522547859323</v>
      </c>
      <c r="R148" s="62">
        <f t="shared" si="109"/>
        <v>1099.5085588119266</v>
      </c>
      <c r="S148" s="62">
        <f ca="1">AVERAGE(OFFSET($R$3,0,0,'Données projet'!$E$9+1,1))-AVERAGE(OFFSET($H$3,0,0,'Données projet'!$E$9+1,1))</f>
        <v>581.88778927327667</v>
      </c>
      <c r="T148" s="62">
        <f t="shared" si="142"/>
        <v>269.67340993773422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66.83911746093078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66.83911746093078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8.3249999999999993</v>
      </c>
      <c r="AI148" s="14">
        <f>IF('Données projet'!$A$62&gt;35,AI147+AH148-AQ147,IF(A148&lt;'Données projet'!$A$62,$AF$205^A148,IF(A148='Données projet'!$A$62,'Données projet'!$B$62,AI147+AH148-AQ147)))</f>
        <v>415.54500000000058</v>
      </c>
      <c r="AJ148" s="14">
        <f>AI148*VLOOKUP('Données projet'!$B$10,Paramètres!$A$1:$I$89,3,0)*VLOOKUP('Données projet'!$B$10,Paramètres!$A$1:$I$89,5,0)</f>
        <v>278.74758600000041</v>
      </c>
      <c r="AK148" s="14">
        <f t="shared" si="143"/>
        <v>66.702268785287671</v>
      </c>
      <c r="AL148" s="22">
        <f t="shared" si="112"/>
        <v>601.65849708437679</v>
      </c>
      <c r="AM148" s="62">
        <f t="shared" si="113"/>
        <v>894.99183041771016</v>
      </c>
      <c r="AN148" s="62">
        <f ca="1">AVERAGE(OFFSET($AM$3,0,0,'Données projet'!$E$10+1,1))-AVERAGE(OFFSET($H$3,0,0,'Données projet'!$E$10+1,1))</f>
        <v>442.85175349826028</v>
      </c>
      <c r="AO148" s="62">
        <f t="shared" si="144"/>
        <v>210.70697808232501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61.077124576367765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61.077124576367765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8.3249999999999993</v>
      </c>
      <c r="BD148" s="13">
        <f>IF('Données projet'!$A$88&gt;35,BD147+BC148-BL147,IF(A148&lt;'Données projet'!$A$88,$BA$205^A148,IF(A148='Données projet'!$A$88,'Données projet'!$B$88,BD147+BC148-BL147)))</f>
        <v>415.54500000000058</v>
      </c>
      <c r="BE148" s="14">
        <f>BD148*VLOOKUP('Données projet'!$B$11,Paramètres!$A$1:$I$89,3,0)*VLOOKUP('Données projet'!$B$11,Paramètres!$A$1:$I$89,5,0)</f>
        <v>447.29263800000064</v>
      </c>
      <c r="BF148" s="14">
        <f t="shared" si="145"/>
        <v>101.30128055108679</v>
      </c>
      <c r="BG148" s="22">
        <f t="shared" si="115"/>
        <v>955.46774147647739</v>
      </c>
      <c r="BH148" s="62">
        <f t="shared" si="116"/>
        <v>1248.8010748098106</v>
      </c>
      <c r="BI148" s="62">
        <f ca="1">AVERAGE(OFFSET($BH$3,0,0,'Données projet'!$E$11+1,1))-AVERAGE(OFFSET($H$3,0,0,'Données projet'!$E$11+1,1))</f>
        <v>683.36974161977764</v>
      </c>
      <c r="BJ148" s="62">
        <f t="shared" si="146"/>
        <v>312.6921234697457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79.515501806969354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79.515501806969354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8.3249999999999993</v>
      </c>
      <c r="BY148" s="13">
        <f>IF('Données projet'!$A$114&gt;35,BY147+BX148-CG147,IF(A148&lt;'Données projet'!$A$114,$BV$205^A148,IF(A148='Données projet'!$A$114,'Données projet'!$B$114,BY147+BX148-CG147)))</f>
        <v>415.54500000000058</v>
      </c>
      <c r="BZ148" s="14">
        <f>BY148*VLOOKUP('Données projet'!$B$12,Paramètres!$A$1:$I$89,3,0)*VLOOKUP('Données projet'!$B$12,Paramètres!$A$1:$I$89,5,0)</f>
        <v>401.91512400000056</v>
      </c>
      <c r="CA148" s="14">
        <f t="shared" si="147"/>
        <v>92.164819224602709</v>
      </c>
      <c r="CB148" s="22">
        <f t="shared" si="118"/>
        <v>860.52256778285062</v>
      </c>
      <c r="CC148" s="62">
        <f t="shared" si="119"/>
        <v>1153.855901116184</v>
      </c>
      <c r="CD148" s="62">
        <f ca="1">AVERAGE(OFFSET($CC$3,0,0,'Données projet'!$E$12+1,1))-AVERAGE(OFFSET($H$3,0,0,'Données projet'!$E$12+1,1))</f>
        <v>618.83149423524605</v>
      </c>
      <c r="CE148" s="62">
        <f t="shared" si="148"/>
        <v>285.33582535802435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71.448711768581163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71.448711768581163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2.8421709430404007E-14</v>
      </c>
      <c r="CU148" s="18">
        <f>CT148*VLOOKUP('Données projet'!$B$13,Paramètres!$A$1:$I$89,3,0)*VLOOKUP('Données projet'!$B$13,Paramètres!$A$1:$I$89,5,0)</f>
        <v>2.3055690689943732E-14</v>
      </c>
      <c r="CV148" s="14">
        <f t="shared" si="149"/>
        <v>4.10868481342271E-13</v>
      </c>
      <c r="CW148" s="22">
        <f t="shared" si="121"/>
        <v>7.5575126628944061E-13</v>
      </c>
      <c r="CX148" s="62">
        <f t="shared" si="122"/>
        <v>293.33333333333405</v>
      </c>
      <c r="CY148" s="62">
        <f ca="1">AVERAGE(OFFSET($CX$3,0,0,'Données projet'!$E$13+1,1))-AVERAGE(OFFSET($H$3,0,0,'Données projet'!$E$13+1,1))</f>
        <v>204.1040196583786</v>
      </c>
      <c r="CZ148" s="62">
        <f t="shared" si="150"/>
        <v>202.88720677845521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22.7475602144447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22.7475602144447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62">
        <f t="shared" si="125"/>
        <v>293.33333333333491</v>
      </c>
      <c r="DT148" s="62">
        <f ca="1">AVERAGE(OFFSET($DS$3,0,0,'Données projet'!$E$14+1,1))-AVERAGE(OFFSET($H$3,0,0,'Données projet'!$E$14+1,1))</f>
        <v>398.94207486581155</v>
      </c>
      <c r="DU148" s="62">
        <f t="shared" si="152"/>
        <v>166.80625488406787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110.89952200047479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110.89952200047479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8.3249999999999993</v>
      </c>
      <c r="EJ148" s="13">
        <f>IF('Données projet'!$A$192&gt;35,EJ147+EI148-ER147,IF(A148&lt;'Données projet'!$A$192,$EG$205^A148,IF(A148='Données projet'!$A$192,'Données projet'!$B$192,EJ147+EI148-ER147)))</f>
        <v>415.54500000000058</v>
      </c>
      <c r="EK148" s="18">
        <f>EJ148*VLOOKUP('Données projet'!$B$15,Paramètres!$A$1:$I$89,3,0)*VLOOKUP('Données projet'!$B$15,Paramètres!$A$1:$I$89,5,0)</f>
        <v>473.22264600000062</v>
      </c>
      <c r="EL148" s="14">
        <f t="shared" si="153"/>
        <v>106.47311448048045</v>
      </c>
      <c r="EM148" s="22">
        <f t="shared" si="127"/>
        <v>1009.6367828368379</v>
      </c>
      <c r="EN148" s="62">
        <f t="shared" si="128"/>
        <v>1302.9701161701712</v>
      </c>
      <c r="EO148" s="62">
        <f ca="1">AVERAGE(OFFSET($EN$3,0,0,'Données projet'!$E$15+1,1))-AVERAGE(OFFSET($H$3,0,0,'Données projet'!$E$15+1,1))</f>
        <v>720.18933349167537</v>
      </c>
      <c r="EP148" s="62">
        <f t="shared" si="154"/>
        <v>328.2965259900862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84.125096114619737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84.125096114619737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8.3249999999999993</v>
      </c>
      <c r="N149" s="14">
        <f>IF('Données projet'!$A$36&gt;35,N148+M149-V148,IF(A149&lt;'Données projet'!$A$36,$K$205^A149,IF(A149='Données projet'!$A$36,'Données projet'!$B$36,N148+M149-V148)))</f>
        <v>423.87000000000057</v>
      </c>
      <c r="O149" s="14">
        <f>N149*VLOOKUP('Données projet'!$B$9,Paramètres!$A$1:$I$89,3,0)*VLOOKUP('Données projet'!$B$9,Paramètres!$A$1:$I$89,5,0)</f>
        <v>383.51757600000053</v>
      </c>
      <c r="P149" s="14">
        <f t="shared" si="141"/>
        <v>88.426967368766455</v>
      </c>
      <c r="Q149" s="22">
        <f t="shared" si="108"/>
        <v>821.97007970060247</v>
      </c>
      <c r="R149" s="62">
        <f t="shared" si="109"/>
        <v>1115.3034130339358</v>
      </c>
      <c r="S149" s="62">
        <f ca="1">AVERAGE(OFFSET($R$3,0,0,'Données projet'!$E$9+1,1))-AVERAGE(OFFSET($H$3,0,0,'Données projet'!$E$9+1,1))</f>
        <v>581.88778927327667</v>
      </c>
      <c r="T149" s="62">
        <f t="shared" si="142"/>
        <v>269.67340993773422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65.528443135358089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65.528443135358089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8.3249999999999993</v>
      </c>
      <c r="AI149" s="14">
        <f>IF('Données projet'!$A$62&gt;35,AI148+AH149-AQ148,IF(A149&lt;'Données projet'!$A$62,$AF$205^A149,IF(A149='Données projet'!$A$62,'Données projet'!$B$62,AI148+AH149-AQ148)))</f>
        <v>423.87000000000057</v>
      </c>
      <c r="AJ149" s="14">
        <f>AI149*VLOOKUP('Données projet'!$B$10,Paramètres!$A$1:$I$89,3,0)*VLOOKUP('Données projet'!$B$10,Paramètres!$A$1:$I$89,5,0)</f>
        <v>284.3319960000004</v>
      </c>
      <c r="AK149" s="14">
        <f t="shared" si="143"/>
        <v>67.88166454639088</v>
      </c>
      <c r="AL149" s="22">
        <f t="shared" si="112"/>
        <v>613.43879211829812</v>
      </c>
      <c r="AM149" s="62">
        <f t="shared" si="113"/>
        <v>906.77212545163138</v>
      </c>
      <c r="AN149" s="62">
        <f ca="1">AVERAGE(OFFSET($AM$3,0,0,'Données projet'!$E$10+1,1))-AVERAGE(OFFSET($H$3,0,0,'Données projet'!$E$10+1,1))</f>
        <v>442.85175349826028</v>
      </c>
      <c r="AO149" s="62">
        <f t="shared" si="144"/>
        <v>210.70697808232501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59.879439416792721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59.879439416792721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8.3249999999999993</v>
      </c>
      <c r="BD149" s="13">
        <f>IF('Données projet'!$A$88&gt;35,BD148+BC149-BL148,IF(A149&lt;'Données projet'!$A$88,$BA$205^A149,IF(A149='Données projet'!$A$88,'Données projet'!$B$88,BD148+BC149-BL148)))</f>
        <v>423.87000000000057</v>
      </c>
      <c r="BE149" s="14">
        <f>BD149*VLOOKUP('Données projet'!$B$11,Paramètres!$A$1:$I$89,3,0)*VLOOKUP('Données projet'!$B$11,Paramètres!$A$1:$I$89,5,0)</f>
        <v>456.25366800000057</v>
      </c>
      <c r="BF149" s="14">
        <f t="shared" si="145"/>
        <v>103.09243852894912</v>
      </c>
      <c r="BG149" s="22">
        <f t="shared" si="115"/>
        <v>974.19446887125389</v>
      </c>
      <c r="BH149" s="62">
        <f t="shared" si="116"/>
        <v>1267.5278022045873</v>
      </c>
      <c r="BI149" s="62">
        <f ca="1">AVERAGE(OFFSET($BH$3,0,0,'Données projet'!$E$11+1,1))-AVERAGE(OFFSET($H$3,0,0,'Données projet'!$E$11+1,1))</f>
        <v>683.36974161977764</v>
      </c>
      <c r="BJ149" s="62">
        <f t="shared" si="146"/>
        <v>312.6921234697457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77.956251316201843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77.956251316201843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8.3249999999999993</v>
      </c>
      <c r="BY149" s="13">
        <f>IF('Données projet'!$A$114&gt;35,BY148+BX149-CG148,IF(A149&lt;'Données projet'!$A$114,$BV$205^A149,IF(A149='Données projet'!$A$114,'Données projet'!$B$114,BY148+BX149-CG148)))</f>
        <v>423.87000000000057</v>
      </c>
      <c r="BZ149" s="14">
        <f>BY149*VLOOKUP('Données projet'!$B$12,Paramètres!$A$1:$I$89,3,0)*VLOOKUP('Données projet'!$B$12,Paramètres!$A$1:$I$89,5,0)</f>
        <v>409.96706400000051</v>
      </c>
      <c r="CA149" s="14">
        <f t="shared" si="147"/>
        <v>93.79443091691617</v>
      </c>
      <c r="CB149" s="22">
        <f t="shared" si="118"/>
        <v>877.38460364696311</v>
      </c>
      <c r="CC149" s="62">
        <f t="shared" si="119"/>
        <v>1170.7179369802964</v>
      </c>
      <c r="CD149" s="62">
        <f ca="1">AVERAGE(OFFSET($CC$3,0,0,'Données projet'!$E$12+1,1))-AVERAGE(OFFSET($H$3,0,0,'Données projet'!$E$12+1,1))</f>
        <v>618.83149423524605</v>
      </c>
      <c r="CE149" s="62">
        <f t="shared" si="148"/>
        <v>285.33582535802435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70.047646110210351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70.047646110210351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2.8421709430404007E-14</v>
      </c>
      <c r="CU149" s="18">
        <f>CT149*VLOOKUP('Données projet'!$B$13,Paramètres!$A$1:$I$89,3,0)*VLOOKUP('Données projet'!$B$13,Paramètres!$A$1:$I$89,5,0)</f>
        <v>2.3055690689943732E-14</v>
      </c>
      <c r="CV149" s="14">
        <f t="shared" si="149"/>
        <v>4.10868481342271E-13</v>
      </c>
      <c r="CW149" s="22">
        <f t="shared" si="121"/>
        <v>7.5575126628944061E-13</v>
      </c>
      <c r="CX149" s="62">
        <f t="shared" si="122"/>
        <v>293.33333333333405</v>
      </c>
      <c r="CY149" s="62">
        <f ca="1">AVERAGE(OFFSET($CX$3,0,0,'Données projet'!$E$13+1,1))-AVERAGE(OFFSET($H$3,0,0,'Données projet'!$E$13+1,1))</f>
        <v>204.1040196583786</v>
      </c>
      <c r="CZ149" s="62">
        <f t="shared" si="150"/>
        <v>202.88720677845521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22.301494433281164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22.301494433281164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62">
        <f t="shared" si="125"/>
        <v>293.33333333333491</v>
      </c>
      <c r="DT149" s="62">
        <f ca="1">AVERAGE(OFFSET($DS$3,0,0,'Données projet'!$E$14+1,1))-AVERAGE(OFFSET($H$3,0,0,'Données projet'!$E$14+1,1))</f>
        <v>398.94207486581155</v>
      </c>
      <c r="DU149" s="62">
        <f t="shared" si="152"/>
        <v>166.80625488406787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108.7248500160748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108.7248500160748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8.3249999999999993</v>
      </c>
      <c r="EJ149" s="13">
        <f>IF('Données projet'!$A$192&gt;35,EJ148+EI149-ER148,IF(A149&lt;'Données projet'!$A$192,$EG$205^A149,IF(A149='Données projet'!$A$192,'Données projet'!$B$192,EJ148+EI149-ER148)))</f>
        <v>423.87000000000057</v>
      </c>
      <c r="EK149" s="18">
        <f>EJ149*VLOOKUP('Données projet'!$B$15,Paramètres!$A$1:$I$89,3,0)*VLOOKUP('Données projet'!$B$15,Paramètres!$A$1:$I$89,5,0)</f>
        <v>482.7031560000006</v>
      </c>
      <c r="EL149" s="14">
        <f t="shared" si="153"/>
        <v>108.3557182086079</v>
      </c>
      <c r="EM149" s="22">
        <f t="shared" si="127"/>
        <v>1029.4275392466598</v>
      </c>
      <c r="EN149" s="62">
        <f t="shared" si="128"/>
        <v>1322.760872579993</v>
      </c>
      <c r="EO149" s="62">
        <f ca="1">AVERAGE(OFFSET($EN$3,0,0,'Données projet'!$E$15+1,1))-AVERAGE(OFFSET($H$3,0,0,'Données projet'!$E$15+1,1))</f>
        <v>720.18933349167537</v>
      </c>
      <c r="EP149" s="62">
        <f t="shared" si="154"/>
        <v>328.2965259900862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82.475454291054106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82.475454291054106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8.3249999999999993</v>
      </c>
      <c r="N150" s="14">
        <f>IF('Données projet'!$A$36&gt;35,N149+M150-V149,IF(A150&lt;'Données projet'!$A$36,$K$205^A150,IF(A150='Données projet'!$A$36,'Données projet'!$B$36,N149+M150-V149)))</f>
        <v>432.19500000000056</v>
      </c>
      <c r="O150" s="14">
        <f>N150*VLOOKUP('Données projet'!$B$9,Paramètres!$A$1:$I$89,3,0)*VLOOKUP('Données projet'!$B$9,Paramètres!$A$1:$I$89,5,0)</f>
        <v>391.05003600000049</v>
      </c>
      <c r="P150" s="14">
        <f t="shared" si="141"/>
        <v>89.959814624965674</v>
      </c>
      <c r="Q150" s="22">
        <f t="shared" si="108"/>
        <v>837.75882317181595</v>
      </c>
      <c r="R150" s="62">
        <f t="shared" si="109"/>
        <v>1131.0921565051492</v>
      </c>
      <c r="S150" s="62">
        <f ca="1">AVERAGE(OFFSET($R$3,0,0,'Données projet'!$E$9+1,1))-AVERAGE(OFFSET($H$3,0,0,'Données projet'!$E$9+1,1))</f>
        <v>581.88778927327667</v>
      </c>
      <c r="T150" s="62">
        <f t="shared" si="142"/>
        <v>269.67340993773422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64.243470333877482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64.243470333877482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8.3249999999999993</v>
      </c>
      <c r="AI150" s="14">
        <f>IF('Données projet'!$A$62&gt;35,AI149+AH150-AQ149,IF(A150&lt;'Données projet'!$A$62,$AF$205^A150,IF(A150='Données projet'!$A$62,'Données projet'!$B$62,AI149+AH150-AQ149)))</f>
        <v>432.19500000000056</v>
      </c>
      <c r="AJ150" s="14">
        <f>AI150*VLOOKUP('Données projet'!$B$10,Paramètres!$A$1:$I$89,3,0)*VLOOKUP('Données projet'!$B$10,Paramètres!$A$1:$I$89,5,0)</f>
        <v>289.91640600000039</v>
      </c>
      <c r="AK150" s="14">
        <f t="shared" si="143"/>
        <v>69.058366929638382</v>
      </c>
      <c r="AL150" s="22">
        <f t="shared" si="112"/>
        <v>625.21439618578745</v>
      </c>
      <c r="AM150" s="62">
        <f t="shared" si="113"/>
        <v>918.54772951912082</v>
      </c>
      <c r="AN150" s="62">
        <f ca="1">AVERAGE(OFFSET($AM$3,0,0,'Données projet'!$E$10+1,1))-AVERAGE(OFFSET($H$3,0,0,'Données projet'!$E$10+1,1))</f>
        <v>442.85175349826028</v>
      </c>
      <c r="AO150" s="62">
        <f t="shared" si="144"/>
        <v>210.70697808232501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58.705240132681126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58.705240132681126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8.3249999999999993</v>
      </c>
      <c r="BD150" s="13">
        <f>IF('Données projet'!$A$88&gt;35,BD149+BC150-BL149,IF(A150&lt;'Données projet'!$A$88,$BA$205^A150,IF(A150='Données projet'!$A$88,'Données projet'!$B$88,BD149+BC150-BL149)))</f>
        <v>432.19500000000056</v>
      </c>
      <c r="BE150" s="14">
        <f>BD150*VLOOKUP('Données projet'!$B$11,Paramètres!$A$1:$I$89,3,0)*VLOOKUP('Données projet'!$B$11,Paramètres!$A$1:$I$89,5,0)</f>
        <v>465.21469800000062</v>
      </c>
      <c r="BF150" s="14">
        <f t="shared" si="145"/>
        <v>104.8795060518574</v>
      </c>
      <c r="BG150" s="22">
        <f t="shared" si="115"/>
        <v>992.9140720569859</v>
      </c>
      <c r="BH150" s="62">
        <f t="shared" si="116"/>
        <v>1286.2474053903193</v>
      </c>
      <c r="BI150" s="62">
        <f ca="1">AVERAGE(OFFSET($BH$3,0,0,'Données projet'!$E$11+1,1))-AVERAGE(OFFSET($H$3,0,0,'Données projet'!$E$11+1,1))</f>
        <v>683.36974161977764</v>
      </c>
      <c r="BJ150" s="62">
        <f t="shared" si="146"/>
        <v>312.6921234697457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76.427576776509397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76.427576776509397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8.3249999999999993</v>
      </c>
      <c r="BY150" s="13">
        <f>IF('Données projet'!$A$114&gt;35,BY149+BX150-CG149,IF(A150&lt;'Données projet'!$A$114,$BV$205^A150,IF(A150='Données projet'!$A$114,'Données projet'!$B$114,BY149+BX150-CG149)))</f>
        <v>432.19500000000056</v>
      </c>
      <c r="BZ150" s="14">
        <f>BY150*VLOOKUP('Données projet'!$B$12,Paramètres!$A$1:$I$89,3,0)*VLOOKUP('Données projet'!$B$12,Paramètres!$A$1:$I$89,5,0)</f>
        <v>418.01900400000051</v>
      </c>
      <c r="CA150" s="14">
        <f t="shared" si="147"/>
        <v>95.420321076398807</v>
      </c>
      <c r="CB150" s="22">
        <f t="shared" si="118"/>
        <v>894.24015784139544</v>
      </c>
      <c r="CC150" s="62">
        <f t="shared" si="119"/>
        <v>1187.5734911747288</v>
      </c>
      <c r="CD150" s="62">
        <f ca="1">AVERAGE(OFFSET($CC$3,0,0,'Données projet'!$E$12+1,1))-AVERAGE(OFFSET($H$3,0,0,'Données projet'!$E$12+1,1))</f>
        <v>618.83149423524605</v>
      </c>
      <c r="CE150" s="62">
        <f t="shared" si="148"/>
        <v>285.33582535802435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68.674054494834522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68.674054494834522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2.8421709430404007E-14</v>
      </c>
      <c r="CU150" s="18">
        <f>CT150*VLOOKUP('Données projet'!$B$13,Paramètres!$A$1:$I$89,3,0)*VLOOKUP('Données projet'!$B$13,Paramètres!$A$1:$I$89,5,0)</f>
        <v>2.3055690689943732E-14</v>
      </c>
      <c r="CV150" s="14">
        <f t="shared" si="149"/>
        <v>4.10868481342271E-13</v>
      </c>
      <c r="CW150" s="22">
        <f t="shared" si="121"/>
        <v>7.5575126628944061E-13</v>
      </c>
      <c r="CX150" s="62">
        <f t="shared" si="122"/>
        <v>293.33333333333405</v>
      </c>
      <c r="CY150" s="62">
        <f ca="1">AVERAGE(OFFSET($CX$3,0,0,'Données projet'!$E$13+1,1))-AVERAGE(OFFSET($H$3,0,0,'Données projet'!$E$13+1,1))</f>
        <v>204.1040196583786</v>
      </c>
      <c r="CZ150" s="62">
        <f t="shared" si="150"/>
        <v>202.88720677845521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21.864175730012981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21.864175730012981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62">
        <f t="shared" si="125"/>
        <v>293.33333333333491</v>
      </c>
      <c r="DT150" s="62">
        <f ca="1">AVERAGE(OFFSET($DS$3,0,0,'Données projet'!$E$14+1,1))-AVERAGE(OFFSET($H$3,0,0,'Données projet'!$E$14+1,1))</f>
        <v>398.94207486581155</v>
      </c>
      <c r="DU150" s="62">
        <f t="shared" si="152"/>
        <v>166.80625488406787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106.59282202286995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106.59282202286995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8.3249999999999993</v>
      </c>
      <c r="EJ150" s="13">
        <f>IF('Données projet'!$A$192&gt;35,EJ149+EI150-ER149,IF(A150&lt;'Données projet'!$A$192,$EG$205^A150,IF(A150='Données projet'!$A$192,'Données projet'!$B$192,EJ149+EI150-ER149)))</f>
        <v>432.19500000000056</v>
      </c>
      <c r="EK150" s="18">
        <f>EJ150*VLOOKUP('Données projet'!$B$15,Paramètres!$A$1:$I$89,3,0)*VLOOKUP('Données projet'!$B$15,Paramètres!$A$1:$I$89,5,0)</f>
        <v>492.18366600000058</v>
      </c>
      <c r="EL150" s="14">
        <f t="shared" si="153"/>
        <v>110.23402264776055</v>
      </c>
      <c r="EM150" s="22">
        <f t="shared" si="127"/>
        <v>1049.2108077281839</v>
      </c>
      <c r="EN150" s="62">
        <f t="shared" si="128"/>
        <v>1342.5441410615172</v>
      </c>
      <c r="EO150" s="62">
        <f ca="1">AVERAGE(OFFSET($EN$3,0,0,'Données projet'!$E$15+1,1))-AVERAGE(OFFSET($H$3,0,0,'Données projet'!$E$15+1,1))</f>
        <v>720.18933349167537</v>
      </c>
      <c r="EP150" s="62">
        <f t="shared" si="154"/>
        <v>328.2965259900862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80.858160937466437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80.858160937466437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8.3249999999999993</v>
      </c>
      <c r="N151" s="14">
        <f>IF('Données projet'!$A$36&gt;35,N150+M151-V150,IF(A151&lt;'Données projet'!$A$36,$K$205^A151,IF(A151='Données projet'!$A$36,'Données projet'!$B$36,N150+M151-V150)))</f>
        <v>440.52000000000055</v>
      </c>
      <c r="O151" s="14">
        <f>N151*VLOOKUP('Données projet'!$B$9,Paramètres!$A$1:$I$89,3,0)*VLOOKUP('Données projet'!$B$9,Paramètres!$A$1:$I$89,5,0)</f>
        <v>398.5824960000005</v>
      </c>
      <c r="P151" s="14">
        <f t="shared" si="141"/>
        <v>91.489228690064536</v>
      </c>
      <c r="Q151" s="22">
        <f t="shared" si="108"/>
        <v>853.54158716852999</v>
      </c>
      <c r="R151" s="62">
        <f t="shared" si="109"/>
        <v>1146.8749205018632</v>
      </c>
      <c r="S151" s="62">
        <f ca="1">AVERAGE(OFFSET($R$3,0,0,'Données projet'!$E$9+1,1))-AVERAGE(OFFSET($H$3,0,0,'Données projet'!$E$9+1,1))</f>
        <v>581.88778927327667</v>
      </c>
      <c r="T151" s="62">
        <f t="shared" si="142"/>
        <v>269.67340993773422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62.983695065277885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62.983695065277885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8.3249999999999993</v>
      </c>
      <c r="AI151" s="14">
        <f>IF('Données projet'!$A$62&gt;35,AI150+AH151-AQ150,IF(A151&lt;'Données projet'!$A$62,$AF$205^A151,IF(A151='Données projet'!$A$62,'Données projet'!$B$62,AI150+AH151-AQ150)))</f>
        <v>440.52000000000055</v>
      </c>
      <c r="AJ151" s="14">
        <f>AI151*VLOOKUP('Données projet'!$B$10,Paramètres!$A$1:$I$89,3,0)*VLOOKUP('Données projet'!$B$10,Paramètres!$A$1:$I$89,5,0)</f>
        <v>295.50081600000033</v>
      </c>
      <c r="AK151" s="14">
        <f t="shared" si="143"/>
        <v>70.232433796441768</v>
      </c>
      <c r="AL151" s="22">
        <f t="shared" si="112"/>
        <v>636.98541006213668</v>
      </c>
      <c r="AM151" s="62">
        <f t="shared" si="113"/>
        <v>930.31874339546994</v>
      </c>
      <c r="AN151" s="62">
        <f ca="1">AVERAGE(OFFSET($AM$3,0,0,'Données projet'!$E$10+1,1))-AVERAGE(OFFSET($H$3,0,0,'Données projet'!$E$10+1,1))</f>
        <v>442.85175349826028</v>
      </c>
      <c r="AO151" s="62">
        <f t="shared" si="144"/>
        <v>210.70697808232501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57.554066180340115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57.554066180340115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8.3249999999999993</v>
      </c>
      <c r="BD151" s="13">
        <f>IF('Données projet'!$A$88&gt;35,BD150+BC151-BL150,IF(A151&lt;'Données projet'!$A$88,$BA$205^A151,IF(A151='Données projet'!$A$88,'Données projet'!$B$88,BD150+BC151-BL150)))</f>
        <v>440.52000000000055</v>
      </c>
      <c r="BE151" s="14">
        <f>BD151*VLOOKUP('Données projet'!$B$11,Paramètres!$A$1:$I$89,3,0)*VLOOKUP('Données projet'!$B$11,Paramètres!$A$1:$I$89,5,0)</f>
        <v>474.17572800000056</v>
      </c>
      <c r="BF151" s="14">
        <f t="shared" si="145"/>
        <v>106.66257099441019</v>
      </c>
      <c r="BG151" s="22">
        <f t="shared" si="115"/>
        <v>1011.626704081932</v>
      </c>
      <c r="BH151" s="62">
        <f t="shared" si="116"/>
        <v>1304.9600374152653</v>
      </c>
      <c r="BI151" s="62">
        <f ca="1">AVERAGE(OFFSET($BH$3,0,0,'Données projet'!$E$11+1,1))-AVERAGE(OFFSET($H$3,0,0,'Données projet'!$E$11+1,1))</f>
        <v>683.36974161977764</v>
      </c>
      <c r="BJ151" s="62">
        <f t="shared" si="146"/>
        <v>312.6921234697457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74.928878612140906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74.928878612140906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8.3249999999999993</v>
      </c>
      <c r="BY151" s="13">
        <f>IF('Données projet'!$A$114&gt;35,BY150+BX151-CG150,IF(A151&lt;'Données projet'!$A$114,$BV$205^A151,IF(A151='Données projet'!$A$114,'Données projet'!$B$114,BY150+BX151-CG150)))</f>
        <v>440.52000000000055</v>
      </c>
      <c r="BZ151" s="14">
        <f>BY151*VLOOKUP('Données projet'!$B$12,Paramètres!$A$1:$I$89,3,0)*VLOOKUP('Données projet'!$B$12,Paramètres!$A$1:$I$89,5,0)</f>
        <v>426.07094400000051</v>
      </c>
      <c r="CA151" s="14">
        <f t="shared" si="147"/>
        <v>97.042569652153361</v>
      </c>
      <c r="CB151" s="22">
        <f t="shared" si="118"/>
        <v>911.08936961083464</v>
      </c>
      <c r="CC151" s="62">
        <f t="shared" si="119"/>
        <v>1204.4227029441679</v>
      </c>
      <c r="CD151" s="62">
        <f ca="1">AVERAGE(OFFSET($CC$3,0,0,'Données projet'!$E$12+1,1))-AVERAGE(OFFSET($H$3,0,0,'Données projet'!$E$12+1,1))</f>
        <v>618.83149423524605</v>
      </c>
      <c r="CE151" s="62">
        <f t="shared" si="148"/>
        <v>285.33582535802435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67.327398173228062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67.327398173228062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2.8421709430404007E-14</v>
      </c>
      <c r="CU151" s="18">
        <f>CT151*VLOOKUP('Données projet'!$B$13,Paramètres!$A$1:$I$89,3,0)*VLOOKUP('Données projet'!$B$13,Paramètres!$A$1:$I$89,5,0)</f>
        <v>2.3055690689943732E-14</v>
      </c>
      <c r="CV151" s="14">
        <f t="shared" si="149"/>
        <v>4.10868481342271E-13</v>
      </c>
      <c r="CW151" s="22">
        <f t="shared" si="121"/>
        <v>7.5575126628944061E-13</v>
      </c>
      <c r="CX151" s="62">
        <f t="shared" si="122"/>
        <v>293.33333333333405</v>
      </c>
      <c r="CY151" s="62">
        <f ca="1">AVERAGE(OFFSET($CX$3,0,0,'Données projet'!$E$13+1,1))-AVERAGE(OFFSET($H$3,0,0,'Données projet'!$E$13+1,1))</f>
        <v>204.1040196583786</v>
      </c>
      <c r="CZ151" s="62">
        <f t="shared" si="150"/>
        <v>202.88720677845521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21.435432579777817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21.435432579777817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62">
        <f t="shared" si="125"/>
        <v>293.33333333333491</v>
      </c>
      <c r="DT151" s="62">
        <f ca="1">AVERAGE(OFFSET($DS$3,0,0,'Données projet'!$E$14+1,1))-AVERAGE(OFFSET($H$3,0,0,'Données projet'!$E$14+1,1))</f>
        <v>398.94207486581155</v>
      </c>
      <c r="DU151" s="62">
        <f t="shared" si="152"/>
        <v>166.80625488406787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104.50260179820319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104.50260179820319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8.3249999999999993</v>
      </c>
      <c r="EJ151" s="13">
        <f>IF('Données projet'!$A$192&gt;35,EJ150+EI151-ER150,IF(A151&lt;'Données projet'!$A$192,$EG$205^A151,IF(A151='Données projet'!$A$192,'Données projet'!$B$192,EJ150+EI151-ER150)))</f>
        <v>440.52000000000055</v>
      </c>
      <c r="EK151" s="18">
        <f>EJ151*VLOOKUP('Données projet'!$B$15,Paramètres!$A$1:$I$89,3,0)*VLOOKUP('Données projet'!$B$15,Paramètres!$A$1:$I$89,5,0)</f>
        <v>501.66417600000057</v>
      </c>
      <c r="EL151" s="14">
        <f t="shared" si="153"/>
        <v>112.10812015888561</v>
      </c>
      <c r="EM151" s="22">
        <f t="shared" si="127"/>
        <v>1068.9867491433936</v>
      </c>
      <c r="EN151" s="62">
        <f t="shared" si="128"/>
        <v>1362.3200824767268</v>
      </c>
      <c r="EO151" s="62">
        <f ca="1">AVERAGE(OFFSET($EN$3,0,0,'Données projet'!$E$15+1,1))-AVERAGE(OFFSET($H$3,0,0,'Données projet'!$E$15+1,1))</f>
        <v>720.18933349167537</v>
      </c>
      <c r="EP151" s="62">
        <f t="shared" si="154"/>
        <v>328.2965259900862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79.272581720091083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79.272581720091083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8.3249999999999993</v>
      </c>
      <c r="N152" s="14">
        <f>IF('Données projet'!$A$36&gt;35,N151+M152-V151,IF(A152&lt;'Données projet'!$A$36,$K$205^A152,IF(A152='Données projet'!$A$36,'Données projet'!$B$36,N151+M152-V151)))</f>
        <v>448.84500000000054</v>
      </c>
      <c r="O152" s="14">
        <f>N152*VLOOKUP('Données projet'!$B$9,Paramètres!$A$1:$I$89,3,0)*VLOOKUP('Données projet'!$B$9,Paramètres!$A$1:$I$89,5,0)</f>
        <v>406.11495600000046</v>
      </c>
      <c r="P152" s="14">
        <f t="shared" si="141"/>
        <v>93.015281926133852</v>
      </c>
      <c r="Q152" s="22">
        <f t="shared" si="108"/>
        <v>869.31849772135058</v>
      </c>
      <c r="R152" s="62">
        <f t="shared" si="109"/>
        <v>1162.651831054684</v>
      </c>
      <c r="S152" s="62">
        <f ca="1">AVERAGE(OFFSET($R$3,0,0,'Données projet'!$E$9+1,1))-AVERAGE(OFFSET($H$3,0,0,'Données projet'!$E$9+1,1))</f>
        <v>581.88778927327667</v>
      </c>
      <c r="T152" s="62">
        <f t="shared" si="142"/>
        <v>269.67340993773422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61.748623221308485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61.748623221308485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8.3249999999999993</v>
      </c>
      <c r="AI152" s="14">
        <f>IF('Données projet'!$A$62&gt;35,AI151+AH152-AQ151,IF(A152&lt;'Données projet'!$A$62,$AF$205^A152,IF(A152='Données projet'!$A$62,'Données projet'!$B$62,AI151+AH152-AQ151)))</f>
        <v>448.84500000000054</v>
      </c>
      <c r="AJ152" s="14">
        <f>AI152*VLOOKUP('Données projet'!$B$10,Paramètres!$A$1:$I$89,3,0)*VLOOKUP('Données projet'!$B$10,Paramètres!$A$1:$I$89,5,0)</f>
        <v>301.08522600000038</v>
      </c>
      <c r="AK152" s="14">
        <f t="shared" si="143"/>
        <v>71.403920696120153</v>
      </c>
      <c r="AL152" s="22">
        <f t="shared" si="112"/>
        <v>648.7519304957433</v>
      </c>
      <c r="AM152" s="62">
        <f t="shared" si="113"/>
        <v>942.08526382907667</v>
      </c>
      <c r="AN152" s="62">
        <f ca="1">AVERAGE(OFFSET($AM$3,0,0,'Données projet'!$E$10+1,1))-AVERAGE(OFFSET($H$3,0,0,'Données projet'!$E$10+1,1))</f>
        <v>442.85175349826028</v>
      </c>
      <c r="AO152" s="62">
        <f t="shared" si="144"/>
        <v>210.70697808232501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56.425466047057732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56.425466047057732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8.3249999999999993</v>
      </c>
      <c r="BD152" s="13">
        <f>IF('Données projet'!$A$88&gt;35,BD151+BC152-BL151,IF(A152&lt;'Données projet'!$A$88,$BA$205^A152,IF(A152='Données projet'!$A$88,'Données projet'!$B$88,BD151+BC152-BL151)))</f>
        <v>448.84500000000054</v>
      </c>
      <c r="BE152" s="14">
        <f>BD152*VLOOKUP('Données projet'!$B$11,Paramètres!$A$1:$I$89,3,0)*VLOOKUP('Données projet'!$B$11,Paramètres!$A$1:$I$89,5,0)</f>
        <v>483.13675800000055</v>
      </c>
      <c r="BF152" s="14">
        <f t="shared" si="145"/>
        <v>108.4417177198124</v>
      </c>
      <c r="BG152" s="22">
        <f t="shared" si="115"/>
        <v>1030.3325118786743</v>
      </c>
      <c r="BH152" s="62">
        <f t="shared" si="116"/>
        <v>1323.6658452120075</v>
      </c>
      <c r="BI152" s="62">
        <f ca="1">AVERAGE(OFFSET($BH$3,0,0,'Données projet'!$E$11+1,1))-AVERAGE(OFFSET($H$3,0,0,'Données projet'!$E$11+1,1))</f>
        <v>683.36974161977764</v>
      </c>
      <c r="BJ152" s="62">
        <f t="shared" si="146"/>
        <v>312.6921234697457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73.459569004660068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73.459569004660068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8.3249999999999993</v>
      </c>
      <c r="BY152" s="13">
        <f>IF('Données projet'!$A$114&gt;35,BY151+BX152-CG151,IF(A152&lt;'Données projet'!$A$114,$BV$205^A152,IF(A152='Données projet'!$A$114,'Données projet'!$B$114,BY151+BX152-CG151)))</f>
        <v>448.84500000000054</v>
      </c>
      <c r="BZ152" s="14">
        <f>BY152*VLOOKUP('Données projet'!$B$12,Paramètres!$A$1:$I$89,3,0)*VLOOKUP('Données projet'!$B$12,Paramètres!$A$1:$I$89,5,0)</f>
        <v>434.12288400000057</v>
      </c>
      <c r="CA152" s="14">
        <f t="shared" si="147"/>
        <v>98.661253398584833</v>
      </c>
      <c r="CB152" s="22">
        <f t="shared" si="118"/>
        <v>927.93237263586946</v>
      </c>
      <c r="CC152" s="62">
        <f t="shared" si="119"/>
        <v>1221.2657059692028</v>
      </c>
      <c r="CD152" s="62">
        <f ca="1">AVERAGE(OFFSET($CC$3,0,0,'Données projet'!$E$12+1,1))-AVERAGE(OFFSET($H$3,0,0,'Données projet'!$E$12+1,1))</f>
        <v>618.83149423524605</v>
      </c>
      <c r="CE152" s="62">
        <f t="shared" si="148"/>
        <v>285.33582535802435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66.007148960709046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66.007148960709046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2.8421709430404007E-14</v>
      </c>
      <c r="CU152" s="18">
        <f>CT152*VLOOKUP('Données projet'!$B$13,Paramètres!$A$1:$I$89,3,0)*VLOOKUP('Données projet'!$B$13,Paramètres!$A$1:$I$89,5,0)</f>
        <v>2.3055690689943732E-14</v>
      </c>
      <c r="CV152" s="14">
        <f t="shared" si="149"/>
        <v>4.10868481342271E-13</v>
      </c>
      <c r="CW152" s="22">
        <f t="shared" si="121"/>
        <v>7.5575126628944061E-13</v>
      </c>
      <c r="CX152" s="62">
        <f t="shared" si="122"/>
        <v>293.33333333333405</v>
      </c>
      <c r="CY152" s="62">
        <f ca="1">AVERAGE(OFFSET($CX$3,0,0,'Données projet'!$E$13+1,1))-AVERAGE(OFFSET($H$3,0,0,'Données projet'!$E$13+1,1))</f>
        <v>204.1040196583786</v>
      </c>
      <c r="CZ152" s="62">
        <f t="shared" si="150"/>
        <v>202.88720677845521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21.015096821211266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21.015096821211266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62">
        <f t="shared" si="125"/>
        <v>293.33333333333491</v>
      </c>
      <c r="DT152" s="62">
        <f ca="1">AVERAGE(OFFSET($DS$3,0,0,'Données projet'!$E$14+1,1))-AVERAGE(OFFSET($H$3,0,0,'Données projet'!$E$14+1,1))</f>
        <v>398.94207486581155</v>
      </c>
      <c r="DU152" s="62">
        <f t="shared" si="152"/>
        <v>166.80625488406787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102.45336951723368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102.45336951723368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8.3249999999999993</v>
      </c>
      <c r="EJ152" s="13">
        <f>IF('Données projet'!$A$192&gt;35,EJ151+EI152-ER151,IF(A152&lt;'Données projet'!$A$192,$EG$205^A152,IF(A152='Données projet'!$A$192,'Données projet'!$B$192,EJ151+EI152-ER151)))</f>
        <v>448.84500000000054</v>
      </c>
      <c r="EK152" s="18">
        <f>EJ152*VLOOKUP('Données projet'!$B$15,Paramètres!$A$1:$I$89,3,0)*VLOOKUP('Données projet'!$B$15,Paramètres!$A$1:$I$89,5,0)</f>
        <v>511.1446860000006</v>
      </c>
      <c r="EL152" s="14">
        <f t="shared" si="153"/>
        <v>113.97809941226514</v>
      </c>
      <c r="EM152" s="22">
        <f t="shared" si="127"/>
        <v>1088.7555179263629</v>
      </c>
      <c r="EN152" s="62">
        <f t="shared" si="128"/>
        <v>1382.0888512596962</v>
      </c>
      <c r="EO152" s="62">
        <f ca="1">AVERAGE(OFFSET($EN$3,0,0,'Données projet'!$E$15+1,1))-AVERAGE(OFFSET($H$3,0,0,'Données projet'!$E$15+1,1))</f>
        <v>720.18933349167537</v>
      </c>
      <c r="EP152" s="62">
        <f t="shared" si="154"/>
        <v>328.2965259900862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77.718094744060636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77.718094744060636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8.3249999999999993</v>
      </c>
      <c r="N153" s="14">
        <f>IF('Données projet'!$A$36&gt;35,N152+M153-V152,IF(A153&lt;'Données projet'!$A$36,$K$205^A153,IF(A153='Données projet'!$A$36,'Données projet'!$B$36,N152+M153-V152)))</f>
        <v>457.17000000000053</v>
      </c>
      <c r="O153" s="14">
        <f>N153*VLOOKUP('Données projet'!$B$9,Paramètres!$A$1:$I$89,3,0)*VLOOKUP('Données projet'!$B$9,Paramètres!$A$1:$I$89,5,0)</f>
        <v>413.64741600000042</v>
      </c>
      <c r="P153" s="14">
        <f t="shared" si="141"/>
        <v>94.538043857309361</v>
      </c>
      <c r="Q153" s="22">
        <f t="shared" si="108"/>
        <v>885.0896759181478</v>
      </c>
      <c r="R153" s="62">
        <f t="shared" si="109"/>
        <v>1178.4230092514811</v>
      </c>
      <c r="S153" s="62">
        <f ca="1">AVERAGE(OFFSET($R$3,0,0,'Données projet'!$E$9+1,1))-AVERAGE(OFFSET($H$3,0,0,'Données projet'!$E$9+1,1))</f>
        <v>581.88778927327667</v>
      </c>
      <c r="T153" s="62">
        <f t="shared" si="142"/>
        <v>269.67340993773422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60.537770382879884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60.537770382879884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8.3249999999999993</v>
      </c>
      <c r="AI153" s="14">
        <f>IF('Données projet'!$A$62&gt;35,AI152+AH153-AQ152,IF(A153&lt;'Données projet'!$A$62,$AF$205^A153,IF(A153='Données projet'!$A$62,'Données projet'!$B$62,AI152+AH153-AQ152)))</f>
        <v>457.17000000000053</v>
      </c>
      <c r="AJ153" s="14">
        <f>AI153*VLOOKUP('Données projet'!$B$10,Paramètres!$A$1:$I$89,3,0)*VLOOKUP('Données projet'!$B$10,Paramètres!$A$1:$I$89,5,0)</f>
        <v>306.66963600000037</v>
      </c>
      <c r="AK153" s="14">
        <f t="shared" si="143"/>
        <v>72.572880999428946</v>
      </c>
      <c r="AL153" s="22">
        <f t="shared" si="112"/>
        <v>660.51405044067269</v>
      </c>
      <c r="AM153" s="62">
        <f t="shared" si="113"/>
        <v>953.84738377400595</v>
      </c>
      <c r="AN153" s="62">
        <f ca="1">AVERAGE(OFFSET($AM$3,0,0,'Données projet'!$E$10+1,1))-AVERAGE(OFFSET($H$3,0,0,'Données projet'!$E$10+1,1))</f>
        <v>442.85175349826028</v>
      </c>
      <c r="AO153" s="62">
        <f t="shared" si="144"/>
        <v>210.70697808232501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55.318997074010909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55.318997074010909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8.3249999999999993</v>
      </c>
      <c r="BD153" s="13">
        <f>IF('Données projet'!$A$88&gt;35,BD152+BC153-BL152,IF(A153&lt;'Données projet'!$A$88,$BA$205^A153,IF(A153='Données projet'!$A$88,'Données projet'!$B$88,BD152+BC153-BL152)))</f>
        <v>457.17000000000053</v>
      </c>
      <c r="BE153" s="14">
        <f>BD153*VLOOKUP('Données projet'!$B$11,Paramètres!$A$1:$I$89,3,0)*VLOOKUP('Données projet'!$B$11,Paramètres!$A$1:$I$89,5,0)</f>
        <v>492.09778800000055</v>
      </c>
      <c r="BF153" s="14">
        <f t="shared" si="145"/>
        <v>110.21702728266624</v>
      </c>
      <c r="BG153" s="22">
        <f t="shared" si="115"/>
        <v>1049.0316366173113</v>
      </c>
      <c r="BH153" s="62">
        <f t="shared" si="116"/>
        <v>1342.3649699506445</v>
      </c>
      <c r="BI153" s="62">
        <f ca="1">AVERAGE(OFFSET($BH$3,0,0,'Données projet'!$E$11+1,1))-AVERAGE(OFFSET($H$3,0,0,'Données projet'!$E$11+1,1))</f>
        <v>683.36974161977764</v>
      </c>
      <c r="BJ153" s="62">
        <f t="shared" si="146"/>
        <v>312.6921234697457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72.019071662391553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72.019071662391553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8.3249999999999993</v>
      </c>
      <c r="BY153" s="13">
        <f>IF('Données projet'!$A$114&gt;35,BY152+BX153-CG152,IF(A153&lt;'Données projet'!$A$114,$BV$205^A153,IF(A153='Données projet'!$A$114,'Données projet'!$B$114,BY152+BX153-CG152)))</f>
        <v>457.17000000000053</v>
      </c>
      <c r="BZ153" s="14">
        <f>BY153*VLOOKUP('Données projet'!$B$12,Paramètres!$A$1:$I$89,3,0)*VLOOKUP('Données projet'!$B$12,Paramètres!$A$1:$I$89,5,0)</f>
        <v>442.17482400000057</v>
      </c>
      <c r="CA153" s="14">
        <f t="shared" si="147"/>
        <v>100.27644605990184</v>
      </c>
      <c r="CB153" s="22">
        <f t="shared" si="118"/>
        <v>944.76929535432998</v>
      </c>
      <c r="CC153" s="62">
        <f t="shared" si="119"/>
        <v>1238.1026286876634</v>
      </c>
      <c r="CD153" s="62">
        <f ca="1">AVERAGE(OFFSET($CC$3,0,0,'Données projet'!$E$12+1,1))-AVERAGE(OFFSET($H$3,0,0,'Données projet'!$E$12+1,1))</f>
        <v>618.83149423524605</v>
      </c>
      <c r="CE153" s="62">
        <f t="shared" si="148"/>
        <v>285.33582535802435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64.712789029975028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64.712789029975028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2.8421709430404007E-14</v>
      </c>
      <c r="CU153" s="18">
        <f>CT153*VLOOKUP('Données projet'!$B$13,Paramètres!$A$1:$I$89,3,0)*VLOOKUP('Données projet'!$B$13,Paramètres!$A$1:$I$89,5,0)</f>
        <v>2.3055690689943732E-14</v>
      </c>
      <c r="CV153" s="14">
        <f t="shared" si="149"/>
        <v>4.10868481342271E-13</v>
      </c>
      <c r="CW153" s="22">
        <f t="shared" si="121"/>
        <v>7.5575126628944061E-13</v>
      </c>
      <c r="CX153" s="62">
        <f t="shared" si="122"/>
        <v>293.33333333333405</v>
      </c>
      <c r="CY153" s="62">
        <f ca="1">AVERAGE(OFFSET($CX$3,0,0,'Données projet'!$E$13+1,1))-AVERAGE(OFFSET($H$3,0,0,'Données projet'!$E$13+1,1))</f>
        <v>204.1040196583786</v>
      </c>
      <c r="CZ153" s="62">
        <f t="shared" si="150"/>
        <v>202.88720677845521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20.603003590490708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20.603003590490708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62">
        <f t="shared" si="125"/>
        <v>293.33333333333491</v>
      </c>
      <c r="DT153" s="62">
        <f ca="1">AVERAGE(OFFSET($DS$3,0,0,'Données projet'!$E$14+1,1))-AVERAGE(OFFSET($H$3,0,0,'Données projet'!$E$14+1,1))</f>
        <v>398.94207486581155</v>
      </c>
      <c r="DU153" s="62">
        <f t="shared" si="152"/>
        <v>166.80625488406787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100.44432143138572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100.44432143138572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8.3249999999999993</v>
      </c>
      <c r="EJ153" s="13">
        <f>IF('Données projet'!$A$192&gt;35,EJ152+EI153-ER152,IF(A153&lt;'Données projet'!$A$192,$EG$205^A153,IF(A153='Données projet'!$A$192,'Données projet'!$B$192,EJ152+EI153-ER152)))</f>
        <v>457.17000000000053</v>
      </c>
      <c r="EK153" s="18">
        <f>EJ153*VLOOKUP('Données projet'!$B$15,Paramètres!$A$1:$I$89,3,0)*VLOOKUP('Données projet'!$B$15,Paramètres!$A$1:$I$89,5,0)</f>
        <v>520.62519600000053</v>
      </c>
      <c r="EL153" s="14">
        <f t="shared" si="153"/>
        <v>115.84404560066206</v>
      </c>
      <c r="EM153" s="22">
        <f t="shared" si="127"/>
        <v>1108.5172624544873</v>
      </c>
      <c r="EN153" s="62">
        <f t="shared" si="128"/>
        <v>1401.8505957878206</v>
      </c>
      <c r="EO153" s="62">
        <f ca="1">AVERAGE(OFFSET($EN$3,0,0,'Données projet'!$E$15+1,1))-AVERAGE(OFFSET($H$3,0,0,'Données projet'!$E$15+1,1))</f>
        <v>720.18933349167537</v>
      </c>
      <c r="EP153" s="62">
        <f t="shared" si="154"/>
        <v>328.2965259900862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76.194090309486711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76.194090309486711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8.3249999999999993</v>
      </c>
      <c r="N154" s="14">
        <f>IF('Données projet'!$A$36&gt;35,N153+M154-V153,IF(A154&lt;'Données projet'!$A$36,$K$205^A154,IF(A154='Données projet'!$A$36,'Données projet'!$B$36,N153+M154-V153)))</f>
        <v>465.49500000000052</v>
      </c>
      <c r="O154" s="14">
        <f>N154*VLOOKUP('Données projet'!$B$9,Paramètres!$A$1:$I$89,3,0)*VLOOKUP('Données projet'!$B$9,Paramètres!$A$1:$I$89,5,0)</f>
        <v>421.17987600000043</v>
      </c>
      <c r="P154" s="14">
        <f t="shared" si="141"/>
        <v>96.057581330707137</v>
      </c>
      <c r="Q154" s="22">
        <f t="shared" ref="Q154:Q203" si="162">(O154+P154)*0.475*44/12</f>
        <v>900.85523818431557</v>
      </c>
      <c r="R154" s="62">
        <f t="shared" si="109"/>
        <v>1194.1885715176488</v>
      </c>
      <c r="S154" s="62">
        <f ca="1">AVERAGE(OFFSET($R$3,0,0,'Données projet'!$E$9+1,1))-AVERAGE(OFFSET($H$3,0,0,'Données projet'!$E$9+1,1))</f>
        <v>581.88778927327667</v>
      </c>
      <c r="T154" s="62">
        <f t="shared" si="142"/>
        <v>269.67340993773422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59.350661630065559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59.350661630065559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8.3249999999999993</v>
      </c>
      <c r="AI154" s="14">
        <f>IF('Données projet'!$A$62&gt;35,AI153+AH154-AQ153,IF(A154&lt;'Données projet'!$A$62,$AF$205^A154,IF(A154='Données projet'!$A$62,'Données projet'!$B$62,AI153+AH154-AQ153)))</f>
        <v>465.49500000000052</v>
      </c>
      <c r="AJ154" s="14">
        <f>AI154*VLOOKUP('Données projet'!$B$10,Paramètres!$A$1:$I$89,3,0)*VLOOKUP('Données projet'!$B$10,Paramètres!$A$1:$I$89,5,0)</f>
        <v>312.25404600000036</v>
      </c>
      <c r="AK154" s="14">
        <f t="shared" ref="AK154:AK203" si="164">EXP(-1.0587+0.8836*LN(AJ154)+0.284)</f>
        <v>73.739366022088362</v>
      </c>
      <c r="AL154" s="22">
        <f t="shared" ref="AL154:AL203" si="165">(AJ154+AK154)*0.475*44/12</f>
        <v>672.27185927180437</v>
      </c>
      <c r="AM154" s="62">
        <f t="shared" si="113"/>
        <v>965.60519260513774</v>
      </c>
      <c r="AN154" s="62">
        <f ca="1">AVERAGE(OFFSET($AM$3,0,0,'Données projet'!$E$10+1,1))-AVERAGE(OFFSET($H$3,0,0,'Données projet'!$E$10+1,1))</f>
        <v>442.85175349826028</v>
      </c>
      <c r="AO154" s="62">
        <f t="shared" si="144"/>
        <v>210.70697808232501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54.234225282646101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54.234225282646101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8.3249999999999993</v>
      </c>
      <c r="BD154" s="13">
        <f>IF('Données projet'!$A$88&gt;35,BD153+BC154-BL153,IF(A154&lt;'Données projet'!$A$88,$BA$205^A154,IF(A154='Données projet'!$A$88,'Données projet'!$B$88,BD153+BC154-BL153)))</f>
        <v>465.49500000000052</v>
      </c>
      <c r="BE154" s="14">
        <f>BD154*VLOOKUP('Données projet'!$B$11,Paramètres!$A$1:$I$89,3,0)*VLOOKUP('Données projet'!$B$11,Paramètres!$A$1:$I$89,5,0)</f>
        <v>501.05881800000054</v>
      </c>
      <c r="BF154" s="14">
        <f t="shared" ref="BF154:BF203" si="167">EXP(-1.0587+0.8836*LN(BE154)+0.284)</f>
        <v>111.9885776165752</v>
      </c>
      <c r="BG154" s="22">
        <f t="shared" ref="BG154:BG203" si="168">(BE154+BF154)*0.475*44/12</f>
        <v>1067.7242140322026</v>
      </c>
      <c r="BH154" s="62">
        <f t="shared" si="116"/>
        <v>1361.0575473655358</v>
      </c>
      <c r="BI154" s="62">
        <f ca="1">AVERAGE(OFFSET($BH$3,0,0,'Données projet'!$E$11+1,1))-AVERAGE(OFFSET($H$3,0,0,'Données projet'!$E$11+1,1))</f>
        <v>683.36974161977764</v>
      </c>
      <c r="BJ154" s="62">
        <f t="shared" si="146"/>
        <v>312.6921234697457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70.606821594388308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70.606821594388308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8.3249999999999993</v>
      </c>
      <c r="BY154" s="13">
        <f>IF('Données projet'!$A$114&gt;35,BY153+BX154-CG153,IF(A154&lt;'Données projet'!$A$114,$BV$205^A154,IF(A154='Données projet'!$A$114,'Données projet'!$B$114,BY153+BX154-CG153)))</f>
        <v>465.49500000000052</v>
      </c>
      <c r="BZ154" s="14">
        <f>BY154*VLOOKUP('Données projet'!$B$12,Paramètres!$A$1:$I$89,3,0)*VLOOKUP('Données projet'!$B$12,Paramètres!$A$1:$I$89,5,0)</f>
        <v>450.22676400000051</v>
      </c>
      <c r="CA154" s="14">
        <f t="shared" ref="CA154:CA203" si="170">EXP(-1.0587+0.8836*LN(BZ154)+0.284)</f>
        <v>101.88821854080018</v>
      </c>
      <c r="CB154" s="22">
        <f t="shared" ref="CB154:CB203" si="171">(BZ154+CA154)*0.475*44/12</f>
        <v>961.6002612585612</v>
      </c>
      <c r="CC154" s="62">
        <f t="shared" si="119"/>
        <v>1254.9335945918945</v>
      </c>
      <c r="CD154" s="62">
        <f ca="1">AVERAGE(OFFSET($CC$3,0,0,'Données projet'!$E$12+1,1))-AVERAGE(OFFSET($H$3,0,0,'Données projet'!$E$12+1,1))</f>
        <v>618.83149423524605</v>
      </c>
      <c r="CE154" s="62">
        <f t="shared" si="148"/>
        <v>285.33582535802435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63.443810708001095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63.443810708001095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2.8421709430404007E-14</v>
      </c>
      <c r="CU154" s="18">
        <f>CT154*VLOOKUP('Données projet'!$B$13,Paramètres!$A$1:$I$89,3,0)*VLOOKUP('Données projet'!$B$13,Paramètres!$A$1:$I$89,5,0)</f>
        <v>2.3055690689943732E-14</v>
      </c>
      <c r="CV154" s="14">
        <f t="shared" ref="CV154:CV203" si="173">EXP(-1.0587+0.8836*LN(CU154)+0.284)</f>
        <v>4.10868481342271E-13</v>
      </c>
      <c r="CW154" s="22">
        <f t="shared" ref="CW154:CW203" si="174">(CU154+CV154)*0.475*44/12</f>
        <v>7.5575126628944061E-13</v>
      </c>
      <c r="CX154" s="62">
        <f t="shared" si="122"/>
        <v>293.33333333333405</v>
      </c>
      <c r="CY154" s="62">
        <f ca="1">AVERAGE(OFFSET($CX$3,0,0,'Données projet'!$E$13+1,1))-AVERAGE(OFFSET($H$3,0,0,'Données projet'!$E$13+1,1))</f>
        <v>204.1040196583786</v>
      </c>
      <c r="CZ154" s="62">
        <f t="shared" si="150"/>
        <v>202.88720677845521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20.198991256672528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20.198991256672528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62">
        <f t="shared" si="125"/>
        <v>293.33333333333491</v>
      </c>
      <c r="DT154" s="62">
        <f ca="1">AVERAGE(OFFSET($DS$3,0,0,'Données projet'!$E$14+1,1))-AVERAGE(OFFSET($H$3,0,0,'Données projet'!$E$14+1,1))</f>
        <v>398.94207486581155</v>
      </c>
      <c r="DU154" s="62">
        <f t="shared" si="152"/>
        <v>166.80625488406787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98.474669553102899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98.474669553102899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8.3249999999999993</v>
      </c>
      <c r="EJ154" s="13">
        <f>IF('Données projet'!$A$192&gt;35,EJ153+EI154-ER153,IF(A154&lt;'Données projet'!$A$192,$EG$205^A154,IF(A154='Données projet'!$A$192,'Données projet'!$B$192,EJ153+EI154-ER153)))</f>
        <v>465.49500000000052</v>
      </c>
      <c r="EK154" s="18">
        <f>EJ154*VLOOKUP('Données projet'!$B$15,Paramètres!$A$1:$I$89,3,0)*VLOOKUP('Données projet'!$B$15,Paramètres!$A$1:$I$89,5,0)</f>
        <v>530.10570600000051</v>
      </c>
      <c r="EL154" s="14">
        <f t="shared" ref="EL154:EL203" si="179">EXP(-1.0587+0.8836*LN(EK154)+0.284)</f>
        <v>117.70604063650072</v>
      </c>
      <c r="EM154" s="22">
        <f t="shared" ref="EM154:EM203" si="180">(EK154+EL154)*0.475*44/12</f>
        <v>1128.272125391906</v>
      </c>
      <c r="EN154" s="62">
        <f t="shared" si="128"/>
        <v>1421.6054587252393</v>
      </c>
      <c r="EO154" s="62">
        <f ca="1">AVERAGE(OFFSET($EN$3,0,0,'Données projet'!$E$15+1,1))-AVERAGE(OFFSET($H$3,0,0,'Données projet'!$E$15+1,1))</f>
        <v>720.18933349167537</v>
      </c>
      <c r="EP154" s="62">
        <f t="shared" si="154"/>
        <v>328.2965259900862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74.699970672323857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74.699970672323857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8.3249999999999993</v>
      </c>
      <c r="N155" s="14">
        <f>IF('Données projet'!$A$36&gt;35,N154+M155-V154,IF(A155&lt;'Données projet'!$A$36,$K$205^A155,IF(A155='Données projet'!$A$36,'Données projet'!$B$36,N154+M155-V154)))</f>
        <v>473.8200000000005</v>
      </c>
      <c r="O155" s="14">
        <f>N155*VLOOKUP('Données projet'!$B$9,Paramètres!$A$1:$I$89,3,0)*VLOOKUP('Données projet'!$B$9,Paramètres!$A$1:$I$89,5,0)</f>
        <v>428.71233600000051</v>
      </c>
      <c r="P155" s="14">
        <f t="shared" si="141"/>
        <v>97.57395866550209</v>
      </c>
      <c r="Q155" s="22">
        <f t="shared" si="162"/>
        <v>916.61529654241701</v>
      </c>
      <c r="R155" s="62">
        <f t="shared" si="109"/>
        <v>1209.9486298757504</v>
      </c>
      <c r="S155" s="62">
        <f ca="1">AVERAGE(OFFSET($R$3,0,0,'Données projet'!$E$9+1,1))-AVERAGE(OFFSET($H$3,0,0,'Données projet'!$E$9+1,1))</f>
        <v>581.88778927327667</v>
      </c>
      <c r="T155" s="62">
        <f t="shared" si="142"/>
        <v>269.67340993773422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58.186831355829085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58.186831355829085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8.3249999999999993</v>
      </c>
      <c r="AI155" s="14">
        <f>IF('Données projet'!$A$62&gt;35,AI154+AH155-AQ154,IF(A155&lt;'Données projet'!$A$62,$AF$205^A155,IF(A155='Données projet'!$A$62,'Données projet'!$B$62,AI154+AH155-AQ154)))</f>
        <v>473.8200000000005</v>
      </c>
      <c r="AJ155" s="14">
        <f>AI155*VLOOKUP('Données projet'!$B$10,Paramètres!$A$1:$I$89,3,0)*VLOOKUP('Données projet'!$B$10,Paramètres!$A$1:$I$89,5,0)</f>
        <v>317.83845600000035</v>
      </c>
      <c r="AK155" s="14">
        <f t="shared" si="164"/>
        <v>74.90342513922424</v>
      </c>
      <c r="AL155" s="22">
        <f t="shared" si="165"/>
        <v>684.02544298414944</v>
      </c>
      <c r="AM155" s="62">
        <f t="shared" si="113"/>
        <v>977.35877631748281</v>
      </c>
      <c r="AN155" s="62">
        <f ca="1">AVERAGE(OFFSET($AM$3,0,0,'Données projet'!$E$10+1,1))-AVERAGE(OFFSET($H$3,0,0,'Données projet'!$E$10+1,1))</f>
        <v>442.85175349826028</v>
      </c>
      <c r="AO155" s="62">
        <f t="shared" si="144"/>
        <v>210.70697808232501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53.170725204464496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53.170725204464496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8.3249999999999993</v>
      </c>
      <c r="BD155" s="13">
        <f>IF('Données projet'!$A$88&gt;35,BD154+BC155-BL154,IF(A155&lt;'Données projet'!$A$88,$BA$205^A155,IF(A155='Données projet'!$A$88,'Données projet'!$B$88,BD154+BC155-BL154)))</f>
        <v>473.8200000000005</v>
      </c>
      <c r="BE155" s="14">
        <f>BD155*VLOOKUP('Données projet'!$B$11,Paramètres!$A$1:$I$89,3,0)*VLOOKUP('Données projet'!$B$11,Paramètres!$A$1:$I$89,5,0)</f>
        <v>510.01984800000048</v>
      </c>
      <c r="BF155" s="14">
        <f t="shared" si="167"/>
        <v>113.7564437079464</v>
      </c>
      <c r="BG155" s="22">
        <f t="shared" si="168"/>
        <v>1086.4103747246743</v>
      </c>
      <c r="BH155" s="62">
        <f t="shared" si="116"/>
        <v>1379.7437080580075</v>
      </c>
      <c r="BI155" s="62">
        <f ca="1">AVERAGE(OFFSET($BH$3,0,0,'Données projet'!$E$11+1,1))-AVERAGE(OFFSET($H$3,0,0,'Données projet'!$E$11+1,1))</f>
        <v>683.36974161977764</v>
      </c>
      <c r="BJ155" s="62">
        <f t="shared" si="146"/>
        <v>312.6921234697457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69.22226488883112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69.22226488883112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8.3249999999999993</v>
      </c>
      <c r="BY155" s="13">
        <f>IF('Données projet'!$A$114&gt;35,BY154+BX155-CG154,IF(A155&lt;'Données projet'!$A$114,$BV$205^A155,IF(A155='Données projet'!$A$114,'Données projet'!$B$114,BY154+BX155-CG154)))</f>
        <v>473.8200000000005</v>
      </c>
      <c r="BZ155" s="14">
        <f>BY155*VLOOKUP('Données projet'!$B$12,Paramètres!$A$1:$I$89,3,0)*VLOOKUP('Données projet'!$B$12,Paramètres!$A$1:$I$89,5,0)</f>
        <v>458.27870400000052</v>
      </c>
      <c r="CA155" s="14">
        <f t="shared" si="170"/>
        <v>103.49663906458966</v>
      </c>
      <c r="CB155" s="22">
        <f t="shared" si="171"/>
        <v>978.42538917082777</v>
      </c>
      <c r="CC155" s="62">
        <f t="shared" si="119"/>
        <v>1271.7587225041611</v>
      </c>
      <c r="CD155" s="62">
        <f ca="1">AVERAGE(OFFSET($CC$3,0,0,'Données projet'!$E$12+1,1))-AVERAGE(OFFSET($H$3,0,0,'Données projet'!$E$12+1,1))</f>
        <v>618.83149423524605</v>
      </c>
      <c r="CE155" s="62">
        <f t="shared" si="148"/>
        <v>285.33582535802435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62.199716276920725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62.199716276920725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2.8421709430404007E-14</v>
      </c>
      <c r="CU155" s="18">
        <f>CT155*VLOOKUP('Données projet'!$B$13,Paramètres!$A$1:$I$89,3,0)*VLOOKUP('Données projet'!$B$13,Paramètres!$A$1:$I$89,5,0)</f>
        <v>2.3055690689943732E-14</v>
      </c>
      <c r="CV155" s="14">
        <f t="shared" si="173"/>
        <v>4.10868481342271E-13</v>
      </c>
      <c r="CW155" s="22">
        <f t="shared" si="174"/>
        <v>7.5575126628944061E-13</v>
      </c>
      <c r="CX155" s="62">
        <f t="shared" si="122"/>
        <v>293.33333333333405</v>
      </c>
      <c r="CY155" s="62">
        <f ca="1">AVERAGE(OFFSET($CX$3,0,0,'Données projet'!$E$13+1,1))-AVERAGE(OFFSET($H$3,0,0,'Données projet'!$E$13+1,1))</f>
        <v>204.1040196583786</v>
      </c>
      <c r="CZ155" s="62">
        <f t="shared" si="150"/>
        <v>202.88720677845521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19.80290135829733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19.80290135829733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62">
        <f t="shared" si="125"/>
        <v>293.33333333333491</v>
      </c>
      <c r="DT155" s="62">
        <f ca="1">AVERAGE(OFFSET($DS$3,0,0,'Données projet'!$E$14+1,1))-AVERAGE(OFFSET($H$3,0,0,'Données projet'!$E$14+1,1))</f>
        <v>398.94207486581155</v>
      </c>
      <c r="DU155" s="62">
        <f t="shared" si="152"/>
        <v>166.80625488406787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96.543641346784185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96.543641346784185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8.3249999999999993</v>
      </c>
      <c r="EJ155" s="13">
        <f>IF('Données projet'!$A$192&gt;35,EJ154+EI155-ER154,IF(A155&lt;'Données projet'!$A$192,$EG$205^A155,IF(A155='Données projet'!$A$192,'Données projet'!$B$192,EJ154+EI155-ER154)))</f>
        <v>473.8200000000005</v>
      </c>
      <c r="EK155" s="18">
        <f>EJ155*VLOOKUP('Données projet'!$B$15,Paramètres!$A$1:$I$89,3,0)*VLOOKUP('Données projet'!$B$15,Paramètres!$A$1:$I$89,5,0)</f>
        <v>539.58621600000049</v>
      </c>
      <c r="EL155" s="14">
        <f t="shared" si="179"/>
        <v>119.56416333454293</v>
      </c>
      <c r="EM155" s="22">
        <f t="shared" si="180"/>
        <v>1148.020244007663</v>
      </c>
      <c r="EN155" s="62">
        <f t="shared" si="128"/>
        <v>1441.3535773409963</v>
      </c>
      <c r="EO155" s="62">
        <f ca="1">AVERAGE(OFFSET($EN$3,0,0,'Données projet'!$E$15+1,1))-AVERAGE(OFFSET($H$3,0,0,'Données projet'!$E$15+1,1))</f>
        <v>720.18933349167537</v>
      </c>
      <c r="EP155" s="62">
        <f t="shared" si="154"/>
        <v>328.2965259900862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73.235149809922774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73.235149809922774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8.3249999999999993</v>
      </c>
      <c r="N156" s="14">
        <f>IF('Données projet'!$A$36&gt;35,N155+M156-V155,IF(A156&lt;'Données projet'!$A$36,$K$205^A156,IF(A156='Données projet'!$A$36,'Données projet'!$B$36,N155+M156-V155)))</f>
        <v>482.14500000000049</v>
      </c>
      <c r="O156" s="14">
        <f>N156*VLOOKUP('Données projet'!$B$9,Paramètres!$A$1:$I$89,3,0)*VLOOKUP('Données projet'!$B$9,Paramètres!$A$1:$I$89,5,0)</f>
        <v>436.24479600000041</v>
      </c>
      <c r="P156" s="14">
        <f t="shared" si="141"/>
        <v>99.087237791231857</v>
      </c>
      <c r="Q156" s="22">
        <f t="shared" si="162"/>
        <v>932.36995885306271</v>
      </c>
      <c r="R156" s="62">
        <f t="shared" si="109"/>
        <v>1225.7032921863961</v>
      </c>
      <c r="S156" s="62">
        <f ca="1">AVERAGE(OFFSET($R$3,0,0,'Données projet'!$E$9+1,1))-AVERAGE(OFFSET($H$3,0,0,'Données projet'!$E$9+1,1))</f>
        <v>581.88778927327667</v>
      </c>
      <c r="T156" s="62">
        <f t="shared" si="142"/>
        <v>269.67340993773422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57.045823083404009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57.045823083404009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8.3249999999999993</v>
      </c>
      <c r="AI156" s="14">
        <f>IF('Données projet'!$A$62&gt;35,AI155+AH156-AQ155,IF(A156&lt;'Données projet'!$A$62,$AF$205^A156,IF(A156='Données projet'!$A$62,'Données projet'!$B$62,AI155+AH156-AQ155)))</f>
        <v>482.14500000000049</v>
      </c>
      <c r="AJ156" s="14">
        <f>AI156*VLOOKUP('Données projet'!$B$10,Paramètres!$A$1:$I$89,3,0)*VLOOKUP('Données projet'!$B$10,Paramètres!$A$1:$I$89,5,0)</f>
        <v>323.42286600000034</v>
      </c>
      <c r="AK156" s="14">
        <f t="shared" si="164"/>
        <v>76.065105891538806</v>
      </c>
      <c r="AL156" s="22">
        <f t="shared" si="165"/>
        <v>695.7748843777639</v>
      </c>
      <c r="AM156" s="62">
        <f t="shared" si="113"/>
        <v>989.10821771109727</v>
      </c>
      <c r="AN156" s="62">
        <f ca="1">AVERAGE(OFFSET($AM$3,0,0,'Données projet'!$E$10+1,1))-AVERAGE(OFFSET($H$3,0,0,'Données projet'!$E$10+1,1))</f>
        <v>442.85175349826028</v>
      </c>
      <c r="AO156" s="62">
        <f t="shared" si="144"/>
        <v>210.70697808232501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52.128079714145031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52.128079714145031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8.3249999999999993</v>
      </c>
      <c r="BD156" s="13">
        <f>IF('Données projet'!$A$88&gt;35,BD155+BC156-BL155,IF(A156&lt;'Données projet'!$A$88,$BA$205^A156,IF(A156='Données projet'!$A$88,'Données projet'!$B$88,BD155+BC156-BL155)))</f>
        <v>482.14500000000049</v>
      </c>
      <c r="BE156" s="14">
        <f>BD156*VLOOKUP('Données projet'!$B$11,Paramètres!$A$1:$I$89,3,0)*VLOOKUP('Données projet'!$B$11,Paramètres!$A$1:$I$89,5,0)</f>
        <v>518.98087800000053</v>
      </c>
      <c r="BF156" s="14">
        <f t="shared" si="167"/>
        <v>115.52069775723253</v>
      </c>
      <c r="BG156" s="22">
        <f t="shared" si="168"/>
        <v>1105.0902444438475</v>
      </c>
      <c r="BH156" s="62">
        <f t="shared" si="116"/>
        <v>1398.4235777771808</v>
      </c>
      <c r="BI156" s="62">
        <f ca="1">AVERAGE(OFFSET($BH$3,0,0,'Données projet'!$E$11+1,1))-AVERAGE(OFFSET($H$3,0,0,'Données projet'!$E$11+1,1))</f>
        <v>683.36974161977764</v>
      </c>
      <c r="BJ156" s="62">
        <f t="shared" si="146"/>
        <v>312.6921234697457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67.864858495773703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67.864858495773703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8.3249999999999993</v>
      </c>
      <c r="BY156" s="13">
        <f>IF('Données projet'!$A$114&gt;35,BY155+BX156-CG155,IF(A156&lt;'Données projet'!$A$114,$BV$205^A156,IF(A156='Données projet'!$A$114,'Données projet'!$B$114,BY155+BX156-CG155)))</f>
        <v>482.14500000000049</v>
      </c>
      <c r="BZ156" s="14">
        <f>BY156*VLOOKUP('Données projet'!$B$12,Paramètres!$A$1:$I$89,3,0)*VLOOKUP('Données projet'!$B$12,Paramètres!$A$1:$I$89,5,0)</f>
        <v>466.33064400000052</v>
      </c>
      <c r="CA156" s="14">
        <f t="shared" si="170"/>
        <v>105.10177331989394</v>
      </c>
      <c r="CB156" s="22">
        <f t="shared" si="171"/>
        <v>995.24479349881619</v>
      </c>
      <c r="CC156" s="62">
        <f t="shared" si="119"/>
        <v>1288.5781268321496</v>
      </c>
      <c r="CD156" s="62">
        <f ca="1">AVERAGE(OFFSET($CC$3,0,0,'Données projet'!$E$12+1,1))-AVERAGE(OFFSET($H$3,0,0,'Données projet'!$E$12+1,1))</f>
        <v>618.83149423524605</v>
      </c>
      <c r="CE156" s="62">
        <f t="shared" si="148"/>
        <v>285.33582535802435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60.980017778811167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60.980017778811167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2.8421709430404007E-14</v>
      </c>
      <c r="CU156" s="18">
        <f>CT156*VLOOKUP('Données projet'!$B$13,Paramètres!$A$1:$I$89,3,0)*VLOOKUP('Données projet'!$B$13,Paramètres!$A$1:$I$89,5,0)</f>
        <v>2.3055690689943732E-14</v>
      </c>
      <c r="CV156" s="14">
        <f t="shared" si="173"/>
        <v>4.10868481342271E-13</v>
      </c>
      <c r="CW156" s="22">
        <f t="shared" si="174"/>
        <v>7.5575126628944061E-13</v>
      </c>
      <c r="CX156" s="62">
        <f t="shared" si="122"/>
        <v>293.33333333333405</v>
      </c>
      <c r="CY156" s="62">
        <f ca="1">AVERAGE(OFFSET($CX$3,0,0,'Données projet'!$E$13+1,1))-AVERAGE(OFFSET($H$3,0,0,'Données projet'!$E$13+1,1))</f>
        <v>204.1040196583786</v>
      </c>
      <c r="CZ156" s="62">
        <f t="shared" si="150"/>
        <v>202.88720677845521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19.414578541238289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19.414578541238289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62">
        <f t="shared" si="125"/>
        <v>293.33333333333491</v>
      </c>
      <c r="DT156" s="62">
        <f ca="1">AVERAGE(OFFSET($DS$3,0,0,'Données projet'!$E$14+1,1))-AVERAGE(OFFSET($H$3,0,0,'Données projet'!$E$14+1,1))</f>
        <v>398.94207486581155</v>
      </c>
      <c r="DU156" s="62">
        <f t="shared" si="152"/>
        <v>166.80625488406787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94.650479425780475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94.650479425780475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8.3249999999999993</v>
      </c>
      <c r="EJ156" s="13">
        <f>IF('Données projet'!$A$192&gt;35,EJ155+EI156-ER155,IF(A156&lt;'Données projet'!$A$192,$EG$205^A156,IF(A156='Données projet'!$A$192,'Données projet'!$B$192,EJ155+EI156-ER155)))</f>
        <v>482.14500000000049</v>
      </c>
      <c r="EK156" s="18">
        <f>EJ156*VLOOKUP('Données projet'!$B$15,Paramètres!$A$1:$I$89,3,0)*VLOOKUP('Données projet'!$B$15,Paramètres!$A$1:$I$89,5,0)</f>
        <v>549.06672600000059</v>
      </c>
      <c r="EL156" s="14">
        <f t="shared" si="179"/>
        <v>121.41848958136239</v>
      </c>
      <c r="EM156" s="22">
        <f t="shared" si="180"/>
        <v>1167.7617504708739</v>
      </c>
      <c r="EN156" s="62">
        <f t="shared" si="128"/>
        <v>1461.0950838042072</v>
      </c>
      <c r="EO156" s="62">
        <f ca="1">AVERAGE(OFFSET($EN$3,0,0,'Données projet'!$E$15+1,1))-AVERAGE(OFFSET($H$3,0,0,'Données projet'!$E$15+1,1))</f>
        <v>720.18933349167537</v>
      </c>
      <c r="EP156" s="62">
        <f t="shared" si="154"/>
        <v>328.2965259900862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71.799053191180874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71.799053191180874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>
        <f>VLOOKUP(A157,'Données projet'!$A$35:$I$55,2,0)</f>
        <v>490.47</v>
      </c>
      <c r="L157" s="13">
        <f>VLOOKUP(A157,'Données projet'!$A$35:$I$55,9,0)</f>
        <v>8.3249999999999993</v>
      </c>
      <c r="M157" s="13">
        <f t="array" ref="M157">INDEX(L:L,MIN(IF(ISNUMBER(L157:L353),ROW(L157:L353),"")))</f>
        <v>8.3249999999999993</v>
      </c>
      <c r="N157" s="14">
        <f>IF('Données projet'!$A$36&gt;35,N156+M157-V156,IF(A157&lt;'Données projet'!$A$36,$K$205^A157,IF(A157='Données projet'!$A$36,'Données projet'!$B$36,N156+M157-V156)))</f>
        <v>490.47000000000048</v>
      </c>
      <c r="O157" s="14">
        <f>N157*VLOOKUP('Données projet'!$B$9,Paramètres!$A$1:$I$89,3,0)*VLOOKUP('Données projet'!$B$9,Paramètres!$A$1:$I$89,5,0)</f>
        <v>443.77725600000048</v>
      </c>
      <c r="P157" s="14">
        <f t="shared" si="141"/>
        <v>100.59747837627934</v>
      </c>
      <c r="Q157" s="22">
        <f t="shared" si="162"/>
        <v>948.11932903868717</v>
      </c>
      <c r="R157" s="62">
        <f t="shared" si="109"/>
        <v>1241.4526623720205</v>
      </c>
      <c r="S157" s="62">
        <f ca="1">AVERAGE(OFFSET($R$3,0,0,'Données projet'!$E$9+1,1))-AVERAGE(OFFSET($H$3,0,0,'Données projet'!$E$9+1,1))</f>
        <v>581.88778927327667</v>
      </c>
      <c r="T157" s="62">
        <f t="shared" si="142"/>
        <v>269.67340993773422</v>
      </c>
      <c r="U157" s="16">
        <f>IF(ISNA(VLOOKUP(A157,'Données projet'!$A$35:$I$55,3,0)),0,VLOOKUP(A157,'Données projet'!$A$35:$I$55,3,0))</f>
        <v>13</v>
      </c>
      <c r="V157" s="16">
        <f>IF(ISNA(VLOOKUP(A157,'Données projet'!$A$35:$I$55,4,0)),0,VLOOKUP(A157,'Données projet'!$A$35:$I$55,4,0))</f>
        <v>55.13</v>
      </c>
      <c r="W157" s="17">
        <f>IF(ISNA(VLOOKUP(A157,'Données projet'!$A$35:$I$55,5,0)),0%,VLOOKUP(A157,'Données projet'!$A$35:$I$55,5,0)*VLOOKUP('Données projet'!$B$9,Paramètres!$A$1:$I$89,7,0))</f>
        <v>0.30099999999999999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72.525129289569833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72.525129289569833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>
        <f>VLOOKUP(A157,'Données projet'!$A$61:$I$81,2,0)</f>
        <v>490.47</v>
      </c>
      <c r="AG157" s="13">
        <f>VLOOKUP(A157,'Données projet'!$A$61:$I$81,9,0)</f>
        <v>8.3249999999999993</v>
      </c>
      <c r="AH157" s="13">
        <f t="array" ref="AH157">INDEX(AG:AG,MIN(IF(ISNUMBER(AG157:AG353),ROW(AG157:AG353),"")))</f>
        <v>8.3249999999999993</v>
      </c>
      <c r="AI157" s="14">
        <f>IF('Données projet'!$A$62&gt;35,AI156+AH157-AQ156,IF(A157&lt;'Données projet'!$A$62,$AF$205^A157,IF(A157='Données projet'!$A$62,'Données projet'!$B$62,AI156+AH157-AQ156)))</f>
        <v>490.47000000000048</v>
      </c>
      <c r="AJ157" s="14">
        <f>AI157*VLOOKUP('Données projet'!$B$10,Paramètres!$A$1:$I$89,3,0)*VLOOKUP('Données projet'!$B$10,Paramètres!$A$1:$I$89,5,0)</f>
        <v>329.00727600000033</v>
      </c>
      <c r="AK157" s="14">
        <f t="shared" si="164"/>
        <v>77.224454083940515</v>
      </c>
      <c r="AL157" s="22">
        <f t="shared" si="165"/>
        <v>707.52026322953031</v>
      </c>
      <c r="AM157" s="62">
        <f t="shared" si="113"/>
        <v>1000.8535965628637</v>
      </c>
      <c r="AN157" s="62">
        <f ca="1">AVERAGE(OFFSET($AM$3,0,0,'Données projet'!$E$10+1,1))-AVERAGE(OFFSET($H$3,0,0,'Données projet'!$E$10+1,1))</f>
        <v>442.85175349826028</v>
      </c>
      <c r="AO157" s="62">
        <f t="shared" si="144"/>
        <v>210.70697808232501</v>
      </c>
      <c r="AP157" s="16">
        <f>IF(ISNA(VLOOKUP(A157,'Données projet'!$A$61:$I$81,3,0)),0,VLOOKUP(A157,'Données projet'!$A$61:$I$81,3,0))</f>
        <v>13</v>
      </c>
      <c r="AQ157" s="16">
        <f>IF(ISNA(VLOOKUP(A157,'Données projet'!$A$61:$I$81,4,0)),0,VLOOKUP(A157,'Données projet'!$A$61:$I$81,4,0))</f>
        <v>55.13</v>
      </c>
      <c r="AR157" s="17">
        <f>IF(ISNA(VLOOKUP(A157,'Données projet'!$A$61:$I$81,5,0)),0%,VLOOKUP(A157,'Données projet'!$A$61:$I$81,5,0)*VLOOKUP('Données projet'!$B$10,Paramètres!$A$1:$I$89,7,0))</f>
        <v>0.371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66.27296297150346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66.27296297150346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>
        <f>VLOOKUP(A157,'Données projet'!$A$87:$I$107,2,0)</f>
        <v>490.47</v>
      </c>
      <c r="BB157" s="13">
        <f>VLOOKUP(A157,'Données projet'!$A$87:$I$107,9,0)</f>
        <v>8.3249999999999993</v>
      </c>
      <c r="BC157" s="13">
        <f t="array" ref="BC157">INDEX(BB:BB,MIN(IF(ISNUMBER(BB157:BB353),ROW(BB157:BB353),"")))</f>
        <v>8.3249999999999993</v>
      </c>
      <c r="BD157" s="13">
        <f>IF('Données projet'!$A$88&gt;35,BD156+BC157-BL156,IF(A157&lt;'Données projet'!$A$88,$BA$205^A157,IF(A157='Données projet'!$A$88,'Données projet'!$B$88,BD156+BC157-BL156)))</f>
        <v>490.47000000000048</v>
      </c>
      <c r="BE157" s="14">
        <f>BD157*VLOOKUP('Données projet'!$B$11,Paramètres!$A$1:$I$89,3,0)*VLOOKUP('Données projet'!$B$11,Paramètres!$A$1:$I$89,5,0)</f>
        <v>527.94190800000047</v>
      </c>
      <c r="BF157" s="14">
        <f t="shared" si="167"/>
        <v>117.28140932872228</v>
      </c>
      <c r="BG157" s="22">
        <f t="shared" si="168"/>
        <v>1123.7639443475252</v>
      </c>
      <c r="BH157" s="62">
        <f t="shared" si="116"/>
        <v>1417.0972776808585</v>
      </c>
      <c r="BI157" s="62">
        <f ca="1">AVERAGE(OFFSET($BH$3,0,0,'Données projet'!$E$11+1,1))-AVERAGE(OFFSET($H$3,0,0,'Données projet'!$E$11+1,1))</f>
        <v>683.36974161977764</v>
      </c>
      <c r="BJ157" s="62">
        <f t="shared" si="146"/>
        <v>312.6921234697457</v>
      </c>
      <c r="BK157" s="16">
        <f>IF(ISNA(VLOOKUP(A157,'Données projet'!$A$87:$I$107,3,0)),0,VLOOKUP(A157,'Données projet'!$A$87:$I$107,3,0))</f>
        <v>13</v>
      </c>
      <c r="BL157" s="16">
        <f>IF(ISNA(VLOOKUP(A157,'Données projet'!$A$87:$I$107,4,0)),0,VLOOKUP(A157,'Données projet'!$A$87:$I$107,4,0))</f>
        <v>55.13</v>
      </c>
      <c r="BM157" s="17">
        <f>IF(ISNA(VLOOKUP(A157,'Données projet'!$A$87:$I$107,5,0)),0%,VLOOKUP(A157,'Données projet'!$A$87:$I$107,5,0)*VLOOKUP('Données projet'!$B$11,Paramètres!$A$1:$I$89,7,0))</f>
        <v>0.30099999999999999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86.279895189315809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86.279895189315809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>
        <f>VLOOKUP(A157,'Données projet'!$A$113:$I$133,2,0)</f>
        <v>490.47</v>
      </c>
      <c r="BW157" s="13">
        <f>VLOOKUP(A157,'Données projet'!$A$113:$I$133,9,0)</f>
        <v>8.3249999999999993</v>
      </c>
      <c r="BX157" s="13">
        <f t="array" ref="BX157">INDEX(BW:BW,MIN(IF(ISNUMBER(BW157:BW353),ROW(BW157:BW353),"")))</f>
        <v>8.3249999999999993</v>
      </c>
      <c r="BY157" s="13">
        <f>IF('Données projet'!$A$114&gt;35,BY156+BX157-CG156,IF(A157&lt;'Données projet'!$A$114,$BV$205^A157,IF(A157='Données projet'!$A$114,'Données projet'!$B$114,BY156+BX157-CG156)))</f>
        <v>490.47000000000048</v>
      </c>
      <c r="BZ157" s="14">
        <f>BY157*VLOOKUP('Données projet'!$B$12,Paramètres!$A$1:$I$89,3,0)*VLOOKUP('Données projet'!$B$12,Paramètres!$A$1:$I$89,5,0)</f>
        <v>474.38258400000052</v>
      </c>
      <c r="CA157" s="14">
        <f t="shared" si="170"/>
        <v>106.70368459693037</v>
      </c>
      <c r="CB157" s="22">
        <f t="shared" si="171"/>
        <v>1012.0585844729879</v>
      </c>
      <c r="CC157" s="62">
        <f t="shared" si="119"/>
        <v>1305.3919178063213</v>
      </c>
      <c r="CD157" s="62">
        <f ca="1">AVERAGE(OFFSET($CC$3,0,0,'Données projet'!$E$12+1,1))-AVERAGE(OFFSET($H$3,0,0,'Données projet'!$E$12+1,1))</f>
        <v>618.83149423524605</v>
      </c>
      <c r="CE157" s="62">
        <f t="shared" si="148"/>
        <v>285.33582535802435</v>
      </c>
      <c r="CF157" s="16">
        <f>IF(ISNA(VLOOKUP(A157,'Données projet'!$A$113:$I$133,3,0)),0,VLOOKUP(A157,'Données projet'!$A$113:$I$133,3,0))</f>
        <v>13</v>
      </c>
      <c r="CG157" s="16">
        <f>IF(ISNA(VLOOKUP(A157,'Données projet'!$A$113:$I$133,4,0)),0,VLOOKUP(A157,'Données projet'!$A$113:$I$133,4,0))</f>
        <v>55.13</v>
      </c>
      <c r="CH157" s="17">
        <f>IF(ISNA(VLOOKUP(A157,'Données projet'!$A$113:$I$133,5,0)),0%,VLOOKUP(A157,'Données projet'!$A$113:$I$133,5,0)*VLOOKUP('Données projet'!$B$12,Paramètres!$A$1:$I$89,7,0))</f>
        <v>0.30099999999999999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77.526862344022916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77.526862344022916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2.8421709430404007E-14</v>
      </c>
      <c r="CU157" s="18">
        <f>CT157*VLOOKUP('Données projet'!$B$13,Paramètres!$A$1:$I$89,3,0)*VLOOKUP('Données projet'!$B$13,Paramètres!$A$1:$I$89,5,0)</f>
        <v>2.3055690689943732E-14</v>
      </c>
      <c r="CV157" s="14">
        <f t="shared" si="173"/>
        <v>4.10868481342271E-13</v>
      </c>
      <c r="CW157" s="22">
        <f t="shared" si="174"/>
        <v>7.5575126628944061E-13</v>
      </c>
      <c r="CX157" s="62">
        <f t="shared" si="122"/>
        <v>293.33333333333405</v>
      </c>
      <c r="CY157" s="62">
        <f ca="1">AVERAGE(OFFSET($CX$3,0,0,'Données projet'!$E$13+1,1))-AVERAGE(OFFSET($H$3,0,0,'Données projet'!$E$13+1,1))</f>
        <v>204.1040196583786</v>
      </c>
      <c r="CZ157" s="62">
        <f t="shared" si="150"/>
        <v>202.88720677845521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19.033870497768241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19.033870497768241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62">
        <f t="shared" si="125"/>
        <v>293.33333333333491</v>
      </c>
      <c r="DT157" s="62">
        <f ca="1">AVERAGE(OFFSET($DS$3,0,0,'Données projet'!$E$14+1,1))-AVERAGE(OFFSET($H$3,0,0,'Données projet'!$E$14+1,1))</f>
        <v>398.94207486581155</v>
      </c>
      <c r="DU157" s="62">
        <f t="shared" si="152"/>
        <v>166.80625488406787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92.794441255332899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92.794441255332899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>
        <f>VLOOKUP(A157,'Données projet'!$A$191:$I$211,2,0)</f>
        <v>490.47</v>
      </c>
      <c r="EH157" s="13">
        <f>VLOOKUP(A157,'Données projet'!$A$191:$I$211,9,0)</f>
        <v>8.3249999999999993</v>
      </c>
      <c r="EI157" s="13">
        <f t="array" ref="EI157">INDEX(EH:EH,MIN(IF(ISNUMBER(EH157:EH353),ROW(EH157:EH353),"")))</f>
        <v>8.3249999999999993</v>
      </c>
      <c r="EJ157" s="13">
        <f>IF('Données projet'!$A$192&gt;35,EJ156+EI157-ER156,IF(A157&lt;'Données projet'!$A$192,$EG$205^A157,IF(A157='Données projet'!$A$192,'Données projet'!$B$192,EJ156+EI157-ER156)))</f>
        <v>490.47000000000048</v>
      </c>
      <c r="EK157" s="18">
        <f>EJ157*VLOOKUP('Données projet'!$B$15,Paramètres!$A$1:$I$89,3,0)*VLOOKUP('Données projet'!$B$15,Paramètres!$A$1:$I$89,5,0)</f>
        <v>558.54723600000057</v>
      </c>
      <c r="EL157" s="14">
        <f t="shared" si="179"/>
        <v>123.2690924927817</v>
      </c>
      <c r="EM157" s="22">
        <f t="shared" si="180"/>
        <v>1187.4967721249293</v>
      </c>
      <c r="EN157" s="62">
        <f t="shared" si="128"/>
        <v>1480.8301054582626</v>
      </c>
      <c r="EO157" s="62">
        <f ca="1">AVERAGE(OFFSET($EN$3,0,0,'Données projet'!$E$15+1,1))-AVERAGE(OFFSET($H$3,0,0,'Données projet'!$E$15+1,1))</f>
        <v>720.18933349167537</v>
      </c>
      <c r="EP157" s="62">
        <f t="shared" si="154"/>
        <v>328.2965259900862</v>
      </c>
      <c r="EQ157" s="16">
        <f>IF(ISNA(VLOOKUP(A157,'Données projet'!$A$191:$I$211,3,0)),0,VLOOKUP(A157,'Données projet'!$A$191:$I$211,3,0))</f>
        <v>13</v>
      </c>
      <c r="ER157" s="16">
        <f>IF(ISNA(VLOOKUP(A157,'Données projet'!$A$191:$I$211,4,0)),0,VLOOKUP(A157,'Données projet'!$A$191:$I$211,4,0))</f>
        <v>55.13</v>
      </c>
      <c r="ES157" s="17">
        <f>IF(ISNA(VLOOKUP(A157,'Données projet'!$A$191:$I$211,5,0)),0%,VLOOKUP(A157,'Données projet'!$A$191:$I$211,5,0)*VLOOKUP('Données projet'!$B$15,Paramètres!$A$1:$I$89,7,0))</f>
        <v>0.30099999999999999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91.281628243768893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91.281628243768893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8.4429999999999943</v>
      </c>
      <c r="N158" s="14">
        <f>IF('Données projet'!$A$36&gt;35,N157+M158-V157,IF(A158&lt;'Données projet'!$A$36,$K$205^A158,IF(A158='Données projet'!$A$36,'Données projet'!$B$36,N157+M158-V157)))</f>
        <v>443.78300000000047</v>
      </c>
      <c r="O158" s="14">
        <f>N158*VLOOKUP('Données projet'!$B$9,Paramètres!$A$1:$I$89,3,0)*VLOOKUP('Données projet'!$B$9,Paramètres!$A$1:$I$89,5,0)</f>
        <v>401.53485840000047</v>
      </c>
      <c r="P158" s="14">
        <f t="shared" si="141"/>
        <v>92.087764815279797</v>
      </c>
      <c r="Q158" s="22">
        <f t="shared" si="162"/>
        <v>859.72606876661303</v>
      </c>
      <c r="R158" s="62">
        <f t="shared" si="109"/>
        <v>1153.0594020999463</v>
      </c>
      <c r="S158" s="62">
        <f ca="1">AVERAGE(OFFSET($R$3,0,0,'Données projet'!$E$9+1,1))-AVERAGE(OFFSET($H$3,0,0,'Données projet'!$E$9+1,1))</f>
        <v>581.88778927327667</v>
      </c>
      <c r="T158" s="62">
        <f t="shared" si="142"/>
        <v>269.67340993773422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71.102955740162301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71.102955740162301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8.4429999999999943</v>
      </c>
      <c r="AI158" s="14">
        <f>IF('Données projet'!$A$62&gt;35,AI157+AH158-AQ157,IF(A158&lt;'Données projet'!$A$62,$AF$205^A158,IF(A158='Données projet'!$A$62,'Données projet'!$B$62,AI157+AH158-AQ157)))</f>
        <v>443.78300000000047</v>
      </c>
      <c r="AJ158" s="14">
        <f>AI158*VLOOKUP('Données projet'!$B$10,Paramètres!$A$1:$I$89,3,0)*VLOOKUP('Données projet'!$B$10,Paramètres!$A$1:$I$89,5,0)</f>
        <v>297.68963640000032</v>
      </c>
      <c r="AK158" s="14">
        <f t="shared" si="164"/>
        <v>70.691904811673083</v>
      </c>
      <c r="AL158" s="22">
        <f t="shared" si="165"/>
        <v>641.59785094366441</v>
      </c>
      <c r="AM158" s="62">
        <f t="shared" si="113"/>
        <v>934.93118427699778</v>
      </c>
      <c r="AN158" s="62">
        <f ca="1">AVERAGE(OFFSET($AM$3,0,0,'Données projet'!$E$10+1,1))-AVERAGE(OFFSET($H$3,0,0,'Données projet'!$E$10+1,1))</f>
        <v>442.85175349826028</v>
      </c>
      <c r="AO158" s="62">
        <f t="shared" si="144"/>
        <v>210.70697808232501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64.973390590148298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64.973390590148298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8.4429999999999943</v>
      </c>
      <c r="BD158" s="13">
        <f>IF('Données projet'!$A$88&gt;35,BD157+BC158-BL157,IF(A158&lt;'Données projet'!$A$88,$BA$205^A158,IF(A158='Données projet'!$A$88,'Données projet'!$B$88,BD157+BC158-BL157)))</f>
        <v>443.78300000000047</v>
      </c>
      <c r="BE158" s="14">
        <f>BD158*VLOOKUP('Données projet'!$B$11,Paramètres!$A$1:$I$89,3,0)*VLOOKUP('Données projet'!$B$11,Paramètres!$A$1:$I$89,5,0)</f>
        <v>477.68802120000049</v>
      </c>
      <c r="BF158" s="14">
        <f t="shared" si="167"/>
        <v>107.36037337904681</v>
      </c>
      <c r="BG158" s="22">
        <f t="shared" si="168"/>
        <v>1018.9592872251741</v>
      </c>
      <c r="BH158" s="62">
        <f t="shared" si="116"/>
        <v>1312.2926205585075</v>
      </c>
      <c r="BI158" s="62">
        <f ca="1">AVERAGE(OFFSET($BH$3,0,0,'Données projet'!$E$11+1,1))-AVERAGE(OFFSET($H$3,0,0,'Données projet'!$E$11+1,1))</f>
        <v>683.36974161977764</v>
      </c>
      <c r="BJ158" s="62">
        <f t="shared" si="146"/>
        <v>312.6921234697457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84.58799907019305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84.58799907019305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8.4429999999999943</v>
      </c>
      <c r="BY158" s="13">
        <f>IF('Données projet'!$A$114&gt;35,BY157+BX158-CG157,IF(A158&lt;'Données projet'!$A$114,$BV$205^A158,IF(A158='Données projet'!$A$114,'Données projet'!$B$114,BY157+BX158-CG157)))</f>
        <v>443.78300000000047</v>
      </c>
      <c r="BZ158" s="14">
        <f>BY158*VLOOKUP('Données projet'!$B$12,Paramètres!$A$1:$I$89,3,0)*VLOOKUP('Données projet'!$B$12,Paramètres!$A$1:$I$89,5,0)</f>
        <v>429.22691760000049</v>
      </c>
      <c r="CA158" s="14">
        <f t="shared" si="170"/>
        <v>97.677436558915673</v>
      </c>
      <c r="CB158" s="22">
        <f t="shared" si="171"/>
        <v>917.69175016011229</v>
      </c>
      <c r="CC158" s="62">
        <f t="shared" si="119"/>
        <v>1211.0250834934457</v>
      </c>
      <c r="CD158" s="62">
        <f ca="1">AVERAGE(OFFSET($CC$3,0,0,'Données projet'!$E$12+1,1))-AVERAGE(OFFSET($H$3,0,0,'Données projet'!$E$12+1,1))</f>
        <v>618.83149423524605</v>
      </c>
      <c r="CE158" s="62">
        <f t="shared" si="148"/>
        <v>285.33582535802435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76.006607860173474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76.006607860173474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2.8421709430404007E-14</v>
      </c>
      <c r="CU158" s="18">
        <f>CT158*VLOOKUP('Données projet'!$B$13,Paramètres!$A$1:$I$89,3,0)*VLOOKUP('Données projet'!$B$13,Paramètres!$A$1:$I$89,5,0)</f>
        <v>2.3055690689943732E-14</v>
      </c>
      <c r="CV158" s="14">
        <f t="shared" si="173"/>
        <v>4.10868481342271E-13</v>
      </c>
      <c r="CW158" s="22">
        <f t="shared" si="174"/>
        <v>7.5575126628944061E-13</v>
      </c>
      <c r="CX158" s="62">
        <f t="shared" si="122"/>
        <v>293.33333333333405</v>
      </c>
      <c r="CY158" s="62">
        <f ca="1">AVERAGE(OFFSET($CX$3,0,0,'Données projet'!$E$13+1,1))-AVERAGE(OFFSET($H$3,0,0,'Données projet'!$E$13+1,1))</f>
        <v>204.1040196583786</v>
      </c>
      <c r="CZ158" s="62">
        <f t="shared" si="150"/>
        <v>202.88720677845521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18.660627906821666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18.660627906821666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62">
        <f t="shared" si="125"/>
        <v>293.33333333333491</v>
      </c>
      <c r="DT158" s="62">
        <f ca="1">AVERAGE(OFFSET($DS$3,0,0,'Données projet'!$E$14+1,1))-AVERAGE(OFFSET($H$3,0,0,'Données projet'!$E$14+1,1))</f>
        <v>398.94207486581155</v>
      </c>
      <c r="DU158" s="62">
        <f t="shared" si="152"/>
        <v>166.80625488406787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90.974798861336296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90.974798861336296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8.4429999999999943</v>
      </c>
      <c r="EJ158" s="13">
        <f>IF('Données projet'!$A$192&gt;35,EJ157+EI158-ER157,IF(A158&lt;'Données projet'!$A$192,$EG$205^A158,IF(A158='Données projet'!$A$192,'Données projet'!$B$192,EJ157+EI158-ER157)))</f>
        <v>443.78300000000047</v>
      </c>
      <c r="EK158" s="18">
        <f>EJ158*VLOOKUP('Données projet'!$B$15,Paramètres!$A$1:$I$89,3,0)*VLOOKUP('Données projet'!$B$15,Paramètres!$A$1:$I$89,5,0)</f>
        <v>505.38008040000057</v>
      </c>
      <c r="EL158" s="14">
        <f t="shared" si="179"/>
        <v>112.84154813511626</v>
      </c>
      <c r="EM158" s="22">
        <f t="shared" si="180"/>
        <v>1076.7360030319949</v>
      </c>
      <c r="EN158" s="62">
        <f t="shared" si="128"/>
        <v>1370.0693363653281</v>
      </c>
      <c r="EO158" s="62">
        <f ca="1">AVERAGE(OFFSET($EN$3,0,0,'Données projet'!$E$15+1,1))-AVERAGE(OFFSET($H$3,0,0,'Données projet'!$E$15+1,1))</f>
        <v>720.18933349167537</v>
      </c>
      <c r="EP158" s="62">
        <f t="shared" si="154"/>
        <v>328.2965259900862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89.491651190204237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89.491651190204237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8.4429999999999943</v>
      </c>
      <c r="N159" s="14">
        <f>IF('Données projet'!$A$36&gt;35,N158+M159-V158,IF(A159&lt;'Données projet'!$A$36,$K$205^A159,IF(A159='Données projet'!$A$36,'Données projet'!$B$36,N158+M159-V158)))</f>
        <v>452.22600000000045</v>
      </c>
      <c r="O159" s="14">
        <f>N159*VLOOKUP('Données projet'!$B$9,Paramètres!$A$1:$I$89,3,0)*VLOOKUP('Données projet'!$B$9,Paramètres!$A$1:$I$89,5,0)</f>
        <v>409.1740848000004</v>
      </c>
      <c r="P159" s="14">
        <f t="shared" si="141"/>
        <v>93.634108404325715</v>
      </c>
      <c r="Q159" s="22">
        <f t="shared" si="162"/>
        <v>875.72426983086791</v>
      </c>
      <c r="R159" s="62">
        <f t="shared" si="109"/>
        <v>1169.0576031642013</v>
      </c>
      <c r="S159" s="62">
        <f ca="1">AVERAGE(OFFSET($R$3,0,0,'Données projet'!$E$9+1,1))-AVERAGE(OFFSET($H$3,0,0,'Données projet'!$E$9+1,1))</f>
        <v>581.88778927327667</v>
      </c>
      <c r="T159" s="62">
        <f t="shared" si="142"/>
        <v>269.67340993773422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69.708670146618431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69.708670146618431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8.4429999999999943</v>
      </c>
      <c r="AI159" s="14">
        <f>IF('Données projet'!$A$62&gt;35,AI158+AH159-AQ158,IF(A159&lt;'Données projet'!$A$62,$AF$205^A159,IF(A159='Données projet'!$A$62,'Données projet'!$B$62,AI158+AH159-AQ158)))</f>
        <v>452.22600000000045</v>
      </c>
      <c r="AJ159" s="14">
        <f>AI159*VLOOKUP('Données projet'!$B$10,Paramètres!$A$1:$I$89,3,0)*VLOOKUP('Données projet'!$B$10,Paramètres!$A$1:$I$89,5,0)</f>
        <v>303.35320080000031</v>
      </c>
      <c r="AK159" s="14">
        <f t="shared" si="164"/>
        <v>71.878967762133996</v>
      </c>
      <c r="AL159" s="22">
        <f t="shared" si="165"/>
        <v>653.52936024571716</v>
      </c>
      <c r="AM159" s="62">
        <f t="shared" si="113"/>
        <v>946.86269357905053</v>
      </c>
      <c r="AN159" s="62">
        <f ca="1">AVERAGE(OFFSET($AM$3,0,0,'Données projet'!$E$10+1,1))-AVERAGE(OFFSET($H$3,0,0,'Données projet'!$E$10+1,1))</f>
        <v>442.85175349826028</v>
      </c>
      <c r="AO159" s="62">
        <f t="shared" si="144"/>
        <v>210.70697808232501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63.699302030530625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63.699302030530625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8.4429999999999943</v>
      </c>
      <c r="BD159" s="13">
        <f>IF('Données projet'!$A$88&gt;35,BD158+BC159-BL158,IF(A159&lt;'Données projet'!$A$88,$BA$205^A159,IF(A159='Données projet'!$A$88,'Données projet'!$B$88,BD158+BC159-BL158)))</f>
        <v>452.22600000000045</v>
      </c>
      <c r="BE159" s="14">
        <f>BD159*VLOOKUP('Données projet'!$B$11,Paramètres!$A$1:$I$89,3,0)*VLOOKUP('Données projet'!$B$11,Paramètres!$A$1:$I$89,5,0)</f>
        <v>486.77606640000045</v>
      </c>
      <c r="BF159" s="14">
        <f t="shared" si="167"/>
        <v>109.16317558002628</v>
      </c>
      <c r="BG159" s="22">
        <f t="shared" si="168"/>
        <v>1037.9275131152133</v>
      </c>
      <c r="BH159" s="62">
        <f t="shared" si="116"/>
        <v>1331.2608464485465</v>
      </c>
      <c r="BI159" s="62">
        <f ca="1">AVERAGE(OFFSET($BH$3,0,0,'Données projet'!$E$11+1,1))-AVERAGE(OFFSET($H$3,0,0,'Données projet'!$E$11+1,1))</f>
        <v>683.36974161977764</v>
      </c>
      <c r="BJ159" s="62">
        <f t="shared" si="146"/>
        <v>312.6921234697457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82.929280002011552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82.929280002011552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8.4429999999999943</v>
      </c>
      <c r="BY159" s="13">
        <f>IF('Données projet'!$A$114&gt;35,BY158+BX159-CG158,IF(A159&lt;'Données projet'!$A$114,$BV$205^A159,IF(A159='Données projet'!$A$114,'Données projet'!$B$114,BY158+BX159-CG158)))</f>
        <v>452.22600000000045</v>
      </c>
      <c r="BZ159" s="14">
        <f>BY159*VLOOKUP('Données projet'!$B$12,Paramètres!$A$1:$I$89,3,0)*VLOOKUP('Données projet'!$B$12,Paramètres!$A$1:$I$89,5,0)</f>
        <v>437.39298720000045</v>
      </c>
      <c r="CA159" s="14">
        <f t="shared" si="170"/>
        <v>99.317642270502773</v>
      </c>
      <c r="CB159" s="22">
        <f t="shared" si="171"/>
        <v>934.77101299445985</v>
      </c>
      <c r="CC159" s="62">
        <f t="shared" si="119"/>
        <v>1228.1043463277931</v>
      </c>
      <c r="CD159" s="62">
        <f ca="1">AVERAGE(OFFSET($CC$3,0,0,'Données projet'!$E$12+1,1))-AVERAGE(OFFSET($H$3,0,0,'Données projet'!$E$12+1,1))</f>
        <v>618.83149423524605</v>
      </c>
      <c r="CE159" s="62">
        <f t="shared" si="148"/>
        <v>285.33582535802435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74.51616463948865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74.51616463948865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2.8421709430404007E-14</v>
      </c>
      <c r="CU159" s="18">
        <f>CT159*VLOOKUP('Données projet'!$B$13,Paramètres!$A$1:$I$89,3,0)*VLOOKUP('Données projet'!$B$13,Paramètres!$A$1:$I$89,5,0)</f>
        <v>2.3055690689943732E-14</v>
      </c>
      <c r="CV159" s="14">
        <f t="shared" si="173"/>
        <v>4.10868481342271E-13</v>
      </c>
      <c r="CW159" s="22">
        <f t="shared" si="174"/>
        <v>7.5575126628944061E-13</v>
      </c>
      <c r="CX159" s="62">
        <f t="shared" si="122"/>
        <v>293.33333333333405</v>
      </c>
      <c r="CY159" s="62">
        <f ca="1">AVERAGE(OFFSET($CX$3,0,0,'Données projet'!$E$13+1,1))-AVERAGE(OFFSET($H$3,0,0,'Données projet'!$E$13+1,1))</f>
        <v>204.1040196583786</v>
      </c>
      <c r="CZ159" s="62">
        <f t="shared" si="150"/>
        <v>202.88720677845521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18.294704375428051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18.294704375428051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62">
        <f t="shared" si="125"/>
        <v>293.33333333333491</v>
      </c>
      <c r="DT159" s="62">
        <f ca="1">AVERAGE(OFFSET($DS$3,0,0,'Données projet'!$E$14+1,1))-AVERAGE(OFFSET($H$3,0,0,'Données projet'!$E$14+1,1))</f>
        <v>398.94207486581155</v>
      </c>
      <c r="DU159" s="62">
        <f t="shared" si="152"/>
        <v>166.80625488406787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89.190838544813701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89.190838544813701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8.4429999999999943</v>
      </c>
      <c r="EJ159" s="13">
        <f>IF('Données projet'!$A$192&gt;35,EJ158+EI159-ER158,IF(A159&lt;'Données projet'!$A$192,$EG$205^A159,IF(A159='Données projet'!$A$192,'Données projet'!$B$192,EJ158+EI159-ER158)))</f>
        <v>452.22600000000045</v>
      </c>
      <c r="EK159" s="18">
        <f>EJ159*VLOOKUP('Données projet'!$B$15,Paramètres!$A$1:$I$89,3,0)*VLOOKUP('Données projet'!$B$15,Paramètres!$A$1:$I$89,5,0)</f>
        <v>514.99496880000049</v>
      </c>
      <c r="EL159" s="14">
        <f t="shared" si="179"/>
        <v>114.73639057033847</v>
      </c>
      <c r="EM159" s="22">
        <f t="shared" si="180"/>
        <v>1096.7821175700071</v>
      </c>
      <c r="EN159" s="62">
        <f t="shared" si="128"/>
        <v>1390.1154509033404</v>
      </c>
      <c r="EO159" s="62">
        <f ca="1">AVERAGE(OFFSET($EN$3,0,0,'Données projet'!$E$15+1,1))-AVERAGE(OFFSET($H$3,0,0,'Données projet'!$E$15+1,1))</f>
        <v>720.18933349167537</v>
      </c>
      <c r="EP159" s="62">
        <f t="shared" si="154"/>
        <v>328.2965259900862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87.736774494881786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87.736774494881786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8.4429999999999943</v>
      </c>
      <c r="N160" s="14">
        <f>IF('Données projet'!$A$36&gt;35,N159+M160-V159,IF(A160&lt;'Données projet'!$A$36,$K$205^A160,IF(A160='Données projet'!$A$36,'Données projet'!$B$36,N159+M160-V159)))</f>
        <v>460.66900000000044</v>
      </c>
      <c r="O160" s="14">
        <f>N160*VLOOKUP('Données projet'!$B$9,Paramètres!$A$1:$I$89,3,0)*VLOOKUP('Données projet'!$B$9,Paramètres!$A$1:$I$89,5,0)</f>
        <v>416.81331120000038</v>
      </c>
      <c r="P160" s="14">
        <f t="shared" si="141"/>
        <v>95.177094964322421</v>
      </c>
      <c r="Q160" s="22">
        <f t="shared" si="162"/>
        <v>891.71662406952885</v>
      </c>
      <c r="R160" s="62">
        <f t="shared" si="109"/>
        <v>1185.0499574028622</v>
      </c>
      <c r="S160" s="62">
        <f ca="1">AVERAGE(OFFSET($R$3,0,0,'Données projet'!$E$9+1,1))-AVERAGE(OFFSET($H$3,0,0,'Données projet'!$E$9+1,1))</f>
        <v>581.88778927327667</v>
      </c>
      <c r="T160" s="62">
        <f t="shared" si="142"/>
        <v>269.67340993773422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68.341725643133714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68.341725643133714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8.4429999999999943</v>
      </c>
      <c r="AI160" s="14">
        <f>IF('Données projet'!$A$62&gt;35,AI159+AH160-AQ159,IF(A160&lt;'Données projet'!$A$62,$AF$205^A160,IF(A160='Données projet'!$A$62,'Données projet'!$B$62,AI159+AH160-AQ159)))</f>
        <v>460.66900000000044</v>
      </c>
      <c r="AJ160" s="14">
        <f>AI160*VLOOKUP('Données projet'!$B$10,Paramètres!$A$1:$I$89,3,0)*VLOOKUP('Données projet'!$B$10,Paramètres!$A$1:$I$89,5,0)</f>
        <v>309.01676520000029</v>
      </c>
      <c r="AK160" s="14">
        <f t="shared" si="164"/>
        <v>73.063453662554991</v>
      </c>
      <c r="AL160" s="22">
        <f t="shared" si="165"/>
        <v>665.45638118561703</v>
      </c>
      <c r="AM160" s="62">
        <f t="shared" si="113"/>
        <v>958.7897145189504</v>
      </c>
      <c r="AN160" s="62">
        <f ca="1">AVERAGE(OFFSET($AM$3,0,0,'Données projet'!$E$10+1,1))-AVERAGE(OFFSET($H$3,0,0,'Données projet'!$E$10+1,1))</f>
        <v>442.85175349826028</v>
      </c>
      <c r="AO160" s="62">
        <f t="shared" si="144"/>
        <v>210.70697808232501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62.450197570449767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62.450197570449767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8.4429999999999943</v>
      </c>
      <c r="BD160" s="13">
        <f>IF('Données projet'!$A$88&gt;35,BD159+BC160-BL159,IF(A160&lt;'Données projet'!$A$88,$BA$205^A160,IF(A160='Données projet'!$A$88,'Données projet'!$B$88,BD159+BC160-BL159)))</f>
        <v>460.66900000000044</v>
      </c>
      <c r="BE160" s="14">
        <f>BD160*VLOOKUP('Données projet'!$B$11,Paramètres!$A$1:$I$89,3,0)*VLOOKUP('Données projet'!$B$11,Paramètres!$A$1:$I$89,5,0)</f>
        <v>495.86411160000046</v>
      </c>
      <c r="BF160" s="14">
        <f t="shared" si="167"/>
        <v>110.96206399405607</v>
      </c>
      <c r="BG160" s="22">
        <f t="shared" si="168"/>
        <v>1056.8889224929817</v>
      </c>
      <c r="BH160" s="62">
        <f t="shared" si="116"/>
        <v>1350.2222558263149</v>
      </c>
      <c r="BI160" s="62">
        <f ca="1">AVERAGE(OFFSET($BH$3,0,0,'Données projet'!$E$11+1,1))-AVERAGE(OFFSET($H$3,0,0,'Données projet'!$E$11+1,1))</f>
        <v>683.36974161977764</v>
      </c>
      <c r="BJ160" s="62">
        <f t="shared" si="146"/>
        <v>312.6921234697457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81.303087403038361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81.303087403038361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8.4429999999999943</v>
      </c>
      <c r="BY160" s="13">
        <f>IF('Données projet'!$A$114&gt;35,BY159+BX160-CG159,IF(A160&lt;'Données projet'!$A$114,$BV$205^A160,IF(A160='Données projet'!$A$114,'Données projet'!$B$114,BY159+BX160-CG159)))</f>
        <v>460.66900000000044</v>
      </c>
      <c r="BZ160" s="14">
        <f>BY160*VLOOKUP('Données projet'!$B$12,Paramètres!$A$1:$I$89,3,0)*VLOOKUP('Données projet'!$B$12,Paramètres!$A$1:$I$89,5,0)</f>
        <v>445.55905680000046</v>
      </c>
      <c r="CA160" s="14">
        <f t="shared" si="170"/>
        <v>100.95428718340372</v>
      </c>
      <c r="CB160" s="22">
        <f t="shared" si="171"/>
        <v>951.84407410442907</v>
      </c>
      <c r="CC160" s="62">
        <f t="shared" si="119"/>
        <v>1245.1774074377624</v>
      </c>
      <c r="CD160" s="62">
        <f ca="1">AVERAGE(OFFSET($CC$3,0,0,'Données projet'!$E$12+1,1))-AVERAGE(OFFSET($H$3,0,0,'Données projet'!$E$12+1,1))</f>
        <v>618.83149423524605</v>
      </c>
      <c r="CE160" s="62">
        <f t="shared" si="148"/>
        <v>285.33582535802435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73.054948101280857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73.054948101280857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2.8421709430404007E-14</v>
      </c>
      <c r="CU160" s="18">
        <f>CT160*VLOOKUP('Données projet'!$B$13,Paramètres!$A$1:$I$89,3,0)*VLOOKUP('Données projet'!$B$13,Paramètres!$A$1:$I$89,5,0)</f>
        <v>2.3055690689943732E-14</v>
      </c>
      <c r="CV160" s="14">
        <f t="shared" si="173"/>
        <v>4.10868481342271E-13</v>
      </c>
      <c r="CW160" s="22">
        <f t="shared" si="174"/>
        <v>7.5575126628944061E-13</v>
      </c>
      <c r="CX160" s="62">
        <f t="shared" si="122"/>
        <v>293.33333333333405</v>
      </c>
      <c r="CY160" s="62">
        <f ca="1">AVERAGE(OFFSET($CX$3,0,0,'Données projet'!$E$13+1,1))-AVERAGE(OFFSET($H$3,0,0,'Données projet'!$E$13+1,1))</f>
        <v>204.1040196583786</v>
      </c>
      <c r="CZ160" s="62">
        <f t="shared" si="150"/>
        <v>202.88720677845521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17.935956381293749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17.935956381293749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62">
        <f t="shared" si="125"/>
        <v>293.33333333333491</v>
      </c>
      <c r="DT160" s="62">
        <f ca="1">AVERAGE(OFFSET($DS$3,0,0,'Données projet'!$E$14+1,1))-AVERAGE(OFFSET($H$3,0,0,'Données projet'!$E$14+1,1))</f>
        <v>398.94207486581155</v>
      </c>
      <c r="DU160" s="62">
        <f t="shared" si="152"/>
        <v>166.80625488406787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87.44186060198976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87.44186060198976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8.4429999999999943</v>
      </c>
      <c r="EJ160" s="13">
        <f>IF('Données projet'!$A$192&gt;35,EJ159+EI160-ER159,IF(A160&lt;'Données projet'!$A$192,$EG$205^A160,IF(A160='Données projet'!$A$192,'Données projet'!$B$192,EJ159+EI160-ER159)))</f>
        <v>460.66900000000044</v>
      </c>
      <c r="EK160" s="18">
        <f>EJ160*VLOOKUP('Données projet'!$B$15,Paramètres!$A$1:$I$89,3,0)*VLOOKUP('Données projet'!$B$15,Paramètres!$A$1:$I$89,5,0)</f>
        <v>524.60985720000053</v>
      </c>
      <c r="EL160" s="14">
        <f t="shared" si="179"/>
        <v>116.62711940419572</v>
      </c>
      <c r="EM160" s="22">
        <f t="shared" si="180"/>
        <v>1116.8210675856417</v>
      </c>
      <c r="EN160" s="62">
        <f t="shared" si="128"/>
        <v>1410.1544009189749</v>
      </c>
      <c r="EO160" s="62">
        <f ca="1">AVERAGE(OFFSET($EN$3,0,0,'Données projet'!$E$15+1,1))-AVERAGE(OFFSET($H$3,0,0,'Données projet'!$E$15+1,1))</f>
        <v>720.18933349167537</v>
      </c>
      <c r="EP160" s="62">
        <f t="shared" si="154"/>
        <v>328.2965259900862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86.016309861185519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86.016309861185519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8.4429999999999943</v>
      </c>
      <c r="N161" s="14">
        <f>IF('Données projet'!$A$36&gt;35,N160+M161-V160,IF(A161&lt;'Données projet'!$A$36,$K$205^A161,IF(A161='Données projet'!$A$36,'Données projet'!$B$36,N160+M161-V160)))</f>
        <v>469.11200000000042</v>
      </c>
      <c r="O161" s="14">
        <f>N161*VLOOKUP('Données projet'!$B$9,Paramètres!$A$1:$I$89,3,0)*VLOOKUP('Données projet'!$B$9,Paramètres!$A$1:$I$89,5,0)</f>
        <v>424.45253760000043</v>
      </c>
      <c r="P161" s="14">
        <f t="shared" si="141"/>
        <v>96.716793118095666</v>
      </c>
      <c r="Q161" s="22">
        <f t="shared" si="162"/>
        <v>907.70325100068385</v>
      </c>
      <c r="R161" s="62">
        <f t="shared" si="109"/>
        <v>1201.0365843340171</v>
      </c>
      <c r="S161" s="62">
        <f ca="1">AVERAGE(OFFSET($R$3,0,0,'Données projet'!$E$9+1,1))-AVERAGE(OFFSET($H$3,0,0,'Données projet'!$E$9+1,1))</f>
        <v>581.88778927327667</v>
      </c>
      <c r="T161" s="62">
        <f t="shared" si="142"/>
        <v>269.67340993773422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67.001586087608516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67.001586087608516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8.4429999999999943</v>
      </c>
      <c r="AI161" s="14">
        <f>IF('Données projet'!$A$62&gt;35,AI160+AH161-AQ160,IF(A161&lt;'Données projet'!$A$62,$AF$205^A161,IF(A161='Données projet'!$A$62,'Données projet'!$B$62,AI160+AH161-AQ160)))</f>
        <v>469.11200000000042</v>
      </c>
      <c r="AJ161" s="14">
        <f>AI161*VLOOKUP('Données projet'!$B$10,Paramètres!$A$1:$I$89,3,0)*VLOOKUP('Données projet'!$B$10,Paramètres!$A$1:$I$89,5,0)</f>
        <v>314.68032960000028</v>
      </c>
      <c r="AK161" s="14">
        <f t="shared" si="164"/>
        <v>74.245415191793683</v>
      </c>
      <c r="AL161" s="22">
        <f t="shared" si="165"/>
        <v>677.37900551237442</v>
      </c>
      <c r="AM161" s="62">
        <f t="shared" si="113"/>
        <v>970.71233884570779</v>
      </c>
      <c r="AN161" s="62">
        <f ca="1">AVERAGE(OFFSET($AM$3,0,0,'Données projet'!$E$10+1,1))-AVERAGE(OFFSET($H$3,0,0,'Données projet'!$E$10+1,1))</f>
        <v>442.85175349826028</v>
      </c>
      <c r="AO161" s="62">
        <f t="shared" si="144"/>
        <v>210.70697808232501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61.225587286952603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61.225587286952603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8.4429999999999943</v>
      </c>
      <c r="BD161" s="13">
        <f>IF('Données projet'!$A$88&gt;35,BD160+BC161-BL160,IF(A161&lt;'Données projet'!$A$88,$BA$205^A161,IF(A161='Données projet'!$A$88,'Données projet'!$B$88,BD160+BC161-BL160)))</f>
        <v>469.11200000000042</v>
      </c>
      <c r="BE161" s="14">
        <f>BD161*VLOOKUP('Données projet'!$B$11,Paramètres!$A$1:$I$89,3,0)*VLOOKUP('Données projet'!$B$11,Paramètres!$A$1:$I$89,5,0)</f>
        <v>504.95215680000047</v>
      </c>
      <c r="BF161" s="14">
        <f t="shared" si="167"/>
        <v>112.75711862494767</v>
      </c>
      <c r="BG161" s="22">
        <f t="shared" si="168"/>
        <v>1075.8436546984512</v>
      </c>
      <c r="BH161" s="62">
        <f t="shared" si="116"/>
        <v>1369.1769880317845</v>
      </c>
      <c r="BI161" s="62">
        <f ca="1">AVERAGE(OFFSET($BH$3,0,0,'Données projet'!$E$11+1,1))-AVERAGE(OFFSET($H$3,0,0,'Données projet'!$E$11+1,1))</f>
        <v>683.36974161977764</v>
      </c>
      <c r="BJ161" s="62">
        <f t="shared" si="146"/>
        <v>312.6921234697457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79.708783449051495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79.708783449051495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8.4429999999999943</v>
      </c>
      <c r="BY161" s="13">
        <f>IF('Données projet'!$A$114&gt;35,BY160+BX161-CG160,IF(A161&lt;'Données projet'!$A$114,$BV$205^A161,IF(A161='Données projet'!$A$114,'Données projet'!$B$114,BY160+BX161-CG160)))</f>
        <v>469.11200000000042</v>
      </c>
      <c r="BZ161" s="14">
        <f>BY161*VLOOKUP('Données projet'!$B$12,Paramètres!$A$1:$I$89,3,0)*VLOOKUP('Données projet'!$B$12,Paramètres!$A$1:$I$89,5,0)</f>
        <v>453.72512640000042</v>
      </c>
      <c r="CA161" s="14">
        <f t="shared" si="170"/>
        <v>102.5874440858081</v>
      </c>
      <c r="CB161" s="22">
        <f t="shared" si="171"/>
        <v>968.91106026278305</v>
      </c>
      <c r="CC161" s="62">
        <f t="shared" si="119"/>
        <v>1262.2443935961164</v>
      </c>
      <c r="CD161" s="62">
        <f ca="1">AVERAGE(OFFSET($CC$3,0,0,'Données projet'!$E$12+1,1))-AVERAGE(OFFSET($H$3,0,0,'Données projet'!$E$12+1,1))</f>
        <v>618.83149423524605</v>
      </c>
      <c r="CE161" s="62">
        <f t="shared" si="148"/>
        <v>285.33582535802435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71.622385128133232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71.622385128133232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2.8421709430404007E-14</v>
      </c>
      <c r="CU161" s="18">
        <f>CT161*VLOOKUP('Données projet'!$B$13,Paramètres!$A$1:$I$89,3,0)*VLOOKUP('Données projet'!$B$13,Paramètres!$A$1:$I$89,5,0)</f>
        <v>2.3055690689943732E-14</v>
      </c>
      <c r="CV161" s="14">
        <f t="shared" si="173"/>
        <v>4.10868481342271E-13</v>
      </c>
      <c r="CW161" s="22">
        <f t="shared" si="174"/>
        <v>7.5575126628944061E-13</v>
      </c>
      <c r="CX161" s="62">
        <f t="shared" si="122"/>
        <v>293.33333333333405</v>
      </c>
      <c r="CY161" s="62">
        <f ca="1">AVERAGE(OFFSET($CX$3,0,0,'Données projet'!$E$13+1,1))-AVERAGE(OFFSET($H$3,0,0,'Données projet'!$E$13+1,1))</f>
        <v>204.1040196583786</v>
      </c>
      <c r="CZ161" s="62">
        <f t="shared" si="150"/>
        <v>202.88720677845521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17.584243216509751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17.584243216509751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62">
        <f t="shared" si="125"/>
        <v>293.33333333333491</v>
      </c>
      <c r="DT161" s="62">
        <f ca="1">AVERAGE(OFFSET($DS$3,0,0,'Données projet'!$E$14+1,1))-AVERAGE(OFFSET($H$3,0,0,'Données projet'!$E$14+1,1))</f>
        <v>398.94207486581155</v>
      </c>
      <c r="DU161" s="62">
        <f t="shared" si="152"/>
        <v>166.80625488406787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85.72717904985339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85.72717904985339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8.4429999999999943</v>
      </c>
      <c r="EJ161" s="13">
        <f>IF('Données projet'!$A$192&gt;35,EJ160+EI161-ER160,IF(A161&lt;'Données projet'!$A$192,$EG$205^A161,IF(A161='Données projet'!$A$192,'Données projet'!$B$192,EJ160+EI161-ER160)))</f>
        <v>469.11200000000042</v>
      </c>
      <c r="EK161" s="18">
        <f>EJ161*VLOOKUP('Données projet'!$B$15,Paramètres!$A$1:$I$89,3,0)*VLOOKUP('Données projet'!$B$15,Paramètres!$A$1:$I$89,5,0)</f>
        <v>534.22474560000057</v>
      </c>
      <c r="EL161" s="14">
        <f t="shared" si="179"/>
        <v>118.51381872501273</v>
      </c>
      <c r="EM161" s="22">
        <f t="shared" si="180"/>
        <v>1136.8529995327315</v>
      </c>
      <c r="EN161" s="62">
        <f t="shared" si="128"/>
        <v>1430.1863328660647</v>
      </c>
      <c r="EO161" s="62">
        <f ca="1">AVERAGE(OFFSET($EN$3,0,0,'Données projet'!$E$15+1,1))-AVERAGE(OFFSET($H$3,0,0,'Données projet'!$E$15+1,1))</f>
        <v>720.18933349167537</v>
      </c>
      <c r="EP161" s="62">
        <f t="shared" si="154"/>
        <v>328.2965259900862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84.329582489576225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84.329582489576225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8.4429999999999943</v>
      </c>
      <c r="N162" s="14">
        <f>IF('Données projet'!$A$36&gt;35,N161+M162-V161,IF(A162&lt;'Données projet'!$A$36,$K$205^A162,IF(A162='Données projet'!$A$36,'Données projet'!$B$36,N161+M162-V161)))</f>
        <v>477.5550000000004</v>
      </c>
      <c r="O162" s="14">
        <f>N162*VLOOKUP('Données projet'!$B$9,Paramètres!$A$1:$I$89,3,0)*VLOOKUP('Données projet'!$B$9,Paramètres!$A$1:$I$89,5,0)</f>
        <v>432.09176400000035</v>
      </c>
      <c r="P162" s="14">
        <f t="shared" si="141"/>
        <v>98.253268876899142</v>
      </c>
      <c r="Q162" s="22">
        <f t="shared" si="162"/>
        <v>923.68426559393322</v>
      </c>
      <c r="R162" s="62">
        <f t="shared" si="109"/>
        <v>1217.0175989272666</v>
      </c>
      <c r="S162" s="62">
        <f ca="1">AVERAGE(OFFSET($R$3,0,0,'Données projet'!$E$9+1,1))-AVERAGE(OFFSET($H$3,0,0,'Données projet'!$E$9+1,1))</f>
        <v>581.88778927327667</v>
      </c>
      <c r="T162" s="62">
        <f t="shared" si="142"/>
        <v>269.67340993773422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65.687725851362757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65.687725851362757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8.4429999999999943</v>
      </c>
      <c r="AI162" s="14">
        <f>IF('Données projet'!$A$62&gt;35,AI161+AH162-AQ161,IF(A162&lt;'Données projet'!$A$62,$AF$205^A162,IF(A162='Données projet'!$A$62,'Données projet'!$B$62,AI161+AH162-AQ161)))</f>
        <v>477.5550000000004</v>
      </c>
      <c r="AJ162" s="14">
        <f>AI162*VLOOKUP('Données projet'!$B$10,Paramètres!$A$1:$I$89,3,0)*VLOOKUP('Données projet'!$B$10,Paramètres!$A$1:$I$89,5,0)</f>
        <v>320.34389400000026</v>
      </c>
      <c r="AK162" s="14">
        <f t="shared" si="164"/>
        <v>75.424903023914041</v>
      </c>
      <c r="AL162" s="22">
        <f t="shared" si="165"/>
        <v>689.29732148331743</v>
      </c>
      <c r="AM162" s="62">
        <f t="shared" si="113"/>
        <v>982.6306548166508</v>
      </c>
      <c r="AN162" s="62">
        <f ca="1">AVERAGE(OFFSET($AM$3,0,0,'Données projet'!$E$10+1,1))-AVERAGE(OFFSET($H$3,0,0,'Données projet'!$E$10+1,1))</f>
        <v>442.85175349826028</v>
      </c>
      <c r="AO162" s="62">
        <f t="shared" si="144"/>
        <v>210.70697808232501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60.024990864176303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60.024990864176303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8.4429999999999943</v>
      </c>
      <c r="BD162" s="13">
        <f>IF('Données projet'!$A$88&gt;35,BD161+BC162-BL161,IF(A162&lt;'Données projet'!$A$88,$BA$205^A162,IF(A162='Données projet'!$A$88,'Données projet'!$B$88,BD161+BC162-BL161)))</f>
        <v>477.5550000000004</v>
      </c>
      <c r="BE162" s="14">
        <f>BD162*VLOOKUP('Données projet'!$B$11,Paramètres!$A$1:$I$89,3,0)*VLOOKUP('Données projet'!$B$11,Paramètres!$A$1:$I$89,5,0)</f>
        <v>514.04020200000048</v>
      </c>
      <c r="BF162" s="14">
        <f t="shared" si="167"/>
        <v>114.54841643181564</v>
      </c>
      <c r="BG162" s="22">
        <f t="shared" si="168"/>
        <v>1094.7918437687465</v>
      </c>
      <c r="BH162" s="62">
        <f t="shared" si="116"/>
        <v>1388.1251771020798</v>
      </c>
      <c r="BI162" s="62">
        <f ca="1">AVERAGE(OFFSET($BH$3,0,0,'Données projet'!$E$11+1,1))-AVERAGE(OFFSET($H$3,0,0,'Données projet'!$E$11+1,1))</f>
        <v>683.36974161977764</v>
      </c>
      <c r="BJ162" s="62">
        <f t="shared" si="146"/>
        <v>312.6921234697457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78.14574282317291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78.14574282317291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8.4429999999999943</v>
      </c>
      <c r="BY162" s="13">
        <f>IF('Données projet'!$A$114&gt;35,BY161+BX162-CG161,IF(A162&lt;'Données projet'!$A$114,$BV$205^A162,IF(A162='Données projet'!$A$114,'Données projet'!$B$114,BY161+BX162-CG161)))</f>
        <v>477.5550000000004</v>
      </c>
      <c r="BZ162" s="14">
        <f>BY162*VLOOKUP('Données projet'!$B$12,Paramètres!$A$1:$I$89,3,0)*VLOOKUP('Données projet'!$B$12,Paramètres!$A$1:$I$89,5,0)</f>
        <v>461.89119600000043</v>
      </c>
      <c r="CA162" s="14">
        <f t="shared" si="170"/>
        <v>104.21718299581295</v>
      </c>
      <c r="CB162" s="22">
        <f t="shared" si="171"/>
        <v>985.97209341770815</v>
      </c>
      <c r="CC162" s="62">
        <f t="shared" si="119"/>
        <v>1279.3054267510415</v>
      </c>
      <c r="CD162" s="62">
        <f ca="1">AVERAGE(OFFSET($CC$3,0,0,'Données projet'!$E$12+1,1))-AVERAGE(OFFSET($H$3,0,0,'Données projet'!$E$12+1,1))</f>
        <v>618.83149423524605</v>
      </c>
      <c r="CE162" s="62">
        <f t="shared" si="148"/>
        <v>285.33582535802435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70.217913841111894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70.217913841111894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2.8421709430404007E-14</v>
      </c>
      <c r="CU162" s="18">
        <f>CT162*VLOOKUP('Données projet'!$B$13,Paramètres!$A$1:$I$89,3,0)*VLOOKUP('Données projet'!$B$13,Paramètres!$A$1:$I$89,5,0)</f>
        <v>2.3055690689943732E-14</v>
      </c>
      <c r="CV162" s="14">
        <f t="shared" si="173"/>
        <v>4.10868481342271E-13</v>
      </c>
      <c r="CW162" s="22">
        <f t="shared" si="174"/>
        <v>7.5575126628944061E-13</v>
      </c>
      <c r="CX162" s="62">
        <f t="shared" si="122"/>
        <v>293.33333333333405</v>
      </c>
      <c r="CY162" s="62">
        <f ca="1">AVERAGE(OFFSET($CX$3,0,0,'Données projet'!$E$13+1,1))-AVERAGE(OFFSET($H$3,0,0,'Données projet'!$E$13+1,1))</f>
        <v>204.1040196583786</v>
      </c>
      <c r="CZ162" s="62">
        <f t="shared" si="150"/>
        <v>202.88720677845521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17.239426932363319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17.239426932363319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62">
        <f t="shared" si="125"/>
        <v>293.33333333333491</v>
      </c>
      <c r="DT162" s="62">
        <f ca="1">AVERAGE(OFFSET($DS$3,0,0,'Données projet'!$E$14+1,1))-AVERAGE(OFFSET($H$3,0,0,'Données projet'!$E$14+1,1))</f>
        <v>398.94207486581155</v>
      </c>
      <c r="DU162" s="62">
        <f t="shared" si="152"/>
        <v>166.80625488406787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84.046121357101939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84.046121357101939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8.4429999999999943</v>
      </c>
      <c r="EJ162" s="13">
        <f>IF('Données projet'!$A$192&gt;35,EJ161+EI162-ER161,IF(A162&lt;'Données projet'!$A$192,$EG$205^A162,IF(A162='Données projet'!$A$192,'Données projet'!$B$192,EJ161+EI162-ER161)))</f>
        <v>477.5550000000004</v>
      </c>
      <c r="EK162" s="18">
        <f>EJ162*VLOOKUP('Données projet'!$B$15,Paramètres!$A$1:$I$89,3,0)*VLOOKUP('Données projet'!$B$15,Paramètres!$A$1:$I$89,5,0)</f>
        <v>543.8396340000005</v>
      </c>
      <c r="EL162" s="14">
        <f t="shared" si="179"/>
        <v>120.39656942097372</v>
      </c>
      <c r="EM162" s="22">
        <f t="shared" si="180"/>
        <v>1156.8780542915299</v>
      </c>
      <c r="EN162" s="62">
        <f t="shared" si="128"/>
        <v>1450.2113876248632</v>
      </c>
      <c r="EO162" s="62">
        <f ca="1">AVERAGE(OFFSET($EN$3,0,0,'Données projet'!$E$15+1,1))-AVERAGE(OFFSET($H$3,0,0,'Données projet'!$E$15+1,1))</f>
        <v>720.18933349167537</v>
      </c>
      <c r="EP162" s="62">
        <f t="shared" si="154"/>
        <v>328.2965259900862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82.675930812922076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82.675930812922076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8.4429999999999943</v>
      </c>
      <c r="N163" s="14">
        <f>IF('Données projet'!$A$36&gt;35,N162+M163-V162,IF(A163&lt;'Données projet'!$A$36,$K$205^A163,IF(A163='Données projet'!$A$36,'Données projet'!$B$36,N162+M163-V162)))</f>
        <v>485.99800000000039</v>
      </c>
      <c r="O163" s="14">
        <f>N163*VLOOKUP('Données projet'!$B$9,Paramètres!$A$1:$I$89,3,0)*VLOOKUP('Données projet'!$B$9,Paramètres!$A$1:$I$89,5,0)</f>
        <v>439.73099040000034</v>
      </c>
      <c r="P163" s="14">
        <f t="shared" si="141"/>
        <v>99.786585784186272</v>
      </c>
      <c r="Q163" s="22">
        <f t="shared" si="162"/>
        <v>939.65977852079175</v>
      </c>
      <c r="R163" s="62">
        <f t="shared" si="109"/>
        <v>1232.9931118541251</v>
      </c>
      <c r="S163" s="62">
        <f ca="1">AVERAGE(OFFSET($R$3,0,0,'Données projet'!$E$9+1,1))-AVERAGE(OFFSET($H$3,0,0,'Données projet'!$E$9+1,1))</f>
        <v>581.88778927327667</v>
      </c>
      <c r="T163" s="62">
        <f t="shared" si="142"/>
        <v>269.67340993773422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64.399629612974152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64.399629612974152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8.4429999999999943</v>
      </c>
      <c r="AI163" s="14">
        <f>IF('Données projet'!$A$62&gt;35,AI162+AH163-AQ162,IF(A163&lt;'Données projet'!$A$62,$AF$205^A163,IF(A163='Données projet'!$A$62,'Données projet'!$B$62,AI162+AH163-AQ162)))</f>
        <v>485.99800000000039</v>
      </c>
      <c r="AJ163" s="14">
        <f>AI163*VLOOKUP('Données projet'!$B$10,Paramètres!$A$1:$I$89,3,0)*VLOOKUP('Données projet'!$B$10,Paramètres!$A$1:$I$89,5,0)</f>
        <v>326.0074584000003</v>
      </c>
      <c r="AK163" s="14">
        <f t="shared" si="164"/>
        <v>76.601965938553121</v>
      </c>
      <c r="AL163" s="22">
        <f t="shared" si="165"/>
        <v>701.21141405631386</v>
      </c>
      <c r="AM163" s="62">
        <f t="shared" si="113"/>
        <v>994.54474738964723</v>
      </c>
      <c r="AN163" s="62">
        <f ca="1">AVERAGE(OFFSET($AM$3,0,0,'Données projet'!$E$10+1,1))-AVERAGE(OFFSET($H$3,0,0,'Données projet'!$E$10+1,1))</f>
        <v>442.85175349826028</v>
      </c>
      <c r="AO163" s="62">
        <f t="shared" si="144"/>
        <v>210.70697808232501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58.847937404959133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58.847937404959133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8.4429999999999943</v>
      </c>
      <c r="BD163" s="13">
        <f>IF('Données projet'!$A$88&gt;35,BD162+BC163-BL162,IF(A163&lt;'Données projet'!$A$88,$BA$205^A163,IF(A163='Données projet'!$A$88,'Données projet'!$B$88,BD162+BC163-BL162)))</f>
        <v>485.99800000000039</v>
      </c>
      <c r="BE163" s="14">
        <f>BD163*VLOOKUP('Données projet'!$B$11,Paramètres!$A$1:$I$89,3,0)*VLOOKUP('Données projet'!$B$11,Paramètres!$A$1:$I$89,5,0)</f>
        <v>523.12824720000037</v>
      </c>
      <c r="BF163" s="14">
        <f t="shared" si="167"/>
        <v>116.33603149669382</v>
      </c>
      <c r="BG163" s="22">
        <f t="shared" si="168"/>
        <v>1113.7336187300759</v>
      </c>
      <c r="BH163" s="62">
        <f t="shared" si="116"/>
        <v>1407.0669520634092</v>
      </c>
      <c r="BI163" s="62">
        <f ca="1">AVERAGE(OFFSET($BH$3,0,0,'Données projet'!$E$11+1,1))-AVERAGE(OFFSET($H$3,0,0,'Données projet'!$E$11+1,1))</f>
        <v>683.36974161977764</v>
      </c>
      <c r="BJ163" s="62">
        <f t="shared" si="146"/>
        <v>312.6921234697457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76.613352470607168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76.613352470607168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8.4429999999999943</v>
      </c>
      <c r="BY163" s="13">
        <f>IF('Données projet'!$A$114&gt;35,BY162+BX163-CG162,IF(A163&lt;'Données projet'!$A$114,$BV$205^A163,IF(A163='Données projet'!$A$114,'Données projet'!$B$114,BY162+BX163-CG162)))</f>
        <v>485.99800000000039</v>
      </c>
      <c r="BZ163" s="14">
        <f>BY163*VLOOKUP('Données projet'!$B$12,Paramètres!$A$1:$I$89,3,0)*VLOOKUP('Données projet'!$B$12,Paramètres!$A$1:$I$89,5,0)</f>
        <v>470.05726560000039</v>
      </c>
      <c r="CA163" s="14">
        <f t="shared" si="170"/>
        <v>105.843571313921</v>
      </c>
      <c r="CB163" s="22">
        <f t="shared" si="171"/>
        <v>1003.0272909584129</v>
      </c>
      <c r="CC163" s="62">
        <f t="shared" si="119"/>
        <v>1296.3606242917463</v>
      </c>
      <c r="CD163" s="62">
        <f ca="1">AVERAGE(OFFSET($CC$3,0,0,'Données projet'!$E$12+1,1))-AVERAGE(OFFSET($H$3,0,0,'Données projet'!$E$12+1,1))</f>
        <v>618.83149423524605</v>
      </c>
      <c r="CE163" s="62">
        <f t="shared" si="148"/>
        <v>285.33582535802435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68.840983379386145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68.840983379386145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2.8421709430404007E-14</v>
      </c>
      <c r="CU163" s="18">
        <f>CT163*VLOOKUP('Données projet'!$B$13,Paramètres!$A$1:$I$89,3,0)*VLOOKUP('Données projet'!$B$13,Paramètres!$A$1:$I$89,5,0)</f>
        <v>2.3055690689943732E-14</v>
      </c>
      <c r="CV163" s="14">
        <f t="shared" si="173"/>
        <v>4.10868481342271E-13</v>
      </c>
      <c r="CW163" s="22">
        <f t="shared" si="174"/>
        <v>7.5575126628944061E-13</v>
      </c>
      <c r="CX163" s="62">
        <f t="shared" si="122"/>
        <v>293.33333333333405</v>
      </c>
      <c r="CY163" s="62">
        <f ca="1">AVERAGE(OFFSET($CX$3,0,0,'Données projet'!$E$13+1,1))-AVERAGE(OFFSET($H$3,0,0,'Données projet'!$E$13+1,1))</f>
        <v>204.1040196583786</v>
      </c>
      <c r="CZ163" s="62">
        <f t="shared" si="150"/>
        <v>202.88720677845521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16.901372285231833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16.901372285231833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62">
        <f t="shared" si="125"/>
        <v>293.33333333333491</v>
      </c>
      <c r="DT163" s="62">
        <f ca="1">AVERAGE(OFFSET($DS$3,0,0,'Données projet'!$E$14+1,1))-AVERAGE(OFFSET($H$3,0,0,'Données projet'!$E$14+1,1))</f>
        <v>398.94207486581155</v>
      </c>
      <c r="DU163" s="62">
        <f t="shared" si="152"/>
        <v>166.80625488406787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82.398028180361393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82.398028180361393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8.4429999999999943</v>
      </c>
      <c r="EJ163" s="13">
        <f>IF('Données projet'!$A$192&gt;35,EJ162+EI163-ER162,IF(A163&lt;'Données projet'!$A$192,$EG$205^A163,IF(A163='Données projet'!$A$192,'Données projet'!$B$192,EJ162+EI163-ER162)))</f>
        <v>485.99800000000039</v>
      </c>
      <c r="EK163" s="18">
        <f>EJ163*VLOOKUP('Données projet'!$B$15,Paramètres!$A$1:$I$89,3,0)*VLOOKUP('Données projet'!$B$15,Paramètres!$A$1:$I$89,5,0)</f>
        <v>553.45452240000043</v>
      </c>
      <c r="EL163" s="14">
        <f t="shared" si="179"/>
        <v>122.27544935629527</v>
      </c>
      <c r="EM163" s="22">
        <f t="shared" si="180"/>
        <v>1176.8963674755485</v>
      </c>
      <c r="EN163" s="62">
        <f t="shared" si="128"/>
        <v>1470.2297008088817</v>
      </c>
      <c r="EO163" s="62">
        <f ca="1">AVERAGE(OFFSET($EN$3,0,0,'Données projet'!$E$15+1,1))-AVERAGE(OFFSET($H$3,0,0,'Données projet'!$E$15+1,1))</f>
        <v>720.18933349167537</v>
      </c>
      <c r="EP163" s="62">
        <f t="shared" si="154"/>
        <v>328.2965259900862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81.05470623701919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81.05470623701919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8.4429999999999943</v>
      </c>
      <c r="N164" s="14">
        <f>IF('Données projet'!$A$36&gt;35,N163+M164-V163,IF(A164&lt;'Données projet'!$A$36,$K$205^A164,IF(A164='Données projet'!$A$36,'Données projet'!$B$36,N163+M164-V163)))</f>
        <v>494.44100000000037</v>
      </c>
      <c r="O164" s="14">
        <f>N164*VLOOKUP('Données projet'!$B$9,Paramètres!$A$1:$I$89,3,0)*VLOOKUP('Données projet'!$B$9,Paramètres!$A$1:$I$89,5,0)</f>
        <v>447.37021680000026</v>
      </c>
      <c r="P164" s="14">
        <f t="shared" si="141"/>
        <v>101.3168050491076</v>
      </c>
      <c r="Q164" s="22">
        <f t="shared" si="162"/>
        <v>955.62989638719603</v>
      </c>
      <c r="R164" s="62">
        <f t="shared" si="109"/>
        <v>1248.9632297205294</v>
      </c>
      <c r="S164" s="62">
        <f ca="1">AVERAGE(OFFSET($R$3,0,0,'Données projet'!$E$9+1,1))-AVERAGE(OFFSET($H$3,0,0,'Données projet'!$E$9+1,1))</f>
        <v>581.88778927327667</v>
      </c>
      <c r="T164" s="62">
        <f t="shared" si="142"/>
        <v>269.67340993773422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63.136792156159224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63.136792156159224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8.4429999999999943</v>
      </c>
      <c r="AI164" s="14">
        <f>IF('Données projet'!$A$62&gt;35,AI163+AH164-AQ163,IF(A164&lt;'Données projet'!$A$62,$AF$205^A164,IF(A164='Données projet'!$A$62,'Données projet'!$B$62,AI163+AH164-AQ163)))</f>
        <v>494.44100000000037</v>
      </c>
      <c r="AJ164" s="14">
        <f>AI164*VLOOKUP('Données projet'!$B$10,Paramètres!$A$1:$I$89,3,0)*VLOOKUP('Données projet'!$B$10,Paramètres!$A$1:$I$89,5,0)</f>
        <v>331.67102280000023</v>
      </c>
      <c r="AK164" s="14">
        <f t="shared" si="164"/>
        <v>77.776650923401959</v>
      </c>
      <c r="AL164" s="22">
        <f t="shared" si="165"/>
        <v>713.1213650682588</v>
      </c>
      <c r="AM164" s="62">
        <f t="shared" si="113"/>
        <v>1006.4546984015922</v>
      </c>
      <c r="AN164" s="62">
        <f ca="1">AVERAGE(OFFSET($AM$3,0,0,'Données projet'!$E$10+1,1))-AVERAGE(OFFSET($H$3,0,0,'Données projet'!$E$10+1,1))</f>
        <v>442.85175349826028</v>
      </c>
      <c r="AO164" s="62">
        <f t="shared" si="144"/>
        <v>210.70697808232501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57.693965246145495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57.693965246145495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8.4429999999999943</v>
      </c>
      <c r="BD164" s="13">
        <f>IF('Données projet'!$A$88&gt;35,BD163+BC164-BL163,IF(A164&lt;'Données projet'!$A$88,$BA$205^A164,IF(A164='Données projet'!$A$88,'Données projet'!$B$88,BD163+BC164-BL163)))</f>
        <v>494.44100000000037</v>
      </c>
      <c r="BE164" s="14">
        <f>BD164*VLOOKUP('Données projet'!$B$11,Paramètres!$A$1:$I$89,3,0)*VLOOKUP('Données projet'!$B$11,Paramètres!$A$1:$I$89,5,0)</f>
        <v>532.21629240000038</v>
      </c>
      <c r="BF164" s="14">
        <f t="shared" si="167"/>
        <v>118.12003518017247</v>
      </c>
      <c r="BG164" s="22">
        <f t="shared" si="168"/>
        <v>1132.6691038688009</v>
      </c>
      <c r="BH164" s="62">
        <f t="shared" si="116"/>
        <v>1426.0024372021342</v>
      </c>
      <c r="BI164" s="62">
        <f ca="1">AVERAGE(OFFSET($BH$3,0,0,'Données projet'!$E$11+1,1))-AVERAGE(OFFSET($H$3,0,0,'Données projet'!$E$11+1,1))</f>
        <v>683.36974161977764</v>
      </c>
      <c r="BJ164" s="62">
        <f t="shared" si="146"/>
        <v>312.6921234697457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75.111011358189415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75.111011358189415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8.4429999999999943</v>
      </c>
      <c r="BY164" s="13">
        <f>IF('Données projet'!$A$114&gt;35,BY163+BX164-CG163,IF(A164&lt;'Données projet'!$A$114,$BV$205^A164,IF(A164='Données projet'!$A$114,'Données projet'!$B$114,BY163+BX164-CG163)))</f>
        <v>494.44100000000037</v>
      </c>
      <c r="BZ164" s="14">
        <f>BY164*VLOOKUP('Données projet'!$B$12,Paramètres!$A$1:$I$89,3,0)*VLOOKUP('Données projet'!$B$12,Paramètres!$A$1:$I$89,5,0)</f>
        <v>478.22333520000041</v>
      </c>
      <c r="CA164" s="14">
        <f t="shared" si="170"/>
        <v>107.46667396464125</v>
      </c>
      <c r="CB164" s="22">
        <f t="shared" si="171"/>
        <v>1020.0767659617509</v>
      </c>
      <c r="CC164" s="62">
        <f t="shared" si="119"/>
        <v>1313.4100992950841</v>
      </c>
      <c r="CD164" s="62">
        <f ca="1">AVERAGE(OFFSET($CC$3,0,0,'Données projet'!$E$12+1,1))-AVERAGE(OFFSET($H$3,0,0,'Données projet'!$E$12+1,1))</f>
        <v>618.83149423524605</v>
      </c>
      <c r="CE164" s="62">
        <f t="shared" si="148"/>
        <v>285.33582535802435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67.491053684170183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67.491053684170183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2.8421709430404007E-14</v>
      </c>
      <c r="CU164" s="18">
        <f>CT164*VLOOKUP('Données projet'!$B$13,Paramètres!$A$1:$I$89,3,0)*VLOOKUP('Données projet'!$B$13,Paramètres!$A$1:$I$89,5,0)</f>
        <v>2.3055690689943732E-14</v>
      </c>
      <c r="CV164" s="14">
        <f t="shared" si="173"/>
        <v>4.10868481342271E-13</v>
      </c>
      <c r="CW164" s="22">
        <f t="shared" si="174"/>
        <v>7.5575126628944061E-13</v>
      </c>
      <c r="CX164" s="62">
        <f t="shared" si="122"/>
        <v>293.33333333333405</v>
      </c>
      <c r="CY164" s="62">
        <f ca="1">AVERAGE(OFFSET($CX$3,0,0,'Données projet'!$E$13+1,1))-AVERAGE(OFFSET($H$3,0,0,'Données projet'!$E$13+1,1))</f>
        <v>204.1040196583786</v>
      </c>
      <c r="CZ164" s="62">
        <f t="shared" si="150"/>
        <v>202.88720677845521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16.569946683537619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16.569946683537619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62">
        <f t="shared" si="125"/>
        <v>293.33333333333491</v>
      </c>
      <c r="DT164" s="62">
        <f ca="1">AVERAGE(OFFSET($DS$3,0,0,'Données projet'!$E$14+1,1))-AVERAGE(OFFSET($H$3,0,0,'Données projet'!$E$14+1,1))</f>
        <v>398.94207486581155</v>
      </c>
      <c r="DU164" s="62">
        <f t="shared" si="152"/>
        <v>166.80625488406787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80.782253105579144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80.782253105579144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8.4429999999999943</v>
      </c>
      <c r="EJ164" s="13">
        <f>IF('Données projet'!$A$192&gt;35,EJ163+EI164-ER163,IF(A164&lt;'Données projet'!$A$192,$EG$205^A164,IF(A164='Données projet'!$A$192,'Données projet'!$B$192,EJ163+EI164-ER163)))</f>
        <v>494.44100000000037</v>
      </c>
      <c r="EK164" s="18">
        <f>EJ164*VLOOKUP('Données projet'!$B$15,Paramètres!$A$1:$I$89,3,0)*VLOOKUP('Données projet'!$B$15,Paramètres!$A$1:$I$89,5,0)</f>
        <v>563.06941080000036</v>
      </c>
      <c r="EL164" s="14">
        <f t="shared" si="179"/>
        <v>124.15053353480974</v>
      </c>
      <c r="EM164" s="22">
        <f t="shared" si="180"/>
        <v>1196.9080697164607</v>
      </c>
      <c r="EN164" s="62">
        <f t="shared" si="128"/>
        <v>1490.2414030497939</v>
      </c>
      <c r="EO164" s="62">
        <f ca="1">AVERAGE(OFFSET($EN$3,0,0,'Données projet'!$E$15+1,1))-AVERAGE(OFFSET($H$3,0,0,'Données projet'!$E$15+1,1))</f>
        <v>720.18933349167537</v>
      </c>
      <c r="EP164" s="62">
        <f t="shared" si="154"/>
        <v>328.2965259900862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79.465272886200395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79.465272886200395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8.4429999999999943</v>
      </c>
      <c r="N165" s="14">
        <f>IF('Données projet'!$A$36&gt;35,N164+M165-V164,IF(A165&lt;'Données projet'!$A$36,$K$205^A165,IF(A165='Données projet'!$A$36,'Données projet'!$B$36,N164+M165-V164)))</f>
        <v>502.88400000000036</v>
      </c>
      <c r="O165" s="14">
        <f>N165*VLOOKUP('Données projet'!$B$9,Paramètres!$A$1:$I$89,3,0)*VLOOKUP('Données projet'!$B$9,Paramètres!$A$1:$I$89,5,0)</f>
        <v>455.00944320000031</v>
      </c>
      <c r="P165" s="14">
        <f t="shared" si="141"/>
        <v>102.84398567063174</v>
      </c>
      <c r="Q165" s="22">
        <f t="shared" si="162"/>
        <v>971.59472194968396</v>
      </c>
      <c r="R165" s="62">
        <f t="shared" si="109"/>
        <v>1264.9280552830173</v>
      </c>
      <c r="S165" s="62">
        <f ca="1">AVERAGE(OFFSET($R$3,0,0,'Données projet'!$E$9+1,1))-AVERAGE(OFFSET($H$3,0,0,'Données projet'!$E$9+1,1))</f>
        <v>581.88778927327667</v>
      </c>
      <c r="T165" s="62">
        <f t="shared" si="142"/>
        <v>269.67340993773422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61.898718171617645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61.898718171617645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8.4429999999999943</v>
      </c>
      <c r="AI165" s="14">
        <f>IF('Données projet'!$A$62&gt;35,AI164+AH165-AQ164,IF(A165&lt;'Données projet'!$A$62,$AF$205^A165,IF(A165='Données projet'!$A$62,'Données projet'!$B$62,AI164+AH165-AQ164)))</f>
        <v>502.88400000000036</v>
      </c>
      <c r="AJ165" s="14">
        <f>AI165*VLOOKUP('Données projet'!$B$10,Paramètres!$A$1:$I$89,3,0)*VLOOKUP('Données projet'!$B$10,Paramètres!$A$1:$I$89,5,0)</f>
        <v>337.33458720000027</v>
      </c>
      <c r="AK165" s="14">
        <f t="shared" si="164"/>
        <v>78.949003269488188</v>
      </c>
      <c r="AL165" s="22">
        <f t="shared" si="165"/>
        <v>725.02725340102563</v>
      </c>
      <c r="AM165" s="62">
        <f t="shared" si="113"/>
        <v>1018.360586734359</v>
      </c>
      <c r="AN165" s="62">
        <f ca="1">AVERAGE(OFFSET($AM$3,0,0,'Données projet'!$E$10+1,1))-AVERAGE(OFFSET($H$3,0,0,'Données projet'!$E$10+1,1))</f>
        <v>442.85175349826028</v>
      </c>
      <c r="AO165" s="62">
        <f t="shared" si="144"/>
        <v>210.70697808232501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56.562621777512675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56.562621777512675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8.4429999999999943</v>
      </c>
      <c r="BD165" s="13">
        <f>IF('Données projet'!$A$88&gt;35,BD164+BC165-BL164,IF(A165&lt;'Données projet'!$A$88,$BA$205^A165,IF(A165='Données projet'!$A$88,'Données projet'!$B$88,BD164+BC165-BL164)))</f>
        <v>502.88400000000036</v>
      </c>
      <c r="BE165" s="14">
        <f>BD165*VLOOKUP('Données projet'!$B$11,Paramètres!$A$1:$I$89,3,0)*VLOOKUP('Données projet'!$B$11,Paramètres!$A$1:$I$89,5,0)</f>
        <v>541.30433760000039</v>
      </c>
      <c r="BF165" s="14">
        <f t="shared" si="167"/>
        <v>119.90049626610461</v>
      </c>
      <c r="BG165" s="22">
        <f t="shared" si="168"/>
        <v>1151.598418983466</v>
      </c>
      <c r="BH165" s="62">
        <f t="shared" si="116"/>
        <v>1444.9317523167992</v>
      </c>
      <c r="BI165" s="62">
        <f ca="1">AVERAGE(OFFSET($BH$3,0,0,'Données projet'!$E$11+1,1))-AVERAGE(OFFSET($H$3,0,0,'Données projet'!$E$11+1,1))</f>
        <v>683.36974161977764</v>
      </c>
      <c r="BJ165" s="62">
        <f t="shared" si="146"/>
        <v>312.6921234697457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73.638130238648571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73.638130238648571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8.4429999999999943</v>
      </c>
      <c r="BY165" s="13">
        <f>IF('Données projet'!$A$114&gt;35,BY164+BX165-CG164,IF(A165&lt;'Données projet'!$A$114,$BV$205^A165,IF(A165='Données projet'!$A$114,'Données projet'!$B$114,BY164+BX165-CG164)))</f>
        <v>502.88400000000036</v>
      </c>
      <c r="BZ165" s="14">
        <f>BY165*VLOOKUP('Données projet'!$B$12,Paramètres!$A$1:$I$89,3,0)*VLOOKUP('Données projet'!$B$12,Paramètres!$A$1:$I$89,5,0)</f>
        <v>486.38940480000036</v>
      </c>
      <c r="CA165" s="14">
        <f t="shared" si="170"/>
        <v>109.08655352814421</v>
      </c>
      <c r="CB165" s="22">
        <f t="shared" si="171"/>
        <v>1037.1206274215183</v>
      </c>
      <c r="CC165" s="62">
        <f t="shared" si="119"/>
        <v>1330.4539607548516</v>
      </c>
      <c r="CD165" s="62">
        <f ca="1">AVERAGE(OFFSET($CC$3,0,0,'Données projet'!$E$12+1,1))-AVERAGE(OFFSET($H$3,0,0,'Données projet'!$E$12+1,1))</f>
        <v>618.83149423524605</v>
      </c>
      <c r="CE165" s="62">
        <f t="shared" si="148"/>
        <v>285.33582535802435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66.167595286901602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66.167595286901602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2.8421709430404007E-14</v>
      </c>
      <c r="CU165" s="18">
        <f>CT165*VLOOKUP('Données projet'!$B$13,Paramètres!$A$1:$I$89,3,0)*VLOOKUP('Données projet'!$B$13,Paramètres!$A$1:$I$89,5,0)</f>
        <v>2.3055690689943732E-14</v>
      </c>
      <c r="CV165" s="14">
        <f t="shared" si="173"/>
        <v>4.10868481342271E-13</v>
      </c>
      <c r="CW165" s="22">
        <f t="shared" si="174"/>
        <v>7.5575126628944061E-13</v>
      </c>
      <c r="CX165" s="62">
        <f t="shared" si="122"/>
        <v>293.33333333333405</v>
      </c>
      <c r="CY165" s="62">
        <f ca="1">AVERAGE(OFFSET($CX$3,0,0,'Données projet'!$E$13+1,1))-AVERAGE(OFFSET($H$3,0,0,'Données projet'!$E$13+1,1))</f>
        <v>204.1040196583786</v>
      </c>
      <c r="CZ165" s="62">
        <f t="shared" si="150"/>
        <v>202.88720677845521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16.245020135742973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16.245020135742973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62">
        <f t="shared" si="125"/>
        <v>293.33333333333491</v>
      </c>
      <c r="DT165" s="62">
        <f ca="1">AVERAGE(OFFSET($DS$3,0,0,'Données projet'!$E$14+1,1))-AVERAGE(OFFSET($H$3,0,0,'Données projet'!$E$14+1,1))</f>
        <v>398.94207486581155</v>
      </c>
      <c r="DU165" s="62">
        <f t="shared" si="152"/>
        <v>166.80625488406787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79.198162394487895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79.198162394487895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8.4429999999999943</v>
      </c>
      <c r="EJ165" s="13">
        <f>IF('Données projet'!$A$192&gt;35,EJ164+EI165-ER164,IF(A165&lt;'Données projet'!$A$192,$EG$205^A165,IF(A165='Données projet'!$A$192,'Données projet'!$B$192,EJ164+EI165-ER164)))</f>
        <v>502.88400000000036</v>
      </c>
      <c r="EK165" s="18">
        <f>EJ165*VLOOKUP('Données projet'!$B$15,Paramètres!$A$1:$I$89,3,0)*VLOOKUP('Données projet'!$B$15,Paramètres!$A$1:$I$89,5,0)</f>
        <v>572.6842992000004</v>
      </c>
      <c r="EL165" s="14">
        <f t="shared" si="179"/>
        <v>126.02189425206052</v>
      </c>
      <c r="EM165" s="22">
        <f t="shared" si="180"/>
        <v>1216.9132869290058</v>
      </c>
      <c r="EN165" s="62">
        <f t="shared" si="128"/>
        <v>1510.2466202623391</v>
      </c>
      <c r="EO165" s="62">
        <f ca="1">AVERAGE(OFFSET($EN$3,0,0,'Données projet'!$E$15+1,1))-AVERAGE(OFFSET($H$3,0,0,'Données projet'!$E$15+1,1))</f>
        <v>720.18933349167537</v>
      </c>
      <c r="EP165" s="62">
        <f t="shared" si="154"/>
        <v>328.2965259900862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77.907007353932542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77.907007353932542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8.4429999999999943</v>
      </c>
      <c r="N166" s="14">
        <f>IF('Données projet'!$A$36&gt;35,N165+M166-V165,IF(A166&lt;'Données projet'!$A$36,$K$205^A166,IF(A166='Données projet'!$A$36,'Données projet'!$B$36,N165+M166-V165)))</f>
        <v>511.32700000000034</v>
      </c>
      <c r="O166" s="14">
        <f>N166*VLOOKUP('Données projet'!$B$9,Paramètres!$A$1:$I$89,3,0)*VLOOKUP('Données projet'!$B$9,Paramètres!$A$1:$I$89,5,0)</f>
        <v>462.64866960000029</v>
      </c>
      <c r="P166" s="14">
        <f t="shared" si="141"/>
        <v>104.36818455309495</v>
      </c>
      <c r="Q166" s="22">
        <f t="shared" si="162"/>
        <v>987.5543543166408</v>
      </c>
      <c r="R166" s="62">
        <f t="shared" si="109"/>
        <v>1280.8876876499742</v>
      </c>
      <c r="S166" s="62">
        <f ca="1">AVERAGE(OFFSET($R$3,0,0,'Données projet'!$E$9+1,1))-AVERAGE(OFFSET($H$3,0,0,'Données projet'!$E$9+1,1))</f>
        <v>581.88778927327667</v>
      </c>
      <c r="T166" s="62">
        <f t="shared" si="142"/>
        <v>269.67340993773422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60.684922062762361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60.684922062762361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8.4429999999999943</v>
      </c>
      <c r="AI166" s="14">
        <f>IF('Données projet'!$A$62&gt;35,AI165+AH166-AQ165,IF(A166&lt;'Données projet'!$A$62,$AF$205^A166,IF(A166='Données projet'!$A$62,'Données projet'!$B$62,AI165+AH166-AQ165)))</f>
        <v>511.32700000000034</v>
      </c>
      <c r="AJ166" s="14">
        <f>AI166*VLOOKUP('Données projet'!$B$10,Paramètres!$A$1:$I$89,3,0)*VLOOKUP('Données projet'!$B$10,Paramètres!$A$1:$I$89,5,0)</f>
        <v>342.99815160000026</v>
      </c>
      <c r="AK166" s="14">
        <f t="shared" si="164"/>
        <v>80.119066659877575</v>
      </c>
      <c r="AL166" s="22">
        <f t="shared" si="165"/>
        <v>736.92915513595392</v>
      </c>
      <c r="AM166" s="62">
        <f t="shared" si="113"/>
        <v>1030.2624884692873</v>
      </c>
      <c r="AN166" s="62">
        <f ca="1">AVERAGE(OFFSET($AM$3,0,0,'Données projet'!$E$10+1,1))-AVERAGE(OFFSET($H$3,0,0,'Données projet'!$E$10+1,1))</f>
        <v>442.85175349826028</v>
      </c>
      <c r="AO166" s="62">
        <f t="shared" si="144"/>
        <v>210.70697808232501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55.453463264248363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55.453463264248363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8.4429999999999943</v>
      </c>
      <c r="BD166" s="13">
        <f>IF('Données projet'!$A$88&gt;35,BD165+BC166-BL165,IF(A166&lt;'Données projet'!$A$88,$BA$205^A166,IF(A166='Données projet'!$A$88,'Données projet'!$B$88,BD165+BC166-BL165)))</f>
        <v>511.32700000000034</v>
      </c>
      <c r="BE166" s="14">
        <f>BD166*VLOOKUP('Données projet'!$B$11,Paramètres!$A$1:$I$89,3,0)*VLOOKUP('Données projet'!$B$11,Paramètres!$A$1:$I$89,5,0)</f>
        <v>550.39238280000041</v>
      </c>
      <c r="BF166" s="14">
        <f t="shared" si="167"/>
        <v>121.67748109631978</v>
      </c>
      <c r="BG166" s="22">
        <f t="shared" si="168"/>
        <v>1170.5216796194243</v>
      </c>
      <c r="BH166" s="62">
        <f t="shared" si="116"/>
        <v>1463.8550129527575</v>
      </c>
      <c r="BI166" s="62">
        <f ca="1">AVERAGE(OFFSET($BH$3,0,0,'Données projet'!$E$11+1,1))-AVERAGE(OFFSET($H$3,0,0,'Données projet'!$E$11+1,1))</f>
        <v>683.36974161977764</v>
      </c>
      <c r="BJ166" s="62">
        <f t="shared" si="146"/>
        <v>312.6921234697457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72.194131419493146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72.194131419493146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8.4429999999999943</v>
      </c>
      <c r="BY166" s="13">
        <f>IF('Données projet'!$A$114&gt;35,BY165+BX166-CG165,IF(A166&lt;'Données projet'!$A$114,$BV$205^A166,IF(A166='Données projet'!$A$114,'Données projet'!$B$114,BY165+BX166-CG165)))</f>
        <v>511.32700000000034</v>
      </c>
      <c r="BZ166" s="14">
        <f>BY166*VLOOKUP('Données projet'!$B$12,Paramètres!$A$1:$I$89,3,0)*VLOOKUP('Données projet'!$B$12,Paramètres!$A$1:$I$89,5,0)</f>
        <v>494.55547440000038</v>
      </c>
      <c r="CA166" s="14">
        <f t="shared" si="170"/>
        <v>110.7032703628248</v>
      </c>
      <c r="CB166" s="22">
        <f t="shared" si="171"/>
        <v>1054.1589804619205</v>
      </c>
      <c r="CC166" s="62">
        <f t="shared" si="119"/>
        <v>1347.4923137952537</v>
      </c>
      <c r="CD166" s="62">
        <f ca="1">AVERAGE(OFFSET($CC$3,0,0,'Données projet'!$E$12+1,1))-AVERAGE(OFFSET($H$3,0,0,'Données projet'!$E$12+1,1))</f>
        <v>618.83149423524605</v>
      </c>
      <c r="CE166" s="62">
        <f t="shared" si="148"/>
        <v>285.33582535802435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64.870089101573541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64.870089101573541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2.8421709430404007E-14</v>
      </c>
      <c r="CU166" s="18">
        <f>CT166*VLOOKUP('Données projet'!$B$13,Paramètres!$A$1:$I$89,3,0)*VLOOKUP('Données projet'!$B$13,Paramètres!$A$1:$I$89,5,0)</f>
        <v>2.3055690689943732E-14</v>
      </c>
      <c r="CV166" s="14">
        <f t="shared" si="173"/>
        <v>4.10868481342271E-13</v>
      </c>
      <c r="CW166" s="22">
        <f t="shared" si="174"/>
        <v>7.5575126628944061E-13</v>
      </c>
      <c r="CX166" s="62">
        <f t="shared" si="122"/>
        <v>293.33333333333405</v>
      </c>
      <c r="CY166" s="62">
        <f ca="1">AVERAGE(OFFSET($CX$3,0,0,'Données projet'!$E$13+1,1))-AVERAGE(OFFSET($H$3,0,0,'Données projet'!$E$13+1,1))</f>
        <v>204.1040196583786</v>
      </c>
      <c r="CZ166" s="62">
        <f t="shared" si="150"/>
        <v>202.88720677845521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15.926465199364955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15.926465199364955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62">
        <f t="shared" si="125"/>
        <v>293.33333333333491</v>
      </c>
      <c r="DT166" s="62">
        <f ca="1">AVERAGE(OFFSET($DS$3,0,0,'Données projet'!$E$14+1,1))-AVERAGE(OFFSET($H$3,0,0,'Données projet'!$E$14+1,1))</f>
        <v>398.94207486581155</v>
      </c>
      <c r="DU166" s="62">
        <f t="shared" si="152"/>
        <v>166.80625488406787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77.645134736041214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77.645134736041214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8.4429999999999943</v>
      </c>
      <c r="EJ166" s="13">
        <f>IF('Données projet'!$A$192&gt;35,EJ165+EI166-ER165,IF(A166&lt;'Données projet'!$A$192,$EG$205^A166,IF(A166='Données projet'!$A$192,'Données projet'!$B$192,EJ165+EI166-ER165)))</f>
        <v>511.32700000000034</v>
      </c>
      <c r="EK166" s="18">
        <f>EJ166*VLOOKUP('Données projet'!$B$15,Paramètres!$A$1:$I$89,3,0)*VLOOKUP('Données projet'!$B$15,Paramètres!$A$1:$I$89,5,0)</f>
        <v>582.29918760000032</v>
      </c>
      <c r="EL166" s="14">
        <f t="shared" si="179"/>
        <v>127.88960123689141</v>
      </c>
      <c r="EM166" s="22">
        <f t="shared" si="180"/>
        <v>1236.9121405575863</v>
      </c>
      <c r="EN166" s="62">
        <f t="shared" si="128"/>
        <v>1530.2454738909196</v>
      </c>
      <c r="EO166" s="62">
        <f ca="1">AVERAGE(OFFSET($EN$3,0,0,'Données projet'!$E$15+1,1))-AVERAGE(OFFSET($H$3,0,0,'Données projet'!$E$15+1,1))</f>
        <v>720.18933349167537</v>
      </c>
      <c r="EP166" s="62">
        <f t="shared" si="154"/>
        <v>328.2965259900862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76.379298458304334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76.379298458304334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>
        <f>VLOOKUP(A167,'Données projet'!$A$35:$I$55,2,0)</f>
        <v>519.77</v>
      </c>
      <c r="L167" s="13">
        <f>VLOOKUP(A167,'Données projet'!$A$35:$I$55,9,0)</f>
        <v>8.4429999999999943</v>
      </c>
      <c r="M167" s="13">
        <f t="array" ref="M167">INDEX(L:L,MIN(IF(ISNUMBER(L167:L363),ROW(L167:L363),"")))</f>
        <v>8.4429999999999943</v>
      </c>
      <c r="N167" s="14">
        <f>IF('Données projet'!$A$36&gt;35,N166+M167-V166,IF(A167&lt;'Données projet'!$A$36,$K$205^A167,IF(A167='Données projet'!$A$36,'Données projet'!$B$36,N166+M167-V166)))</f>
        <v>519.77000000000032</v>
      </c>
      <c r="O167" s="14">
        <f>N167*VLOOKUP('Données projet'!$B$9,Paramètres!$A$1:$I$89,3,0)*VLOOKUP('Données projet'!$B$9,Paramètres!$A$1:$I$89,5,0)</f>
        <v>470.28789600000022</v>
      </c>
      <c r="P167" s="14">
        <f t="shared" si="141"/>
        <v>105.88945661390174</v>
      </c>
      <c r="Q167" s="22">
        <f t="shared" si="162"/>
        <v>1003.5088891358791</v>
      </c>
      <c r="R167" s="62">
        <f t="shared" si="109"/>
        <v>1296.8422224692124</v>
      </c>
      <c r="S167" s="62">
        <f ca="1">AVERAGE(OFFSET($R$3,0,0,'Données projet'!$E$9+1,1))-AVERAGE(OFFSET($H$3,0,0,'Données projet'!$E$9+1,1))</f>
        <v>581.88778927327667</v>
      </c>
      <c r="T167" s="62">
        <f t="shared" si="142"/>
        <v>269.67340993773422</v>
      </c>
      <c r="U167" s="16">
        <f>IF(ISNA(VLOOKUP(A167,'Données projet'!$A$35:$I$55,3,0)),0,VLOOKUP(A167,'Données projet'!$A$35:$I$55,3,0))</f>
        <v>14</v>
      </c>
      <c r="V167" s="16">
        <f>IF(ISNA(VLOOKUP(A167,'Données projet'!$A$35:$I$55,4,0)),0,VLOOKUP(A167,'Données projet'!$A$35:$I$55,4,0))</f>
        <v>59.58</v>
      </c>
      <c r="W167" s="17">
        <f>IF(ISNA(VLOOKUP(A167,'Données projet'!$A$35:$I$55,5,0)),0%,VLOOKUP(A167,'Données projet'!$A$35:$I$55,5,0)*VLOOKUP('Données projet'!$B$9,Paramètres!$A$1:$I$89,7,0))</f>
        <v>0.34400000000000003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79.995153514382864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79.995153514382864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>
        <f>VLOOKUP(A167,'Données projet'!$A$61:$I$81,2,0)</f>
        <v>519.77</v>
      </c>
      <c r="AG167" s="13">
        <f>VLOOKUP(A167,'Données projet'!$A$61:$I$81,9,0)</f>
        <v>8.4429999999999943</v>
      </c>
      <c r="AH167" s="13">
        <f t="array" ref="AH167">INDEX(AG:AG,MIN(IF(ISNUMBER(AG167:AG363),ROW(AG167:AG363),"")))</f>
        <v>8.4429999999999943</v>
      </c>
      <c r="AI167" s="14">
        <f>IF('Données projet'!$A$62&gt;35,AI166+AH167-AQ166,IF(A167&lt;'Données projet'!$A$62,$AF$205^A167,IF(A167='Données projet'!$A$62,'Données projet'!$B$62,AI166+AH167-AQ166)))</f>
        <v>519.77000000000032</v>
      </c>
      <c r="AJ167" s="14">
        <f>AI167*VLOOKUP('Données projet'!$B$10,Paramètres!$A$1:$I$89,3,0)*VLOOKUP('Données projet'!$B$10,Paramètres!$A$1:$I$89,5,0)</f>
        <v>348.66171600000018</v>
      </c>
      <c r="AK167" s="14">
        <f t="shared" si="164"/>
        <v>81.286883252352425</v>
      </c>
      <c r="AL167" s="22">
        <f t="shared" si="165"/>
        <v>748.82714369784742</v>
      </c>
      <c r="AM167" s="62">
        <f t="shared" si="113"/>
        <v>1042.1604770311808</v>
      </c>
      <c r="AN167" s="62">
        <f ca="1">AVERAGE(OFFSET($AM$3,0,0,'Données projet'!$E$10+1,1))-AVERAGE(OFFSET($H$3,0,0,'Données projet'!$E$10+1,1))</f>
        <v>442.85175349826028</v>
      </c>
      <c r="AO167" s="62">
        <f t="shared" si="144"/>
        <v>210.70697808232501</v>
      </c>
      <c r="AP167" s="16">
        <f>IF(ISNA(VLOOKUP(A167,'Données projet'!$A$61:$I$81,3,0)),0,VLOOKUP(A167,'Données projet'!$A$61:$I$81,3,0))</f>
        <v>14</v>
      </c>
      <c r="AQ167" s="16">
        <f>IF(ISNA(VLOOKUP(A167,'Données projet'!$A$61:$I$81,4,0)),0,VLOOKUP(A167,'Données projet'!$A$61:$I$81,4,0))</f>
        <v>59.58</v>
      </c>
      <c r="AR167" s="17">
        <f>IF(ISNA(VLOOKUP(A167,'Données projet'!$A$61:$I$81,5,0)),0%,VLOOKUP(A167,'Données projet'!$A$61:$I$81,5,0)*VLOOKUP('Données projet'!$B$10,Paramètres!$A$1:$I$89,7,0))</f>
        <v>0.42400000000000004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73.099019590729171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73.099019590729171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>
        <f>VLOOKUP(A167,'Données projet'!$A$87:$I$107,2,0)</f>
        <v>519.77</v>
      </c>
      <c r="BB167" s="13">
        <f>VLOOKUP(A167,'Données projet'!$A$87:$I$107,9,0)</f>
        <v>8.4429999999999943</v>
      </c>
      <c r="BC167" s="13">
        <f t="array" ref="BC167">INDEX(BB:BB,MIN(IF(ISNUMBER(BB167:BB363),ROW(BB167:BB363),"")))</f>
        <v>8.4429999999999943</v>
      </c>
      <c r="BD167" s="13">
        <f>IF('Données projet'!$A$88&gt;35,BD166+BC167-BL166,IF(A167&lt;'Données projet'!$A$88,$BA$205^A167,IF(A167='Données projet'!$A$88,'Données projet'!$B$88,BD166+BC167-BL166)))</f>
        <v>519.77000000000032</v>
      </c>
      <c r="BE167" s="14">
        <f>BD167*VLOOKUP('Données projet'!$B$11,Paramètres!$A$1:$I$89,3,0)*VLOOKUP('Données projet'!$B$11,Paramètres!$A$1:$I$89,5,0)</f>
        <v>559.4804280000003</v>
      </c>
      <c r="BF167" s="14">
        <f t="shared" si="167"/>
        <v>123.45105369618628</v>
      </c>
      <c r="BG167" s="22">
        <f t="shared" si="168"/>
        <v>1189.4389972875249</v>
      </c>
      <c r="BH167" s="62">
        <f t="shared" si="116"/>
        <v>1482.7723306208582</v>
      </c>
      <c r="BI167" s="62">
        <f ca="1">AVERAGE(OFFSET($BH$3,0,0,'Données projet'!$E$11+1,1))-AVERAGE(OFFSET($H$3,0,0,'Données projet'!$E$11+1,1))</f>
        <v>683.36974161977764</v>
      </c>
      <c r="BJ167" s="62">
        <f t="shared" si="146"/>
        <v>312.6921234697457</v>
      </c>
      <c r="BK167" s="16">
        <f>IF(ISNA(VLOOKUP(A167,'Données projet'!$A$87:$I$107,3,0)),0,VLOOKUP(A167,'Données projet'!$A$87:$I$107,3,0))</f>
        <v>14</v>
      </c>
      <c r="BL167" s="16">
        <f>IF(ISNA(VLOOKUP(A167,'Données projet'!$A$87:$I$107,4,0)),0,VLOOKUP(A167,'Données projet'!$A$87:$I$107,4,0))</f>
        <v>59.58</v>
      </c>
      <c r="BM167" s="17">
        <f>IF(ISNA(VLOOKUP(A167,'Données projet'!$A$87:$I$107,5,0)),0%,VLOOKUP(A167,'Données projet'!$A$87:$I$107,5,0)*VLOOKUP('Données projet'!$B$11,Paramètres!$A$1:$I$89,7,0))</f>
        <v>0.34400000000000003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95.166648146420982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95.166648146420982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>
        <f>VLOOKUP(A167,'Données projet'!$A$113:$I$133,2,0)</f>
        <v>519.77</v>
      </c>
      <c r="BW167" s="13">
        <f>VLOOKUP(A167,'Données projet'!$A$113:$I$133,9,0)</f>
        <v>8.4429999999999943</v>
      </c>
      <c r="BX167" s="13">
        <f t="array" ref="BX167">INDEX(BW:BW,MIN(IF(ISNUMBER(BW167:BW363),ROW(BW167:BW363),"")))</f>
        <v>8.4429999999999943</v>
      </c>
      <c r="BY167" s="13">
        <f>IF('Données projet'!$A$114&gt;35,BY166+BX167-CG166,IF(A167&lt;'Données projet'!$A$114,$BV$205^A167,IF(A167='Données projet'!$A$114,'Données projet'!$B$114,BY166+BX167-CG166)))</f>
        <v>519.77000000000032</v>
      </c>
      <c r="BZ167" s="14">
        <f>BY167*VLOOKUP('Données projet'!$B$12,Paramètres!$A$1:$I$89,3,0)*VLOOKUP('Données projet'!$B$12,Paramètres!$A$1:$I$89,5,0)</f>
        <v>502.72154400000034</v>
      </c>
      <c r="CA167" s="14">
        <f t="shared" si="170"/>
        <v>112.31688271954096</v>
      </c>
      <c r="CB167" s="22">
        <f t="shared" si="171"/>
        <v>1071.1919265365345</v>
      </c>
      <c r="CC167" s="62">
        <f t="shared" si="119"/>
        <v>1364.5252598698678</v>
      </c>
      <c r="CD167" s="62">
        <f ca="1">AVERAGE(OFFSET($CC$3,0,0,'Données projet'!$E$12+1,1))-AVERAGE(OFFSET($H$3,0,0,'Données projet'!$E$12+1,1))</f>
        <v>618.83149423524605</v>
      </c>
      <c r="CE167" s="62">
        <f t="shared" si="148"/>
        <v>285.33582535802435</v>
      </c>
      <c r="CF167" s="16">
        <f>IF(ISNA(VLOOKUP(A167,'Données projet'!$A$113:$I$133,3,0)),0,VLOOKUP(A167,'Données projet'!$A$113:$I$133,3,0))</f>
        <v>14</v>
      </c>
      <c r="CG167" s="16">
        <f>IF(ISNA(VLOOKUP(A167,'Données projet'!$A$113:$I$133,4,0)),0,VLOOKUP(A167,'Données projet'!$A$113:$I$133,4,0))</f>
        <v>59.58</v>
      </c>
      <c r="CH167" s="17">
        <f>IF(ISNA(VLOOKUP(A167,'Données projet'!$A$113:$I$133,5,0)),0%,VLOOKUP(A167,'Données projet'!$A$113:$I$133,5,0)*VLOOKUP('Données projet'!$B$12,Paramètres!$A$1:$I$89,7,0))</f>
        <v>0.34400000000000003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85.512060653305809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85.512060653305809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2.8421709430404007E-14</v>
      </c>
      <c r="CU167" s="18">
        <f>CT167*VLOOKUP('Données projet'!$B$13,Paramètres!$A$1:$I$89,3,0)*VLOOKUP('Données projet'!$B$13,Paramètres!$A$1:$I$89,5,0)</f>
        <v>2.3055690689943732E-14</v>
      </c>
      <c r="CV167" s="14">
        <f t="shared" si="173"/>
        <v>4.10868481342271E-13</v>
      </c>
      <c r="CW167" s="22">
        <f t="shared" si="174"/>
        <v>7.5575126628944061E-13</v>
      </c>
      <c r="CX167" s="62">
        <f t="shared" si="122"/>
        <v>293.33333333333405</v>
      </c>
      <c r="CY167" s="62">
        <f ca="1">AVERAGE(OFFSET($CX$3,0,0,'Données projet'!$E$13+1,1))-AVERAGE(OFFSET($H$3,0,0,'Données projet'!$E$13+1,1))</f>
        <v>204.1040196583786</v>
      </c>
      <c r="CZ167" s="62">
        <f t="shared" si="150"/>
        <v>202.88720677845521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15.614156930989983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15.614156930989983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62">
        <f t="shared" si="125"/>
        <v>293.33333333333491</v>
      </c>
      <c r="DT167" s="62">
        <f ca="1">AVERAGE(OFFSET($DS$3,0,0,'Données projet'!$E$14+1,1))-AVERAGE(OFFSET($H$3,0,0,'Données projet'!$E$14+1,1))</f>
        <v>398.94207486581155</v>
      </c>
      <c r="DU167" s="62">
        <f t="shared" si="152"/>
        <v>166.80625488406787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76.12256100272333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76.12256100272333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>
        <f>VLOOKUP(A167,'Données projet'!$A$191:$I$211,2,0)</f>
        <v>519.77</v>
      </c>
      <c r="EH167" s="13">
        <f>VLOOKUP(A167,'Données projet'!$A$191:$I$211,9,0)</f>
        <v>8.4429999999999943</v>
      </c>
      <c r="EI167" s="13">
        <f t="array" ref="EI167">INDEX(EH:EH,MIN(IF(ISNUMBER(EH167:EH363),ROW(EH167:EH363),"")))</f>
        <v>8.4429999999999943</v>
      </c>
      <c r="EJ167" s="13">
        <f>IF('Données projet'!$A$192&gt;35,EJ166+EI167-ER166,IF(A167&lt;'Données projet'!$A$192,$EG$205^A167,IF(A167='Données projet'!$A$192,'Données projet'!$B$192,EJ166+EI167-ER166)))</f>
        <v>519.77000000000032</v>
      </c>
      <c r="EK167" s="18">
        <f>EJ167*VLOOKUP('Données projet'!$B$15,Paramètres!$A$1:$I$89,3,0)*VLOOKUP('Données projet'!$B$15,Paramètres!$A$1:$I$89,5,0)</f>
        <v>591.91407600000036</v>
      </c>
      <c r="EL167" s="14">
        <f t="shared" si="179"/>
        <v>129.75372178342079</v>
      </c>
      <c r="EM167" s="22">
        <f t="shared" si="180"/>
        <v>1256.904747806125</v>
      </c>
      <c r="EN167" s="62">
        <f t="shared" si="128"/>
        <v>1550.2380811394582</v>
      </c>
      <c r="EO167" s="62">
        <f ca="1">AVERAGE(OFFSET($EN$3,0,0,'Données projet'!$E$15+1,1))-AVERAGE(OFFSET($H$3,0,0,'Données projet'!$E$15+1,1))</f>
        <v>720.18933349167537</v>
      </c>
      <c r="EP167" s="62">
        <f t="shared" si="154"/>
        <v>328.2965259900862</v>
      </c>
      <c r="EQ167" s="16">
        <f>IF(ISNA(VLOOKUP(A167,'Données projet'!$A$191:$I$211,3,0)),0,VLOOKUP(A167,'Données projet'!$A$191:$I$211,3,0))</f>
        <v>14</v>
      </c>
      <c r="ER167" s="16">
        <f>IF(ISNA(VLOOKUP(A167,'Données projet'!$A$191:$I$211,4,0)),0,VLOOKUP(A167,'Données projet'!$A$191:$I$211,4,0))</f>
        <v>59.58</v>
      </c>
      <c r="ES167" s="17">
        <f>IF(ISNA(VLOOKUP(A167,'Données projet'!$A$191:$I$211,5,0)),0%,VLOOKUP(A167,'Données projet'!$A$191:$I$211,5,0)*VLOOKUP('Données projet'!$B$15,Paramètres!$A$1:$I$89,7,0))</f>
        <v>0.34400000000000003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100.68355528534393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100.68355528534393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8.5459999999999976</v>
      </c>
      <c r="N168" s="14">
        <f>IF('Données projet'!$A$36&gt;35,N167+M168-V167,IF(A168&lt;'Données projet'!$A$36,$K$205^A168,IF(A168='Données projet'!$A$36,'Données projet'!$B$36,N167+M168-V167)))</f>
        <v>468.73600000000039</v>
      </c>
      <c r="O168" s="14">
        <f>N168*VLOOKUP('Données projet'!$B$9,Paramètres!$A$1:$I$89,3,0)*VLOOKUP('Données projet'!$B$9,Paramètres!$A$1:$I$89,5,0)</f>
        <v>424.11233280000033</v>
      </c>
      <c r="P168" s="14">
        <f t="shared" si="141"/>
        <v>96.648293340367189</v>
      </c>
      <c r="Q168" s="22">
        <f t="shared" si="162"/>
        <v>906.99142386114011</v>
      </c>
      <c r="R168" s="62">
        <f t="shared" si="109"/>
        <v>1200.3247571944735</v>
      </c>
      <c r="S168" s="62">
        <f ca="1">AVERAGE(OFFSET($R$3,0,0,'Données projet'!$E$9+1,1))-AVERAGE(OFFSET($H$3,0,0,'Données projet'!$E$9+1,1))</f>
        <v>581.88778927327667</v>
      </c>
      <c r="T168" s="62">
        <f t="shared" si="142"/>
        <v>269.67340993773422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78.426497346191624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78.426497346191624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8.5459999999999976</v>
      </c>
      <c r="AI168" s="14">
        <f>IF('Données projet'!$A$62&gt;35,AI167+AH168-AQ167,IF(A168&lt;'Données projet'!$A$62,$AF$205^A168,IF(A168='Données projet'!$A$62,'Données projet'!$B$62,AI167+AH168-AQ167)))</f>
        <v>468.73600000000039</v>
      </c>
      <c r="AJ168" s="14">
        <f>AI168*VLOOKUP('Données projet'!$B$10,Paramètres!$A$1:$I$89,3,0)*VLOOKUP('Données projet'!$B$10,Paramètres!$A$1:$I$89,5,0)</f>
        <v>314.42810880000025</v>
      </c>
      <c r="AK168" s="14">
        <f t="shared" si="164"/>
        <v>74.192830792807456</v>
      </c>
      <c r="AL168" s="22">
        <f t="shared" si="165"/>
        <v>676.84813645747329</v>
      </c>
      <c r="AM168" s="62">
        <f t="shared" si="113"/>
        <v>970.18146979080666</v>
      </c>
      <c r="AN168" s="62">
        <f ca="1">AVERAGE(OFFSET($AM$3,0,0,'Données projet'!$E$10+1,1))-AVERAGE(OFFSET($H$3,0,0,'Données projet'!$E$10+1,1))</f>
        <v>442.85175349826028</v>
      </c>
      <c r="AO168" s="62">
        <f t="shared" si="144"/>
        <v>210.70697808232501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71.665592402554424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71.665592402554424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8.5459999999999976</v>
      </c>
      <c r="BD168" s="13">
        <f>IF('Données projet'!$A$88&gt;35,BD167+BC168-BL167,IF(A168&lt;'Données projet'!$A$88,$BA$205^A168,IF(A168='Données projet'!$A$88,'Données projet'!$B$88,BD167+BC168-BL167)))</f>
        <v>468.73600000000039</v>
      </c>
      <c r="BE168" s="14">
        <f>BD168*VLOOKUP('Données projet'!$B$11,Paramètres!$A$1:$I$89,3,0)*VLOOKUP('Données projet'!$B$11,Paramètres!$A$1:$I$89,5,0)</f>
        <v>504.54743040000039</v>
      </c>
      <c r="BF168" s="14">
        <f t="shared" si="167"/>
        <v>112.67725826860105</v>
      </c>
      <c r="BG168" s="22">
        <f t="shared" si="168"/>
        <v>1074.999666097814</v>
      </c>
      <c r="BH168" s="62">
        <f t="shared" si="116"/>
        <v>1368.3329994311473</v>
      </c>
      <c r="BI168" s="62">
        <f ca="1">AVERAGE(OFFSET($BH$3,0,0,'Données projet'!$E$11+1,1))-AVERAGE(OFFSET($H$3,0,0,'Données projet'!$E$11+1,1))</f>
        <v>683.36974161977764</v>
      </c>
      <c r="BJ168" s="62">
        <f t="shared" si="146"/>
        <v>312.6921234697457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93.300488222193479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93.300488222193479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8.5459999999999976</v>
      </c>
      <c r="BY168" s="13">
        <f>IF('Données projet'!$A$114&gt;35,BY167+BX168-CG167,IF(A168&lt;'Données projet'!$A$114,$BV$205^A168,IF(A168='Données projet'!$A$114,'Données projet'!$B$114,BY167+BX168-CG167)))</f>
        <v>468.73600000000039</v>
      </c>
      <c r="BZ168" s="14">
        <f>BY168*VLOOKUP('Données projet'!$B$12,Paramètres!$A$1:$I$89,3,0)*VLOOKUP('Données projet'!$B$12,Paramètres!$A$1:$I$89,5,0)</f>
        <v>453.36145920000041</v>
      </c>
      <c r="CA168" s="14">
        <f t="shared" si="170"/>
        <v>102.51478641291534</v>
      </c>
      <c r="CB168" s="22">
        <f t="shared" si="171"/>
        <v>968.15112777582817</v>
      </c>
      <c r="CC168" s="62">
        <f t="shared" si="119"/>
        <v>1261.4844611091614</v>
      </c>
      <c r="CD168" s="62">
        <f ca="1">AVERAGE(OFFSET($CC$3,0,0,'Données projet'!$E$12+1,1))-AVERAGE(OFFSET($H$3,0,0,'Données projet'!$E$12+1,1))</f>
        <v>618.83149423524605</v>
      </c>
      <c r="CE168" s="62">
        <f t="shared" si="148"/>
        <v>285.33582535802435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83.835221301101384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83.835221301101384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2.8421709430404007E-14</v>
      </c>
      <c r="CU168" s="18">
        <f>CT168*VLOOKUP('Données projet'!$B$13,Paramètres!$A$1:$I$89,3,0)*VLOOKUP('Données projet'!$B$13,Paramètres!$A$1:$I$89,5,0)</f>
        <v>2.3055690689943732E-14</v>
      </c>
      <c r="CV168" s="14">
        <f t="shared" si="173"/>
        <v>4.10868481342271E-13</v>
      </c>
      <c r="CW168" s="22">
        <f t="shared" si="174"/>
        <v>7.5575126628944061E-13</v>
      </c>
      <c r="CX168" s="62">
        <f t="shared" si="122"/>
        <v>293.33333333333405</v>
      </c>
      <c r="CY168" s="62">
        <f ca="1">AVERAGE(OFFSET($CX$3,0,0,'Données projet'!$E$13+1,1))-AVERAGE(OFFSET($H$3,0,0,'Données projet'!$E$13+1,1))</f>
        <v>204.1040196583786</v>
      </c>
      <c r="CZ168" s="62">
        <f t="shared" si="150"/>
        <v>202.88720677845521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15.307972837268611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15.307972837268611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62">
        <f t="shared" si="125"/>
        <v>293.33333333333491</v>
      </c>
      <c r="DT168" s="62">
        <f ca="1">AVERAGE(OFFSET($DS$3,0,0,'Données projet'!$E$14+1,1))-AVERAGE(OFFSET($H$3,0,0,'Données projet'!$E$14+1,1))</f>
        <v>398.94207486581155</v>
      </c>
      <c r="DU168" s="62">
        <f t="shared" si="152"/>
        <v>166.80625488406787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74.629844011637545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74.629844011637545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8.5459999999999976</v>
      </c>
      <c r="EJ168" s="13">
        <f>IF('Données projet'!$A$192&gt;35,EJ167+EI168-ER167,IF(A168&lt;'Données projet'!$A$192,$EG$205^A168,IF(A168='Données projet'!$A$192,'Données projet'!$B$192,EJ167+EI168-ER167)))</f>
        <v>468.73600000000039</v>
      </c>
      <c r="EK168" s="18">
        <f>EJ168*VLOOKUP('Données projet'!$B$15,Paramètres!$A$1:$I$89,3,0)*VLOOKUP('Données projet'!$B$15,Paramètres!$A$1:$I$89,5,0)</f>
        <v>533.79655680000042</v>
      </c>
      <c r="EL168" s="14">
        <f t="shared" si="179"/>
        <v>118.42988117933227</v>
      </c>
      <c r="EM168" s="22">
        <f t="shared" si="180"/>
        <v>1135.9610461473376</v>
      </c>
      <c r="EN168" s="62">
        <f t="shared" si="128"/>
        <v>1429.2943794806708</v>
      </c>
      <c r="EO168" s="62">
        <f ca="1">AVERAGE(OFFSET($EN$3,0,0,'Données projet'!$E$15+1,1))-AVERAGE(OFFSET($H$3,0,0,'Données projet'!$E$15+1,1))</f>
        <v>720.18933349167537</v>
      </c>
      <c r="EP168" s="62">
        <f t="shared" si="154"/>
        <v>328.2965259900862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98.70921217710324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98.70921217710324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8.5459999999999976</v>
      </c>
      <c r="N169" s="14">
        <f>IF('Données projet'!$A$36&gt;35,N168+M169-V168,IF(A169&lt;'Données projet'!$A$36,$K$205^A169,IF(A169='Données projet'!$A$36,'Données projet'!$B$36,N168+M169-V168)))</f>
        <v>477.28200000000038</v>
      </c>
      <c r="O169" s="14">
        <f>N169*VLOOKUP('Données projet'!$B$9,Paramètres!$A$1:$I$89,3,0)*VLOOKUP('Données projet'!$B$9,Paramètres!$A$1:$I$89,5,0)</f>
        <v>431.84475360000033</v>
      </c>
      <c r="P169" s="14">
        <f t="shared" si="141"/>
        <v>98.203637489221336</v>
      </c>
      <c r="Q169" s="22">
        <f t="shared" si="162"/>
        <v>923.16761448039449</v>
      </c>
      <c r="R169" s="62">
        <f t="shared" si="109"/>
        <v>1216.5009478137279</v>
      </c>
      <c r="S169" s="62">
        <f ca="1">AVERAGE(OFFSET($R$3,0,0,'Données projet'!$E$9+1,1))-AVERAGE(OFFSET($H$3,0,0,'Données projet'!$E$9+1,1))</f>
        <v>581.88778927327667</v>
      </c>
      <c r="T169" s="62">
        <f t="shared" si="142"/>
        <v>269.67340993773422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76.888601568672826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76.888601568672826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8.5459999999999976</v>
      </c>
      <c r="AI169" s="14">
        <f>IF('Données projet'!$A$62&gt;35,AI168+AH169-AQ168,IF(A169&lt;'Données projet'!$A$62,$AF$205^A169,IF(A169='Données projet'!$A$62,'Données projet'!$B$62,AI168+AH169-AQ168)))</f>
        <v>477.28200000000038</v>
      </c>
      <c r="AJ169" s="14">
        <f>AI169*VLOOKUP('Données projet'!$B$10,Paramètres!$A$1:$I$89,3,0)*VLOOKUP('Données projet'!$B$10,Paramètres!$A$1:$I$89,5,0)</f>
        <v>320.16076560000027</v>
      </c>
      <c r="AK169" s="14">
        <f t="shared" si="164"/>
        <v>75.386803094564755</v>
      </c>
      <c r="AL169" s="22">
        <f t="shared" si="165"/>
        <v>688.91201547636729</v>
      </c>
      <c r="AM169" s="62">
        <f t="shared" si="113"/>
        <v>982.24534880970054</v>
      </c>
      <c r="AN169" s="62">
        <f ca="1">AVERAGE(OFFSET($AM$3,0,0,'Données projet'!$E$10+1,1))-AVERAGE(OFFSET($H$3,0,0,'Données projet'!$E$10+1,1))</f>
        <v>442.85175349826028</v>
      </c>
      <c r="AO169" s="62">
        <f t="shared" si="144"/>
        <v>210.70697808232501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70.260273847235524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70.260273847235524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8.5459999999999976</v>
      </c>
      <c r="BD169" s="13">
        <f>IF('Données projet'!$A$88&gt;35,BD168+BC169-BL168,IF(A169&lt;'Données projet'!$A$88,$BA$205^A169,IF(A169='Données projet'!$A$88,'Données projet'!$B$88,BD168+BC169-BL168)))</f>
        <v>477.28200000000038</v>
      </c>
      <c r="BE169" s="14">
        <f>BD169*VLOOKUP('Données projet'!$B$11,Paramètres!$A$1:$I$89,3,0)*VLOOKUP('Données projet'!$B$11,Paramètres!$A$1:$I$89,5,0)</f>
        <v>513.74634480000043</v>
      </c>
      <c r="BF169" s="14">
        <f t="shared" si="167"/>
        <v>114.49055375784276</v>
      </c>
      <c r="BG169" s="22">
        <f t="shared" si="168"/>
        <v>1094.1792649882436</v>
      </c>
      <c r="BH169" s="62">
        <f t="shared" si="116"/>
        <v>1387.5125983215769</v>
      </c>
      <c r="BI169" s="62">
        <f ca="1">AVERAGE(OFFSET($BH$3,0,0,'Données projet'!$E$11+1,1))-AVERAGE(OFFSET($H$3,0,0,'Données projet'!$E$11+1,1))</f>
        <v>683.36974161977764</v>
      </c>
      <c r="BJ169" s="62">
        <f t="shared" si="146"/>
        <v>312.6921234697457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91.470922555834917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91.470922555834917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8.5459999999999976</v>
      </c>
      <c r="BY169" s="13">
        <f>IF('Données projet'!$A$114&gt;35,BY168+BX169-CG168,IF(A169&lt;'Données projet'!$A$114,$BV$205^A169,IF(A169='Données projet'!$A$114,'Données projet'!$B$114,BY168+BX169-CG168)))</f>
        <v>477.28200000000038</v>
      </c>
      <c r="BZ169" s="14">
        <f>BY169*VLOOKUP('Données projet'!$B$12,Paramètres!$A$1:$I$89,3,0)*VLOOKUP('Données projet'!$B$12,Paramètres!$A$1:$I$89,5,0)</f>
        <v>461.6271504000004</v>
      </c>
      <c r="CA169" s="14">
        <f t="shared" si="170"/>
        <v>104.16453901285873</v>
      </c>
      <c r="CB169" s="22">
        <f t="shared" si="171"/>
        <v>985.42052572739613</v>
      </c>
      <c r="CC169" s="62">
        <f t="shared" si="119"/>
        <v>1278.7538590607294</v>
      </c>
      <c r="CD169" s="62">
        <f ca="1">AVERAGE(OFFSET($CC$3,0,0,'Données projet'!$E$12+1,1))-AVERAGE(OFFSET($H$3,0,0,'Données projet'!$E$12+1,1))</f>
        <v>618.83149423524605</v>
      </c>
      <c r="CE169" s="62">
        <f t="shared" si="148"/>
        <v>285.33582535802435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82.191263745822667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82.191263745822667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2.8421709430404007E-14</v>
      </c>
      <c r="CU169" s="18">
        <f>CT169*VLOOKUP('Données projet'!$B$13,Paramètres!$A$1:$I$89,3,0)*VLOOKUP('Données projet'!$B$13,Paramètres!$A$1:$I$89,5,0)</f>
        <v>2.3055690689943732E-14</v>
      </c>
      <c r="CV169" s="14">
        <f t="shared" si="173"/>
        <v>4.10868481342271E-13</v>
      </c>
      <c r="CW169" s="22">
        <f t="shared" si="174"/>
        <v>7.5575126628944061E-13</v>
      </c>
      <c r="CX169" s="62">
        <f t="shared" si="122"/>
        <v>293.33333333333405</v>
      </c>
      <c r="CY169" s="62">
        <f ca="1">AVERAGE(OFFSET($CX$3,0,0,'Données projet'!$E$13+1,1))-AVERAGE(OFFSET($H$3,0,0,'Données projet'!$E$13+1,1))</f>
        <v>204.1040196583786</v>
      </c>
      <c r="CZ169" s="62">
        <f t="shared" si="150"/>
        <v>202.88720677845521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15.007792826871258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15.007792826871258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62">
        <f t="shared" si="125"/>
        <v>293.33333333333491</v>
      </c>
      <c r="DT169" s="62">
        <f ca="1">AVERAGE(OFFSET($DS$3,0,0,'Données projet'!$E$14+1,1))-AVERAGE(OFFSET($H$3,0,0,'Données projet'!$E$14+1,1))</f>
        <v>398.94207486581155</v>
      </c>
      <c r="DU169" s="62">
        <f t="shared" si="152"/>
        <v>166.80625488406787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73.166398290279474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73.166398290279474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8.5459999999999976</v>
      </c>
      <c r="EJ169" s="13">
        <f>IF('Données projet'!$A$192&gt;35,EJ168+EI169-ER168,IF(A169&lt;'Données projet'!$A$192,$EG$205^A169,IF(A169='Données projet'!$A$192,'Données projet'!$B$192,EJ168+EI169-ER168)))</f>
        <v>477.28200000000038</v>
      </c>
      <c r="EK169" s="18">
        <f>EJ169*VLOOKUP('Données projet'!$B$15,Paramètres!$A$1:$I$89,3,0)*VLOOKUP('Données projet'!$B$15,Paramètres!$A$1:$I$89,5,0)</f>
        <v>543.52874160000044</v>
      </c>
      <c r="EL169" s="14">
        <f t="shared" si="179"/>
        <v>120.33575262698496</v>
      </c>
      <c r="EM169" s="22">
        <f t="shared" si="180"/>
        <v>1156.2306607786661</v>
      </c>
      <c r="EN169" s="62">
        <f t="shared" si="128"/>
        <v>1449.5639941119994</v>
      </c>
      <c r="EO169" s="62">
        <f ca="1">AVERAGE(OFFSET($EN$3,0,0,'Données projet'!$E$15+1,1))-AVERAGE(OFFSET($H$3,0,0,'Données projet'!$E$15+1,1))</f>
        <v>720.18933349167537</v>
      </c>
      <c r="EP169" s="62">
        <f t="shared" si="154"/>
        <v>328.2965259900862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96.773584732984759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96.773584732984759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8.5459999999999976</v>
      </c>
      <c r="N170" s="14">
        <f>IF('Données projet'!$A$36&gt;35,N169+M170-V169,IF(A170&lt;'Données projet'!$A$36,$K$205^A170,IF(A170='Données projet'!$A$36,'Données projet'!$B$36,N169+M170-V169)))</f>
        <v>485.82800000000037</v>
      </c>
      <c r="O170" s="14">
        <f>N170*VLOOKUP('Données projet'!$B$9,Paramètres!$A$1:$I$89,3,0)*VLOOKUP('Données projet'!$B$9,Paramètres!$A$1:$I$89,5,0)</f>
        <v>439.57717440000033</v>
      </c>
      <c r="P170" s="14">
        <f t="shared" si="141"/>
        <v>99.755743172047673</v>
      </c>
      <c r="Q170" s="22">
        <f t="shared" si="162"/>
        <v>939.33816477131688</v>
      </c>
      <c r="R170" s="62">
        <f t="shared" si="109"/>
        <v>1232.6714981046503</v>
      </c>
      <c r="S170" s="62">
        <f ca="1">AVERAGE(OFFSET($R$3,0,0,'Données projet'!$E$9+1,1))-AVERAGE(OFFSET($H$3,0,0,'Données projet'!$E$9+1,1))</f>
        <v>581.88778927327667</v>
      </c>
      <c r="T170" s="62">
        <f t="shared" si="142"/>
        <v>269.67340993773422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75.380862989327369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75.380862989327369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8.5459999999999976</v>
      </c>
      <c r="AI170" s="14">
        <f>IF('Données projet'!$A$62&gt;35,AI169+AH170-AQ169,IF(A170&lt;'Données projet'!$A$62,$AF$205^A170,IF(A170='Données projet'!$A$62,'Données projet'!$B$62,AI169+AH170-AQ169)))</f>
        <v>485.82800000000037</v>
      </c>
      <c r="AJ170" s="14">
        <f>AI170*VLOOKUP('Données projet'!$B$10,Paramètres!$A$1:$I$89,3,0)*VLOOKUP('Données projet'!$B$10,Paramètres!$A$1:$I$89,5,0)</f>
        <v>325.89342240000025</v>
      </c>
      <c r="AK170" s="14">
        <f t="shared" si="164"/>
        <v>76.578289362128245</v>
      </c>
      <c r="AL170" s="22">
        <f t="shared" si="165"/>
        <v>700.97156465237379</v>
      </c>
      <c r="AM170" s="62">
        <f t="shared" si="113"/>
        <v>994.30489798570716</v>
      </c>
      <c r="AN170" s="62">
        <f ca="1">AVERAGE(OFFSET($AM$3,0,0,'Données projet'!$E$10+1,1))-AVERAGE(OFFSET($H$3,0,0,'Données projet'!$E$10+1,1))</f>
        <v>442.85175349826028</v>
      </c>
      <c r="AO170" s="62">
        <f t="shared" si="144"/>
        <v>210.70697808232501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68.882512731626747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68.882512731626747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8.5459999999999976</v>
      </c>
      <c r="BD170" s="13">
        <f>IF('Données projet'!$A$88&gt;35,BD169+BC170-BL169,IF(A170&lt;'Données projet'!$A$88,$BA$205^A170,IF(A170='Données projet'!$A$88,'Données projet'!$B$88,BD169+BC170-BL169)))</f>
        <v>485.82800000000037</v>
      </c>
      <c r="BE170" s="14">
        <f>BD170*VLOOKUP('Données projet'!$B$11,Paramètres!$A$1:$I$89,3,0)*VLOOKUP('Données projet'!$B$11,Paramètres!$A$1:$I$89,5,0)</f>
        <v>522.94525920000035</v>
      </c>
      <c r="BF170" s="14">
        <f t="shared" si="167"/>
        <v>116.30007368664351</v>
      </c>
      <c r="BG170" s="22">
        <f t="shared" si="168"/>
        <v>1113.3522881109047</v>
      </c>
      <c r="BH170" s="62">
        <f t="shared" si="116"/>
        <v>1406.685621444238</v>
      </c>
      <c r="BI170" s="62">
        <f ca="1">AVERAGE(OFFSET($BH$3,0,0,'Données projet'!$E$11+1,1))-AVERAGE(OFFSET($H$3,0,0,'Données projet'!$E$11+1,1))</f>
        <v>683.36974161977764</v>
      </c>
      <c r="BJ170" s="62">
        <f t="shared" si="146"/>
        <v>312.6921234697457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89.677233556268774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89.677233556268774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8.5459999999999976</v>
      </c>
      <c r="BY170" s="13">
        <f>IF('Données projet'!$A$114&gt;35,BY169+BX170-CG169,IF(A170&lt;'Données projet'!$A$114,$BV$205^A170,IF(A170='Données projet'!$A$114,'Données projet'!$B$114,BY169+BX170-CG169)))</f>
        <v>485.82800000000037</v>
      </c>
      <c r="BZ170" s="14">
        <f>BY170*VLOOKUP('Données projet'!$B$12,Paramètres!$A$1:$I$89,3,0)*VLOOKUP('Données projet'!$B$12,Paramètres!$A$1:$I$89,5,0)</f>
        <v>469.89284160000039</v>
      </c>
      <c r="CA170" s="14">
        <f t="shared" si="170"/>
        <v>105.81085657384101</v>
      </c>
      <c r="CB170" s="22">
        <f t="shared" si="171"/>
        <v>1002.6839409861069</v>
      </c>
      <c r="CC170" s="62">
        <f t="shared" si="119"/>
        <v>1296.0172743194403</v>
      </c>
      <c r="CD170" s="62">
        <f ca="1">AVERAGE(OFFSET($CC$3,0,0,'Données projet'!$E$12+1,1))-AVERAGE(OFFSET($H$3,0,0,'Données projet'!$E$12+1,1))</f>
        <v>618.83149423524605</v>
      </c>
      <c r="CE170" s="62">
        <f t="shared" si="148"/>
        <v>285.33582535802435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80.579543195487872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80.579543195487872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2.8421709430404007E-14</v>
      </c>
      <c r="CU170" s="18">
        <f>CT170*VLOOKUP('Données projet'!$B$13,Paramètres!$A$1:$I$89,3,0)*VLOOKUP('Données projet'!$B$13,Paramètres!$A$1:$I$89,5,0)</f>
        <v>2.3055690689943732E-14</v>
      </c>
      <c r="CV170" s="14">
        <f t="shared" si="173"/>
        <v>4.10868481342271E-13</v>
      </c>
      <c r="CW170" s="22">
        <f t="shared" si="174"/>
        <v>7.5575126628944061E-13</v>
      </c>
      <c r="CX170" s="62">
        <f t="shared" si="122"/>
        <v>293.33333333333405</v>
      </c>
      <c r="CY170" s="62">
        <f ca="1">AVERAGE(OFFSET($CX$3,0,0,'Données projet'!$E$13+1,1))-AVERAGE(OFFSET($H$3,0,0,'Données projet'!$E$13+1,1))</f>
        <v>204.1040196583786</v>
      </c>
      <c r="CZ170" s="62">
        <f t="shared" si="150"/>
        <v>202.88720677845521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14.71349916338607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14.71349916338607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62">
        <f t="shared" si="125"/>
        <v>293.33333333333491</v>
      </c>
      <c r="DT170" s="62">
        <f ca="1">AVERAGE(OFFSET($DS$3,0,0,'Données projet'!$E$14+1,1))-AVERAGE(OFFSET($H$3,0,0,'Données projet'!$E$14+1,1))</f>
        <v>398.94207486581155</v>
      </c>
      <c r="DU170" s="62">
        <f t="shared" si="152"/>
        <v>166.80625488406787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71.731649846903494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71.731649846903494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8.5459999999999976</v>
      </c>
      <c r="EJ170" s="13">
        <f>IF('Données projet'!$A$192&gt;35,EJ169+EI170-ER169,IF(A170&lt;'Données projet'!$A$192,$EG$205^A170,IF(A170='Données projet'!$A$192,'Données projet'!$B$192,EJ169+EI170-ER169)))</f>
        <v>485.82800000000037</v>
      </c>
      <c r="EK170" s="18">
        <f>EJ170*VLOOKUP('Données projet'!$B$15,Paramètres!$A$1:$I$89,3,0)*VLOOKUP('Données projet'!$B$15,Paramètres!$A$1:$I$89,5,0)</f>
        <v>553.26092640000036</v>
      </c>
      <c r="EL170" s="14">
        <f t="shared" si="179"/>
        <v>122.23765575679548</v>
      </c>
      <c r="EM170" s="22">
        <f t="shared" si="180"/>
        <v>1176.493363923086</v>
      </c>
      <c r="EN170" s="62">
        <f t="shared" si="128"/>
        <v>1469.8266972564193</v>
      </c>
      <c r="EO170" s="62">
        <f ca="1">AVERAGE(OFFSET($EN$3,0,0,'Données projet'!$E$15+1,1))-AVERAGE(OFFSET($H$3,0,0,'Données projet'!$E$15+1,1))</f>
        <v>720.18933349167537</v>
      </c>
      <c r="EP170" s="62">
        <f t="shared" si="154"/>
        <v>328.2965259900862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94.875913762429278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94.875913762429278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8.5459999999999976</v>
      </c>
      <c r="N171" s="14">
        <f>IF('Données projet'!$A$36&gt;35,N170+M171-V170,IF(A171&lt;'Données projet'!$A$36,$K$205^A171,IF(A171='Données projet'!$A$36,'Données projet'!$B$36,N170+M171-V170)))</f>
        <v>494.37400000000036</v>
      </c>
      <c r="O171" s="14">
        <f>N171*VLOOKUP('Données projet'!$B$9,Paramètres!$A$1:$I$89,3,0)*VLOOKUP('Données projet'!$B$9,Paramètres!$A$1:$I$89,5,0)</f>
        <v>447.30959520000027</v>
      </c>
      <c r="P171" s="14">
        <f t="shared" si="141"/>
        <v>101.30467392781068</v>
      </c>
      <c r="Q171" s="22">
        <f t="shared" si="162"/>
        <v>955.50318539760417</v>
      </c>
      <c r="R171" s="62">
        <f t="shared" si="109"/>
        <v>1248.8365187309375</v>
      </c>
      <c r="S171" s="62">
        <f ca="1">AVERAGE(OFFSET($R$3,0,0,'Données projet'!$E$9+1,1))-AVERAGE(OFFSET($H$3,0,0,'Données projet'!$E$9+1,1))</f>
        <v>581.88778927327667</v>
      </c>
      <c r="T171" s="62">
        <f t="shared" si="142"/>
        <v>269.67340993773422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73.902690243893147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73.902690243893147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8.5459999999999976</v>
      </c>
      <c r="AI171" s="14">
        <f>IF('Données projet'!$A$62&gt;35,AI170+AH171-AQ170,IF(A171&lt;'Données projet'!$A$62,$AF$205^A171,IF(A171='Données projet'!$A$62,'Données projet'!$B$62,AI170+AH171-AQ170)))</f>
        <v>494.37400000000036</v>
      </c>
      <c r="AJ171" s="14">
        <f>AI171*VLOOKUP('Données projet'!$B$10,Paramètres!$A$1:$I$89,3,0)*VLOOKUP('Données projet'!$B$10,Paramètres!$A$1:$I$89,5,0)</f>
        <v>331.62607920000028</v>
      </c>
      <c r="AK171" s="14">
        <f t="shared" si="164"/>
        <v>77.767338371688979</v>
      </c>
      <c r="AL171" s="22">
        <f t="shared" si="165"/>
        <v>713.0268689373587</v>
      </c>
      <c r="AM171" s="62">
        <f t="shared" si="113"/>
        <v>1006.3602022706921</v>
      </c>
      <c r="AN171" s="62">
        <f ca="1">AVERAGE(OFFSET($AM$3,0,0,'Données projet'!$E$10+1,1))-AVERAGE(OFFSET($H$3,0,0,'Données projet'!$E$10+1,1))</f>
        <v>442.85175349826028</v>
      </c>
      <c r="AO171" s="62">
        <f t="shared" si="144"/>
        <v>210.70697808232501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67.531768671143752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67.531768671143752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8.5459999999999976</v>
      </c>
      <c r="BD171" s="13">
        <f>IF('Données projet'!$A$88&gt;35,BD170+BC171-BL170,IF(A171&lt;'Données projet'!$A$88,$BA$205^A171,IF(A171='Données projet'!$A$88,'Données projet'!$B$88,BD170+BC171-BL170)))</f>
        <v>494.37400000000036</v>
      </c>
      <c r="BE171" s="14">
        <f>BD171*VLOOKUP('Données projet'!$B$11,Paramètres!$A$1:$I$89,3,0)*VLOOKUP('Données projet'!$B$11,Paramètres!$A$1:$I$89,5,0)</f>
        <v>532.14417360000039</v>
      </c>
      <c r="BF171" s="14">
        <f t="shared" si="167"/>
        <v>118.1058921318037</v>
      </c>
      <c r="BG171" s="22">
        <f t="shared" si="168"/>
        <v>1132.518864482892</v>
      </c>
      <c r="BH171" s="62">
        <f t="shared" si="116"/>
        <v>1425.8521978162253</v>
      </c>
      <c r="BI171" s="62">
        <f ca="1">AVERAGE(OFFSET($BH$3,0,0,'Données projet'!$E$11+1,1))-AVERAGE(OFFSET($H$3,0,0,'Données projet'!$E$11+1,1))</f>
        <v>683.36974161977764</v>
      </c>
      <c r="BJ171" s="62">
        <f t="shared" si="146"/>
        <v>312.6921234697457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87.918717703941866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87.918717703941866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8.5459999999999976</v>
      </c>
      <c r="BY171" s="13">
        <f>IF('Données projet'!$A$114&gt;35,BY170+BX171-CG170,IF(A171&lt;'Données projet'!$A$114,$BV$205^A171,IF(A171='Données projet'!$A$114,'Données projet'!$B$114,BY170+BX171-CG170)))</f>
        <v>494.37400000000036</v>
      </c>
      <c r="BZ171" s="14">
        <f>BY171*VLOOKUP('Données projet'!$B$12,Paramètres!$A$1:$I$89,3,0)*VLOOKUP('Données projet'!$B$12,Paramètres!$A$1:$I$89,5,0)</f>
        <v>478.15853280000039</v>
      </c>
      <c r="CA171" s="14">
        <f t="shared" si="170"/>
        <v>107.45380649160349</v>
      </c>
      <c r="CB171" s="22">
        <f t="shared" si="171"/>
        <v>1019.9414909328767</v>
      </c>
      <c r="CC171" s="62">
        <f t="shared" si="119"/>
        <v>1313.2748242662101</v>
      </c>
      <c r="CD171" s="62">
        <f ca="1">AVERAGE(OFFSET($CC$3,0,0,'Données projet'!$E$12+1,1))-AVERAGE(OFFSET($H$3,0,0,'Données projet'!$E$12+1,1))</f>
        <v>618.83149423524605</v>
      </c>
      <c r="CE171" s="62">
        <f t="shared" si="148"/>
        <v>285.33582535802435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78.999427502092672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78.999427502092672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2.8421709430404007E-14</v>
      </c>
      <c r="CU171" s="18">
        <f>CT171*VLOOKUP('Données projet'!$B$13,Paramètres!$A$1:$I$89,3,0)*VLOOKUP('Données projet'!$B$13,Paramètres!$A$1:$I$89,5,0)</f>
        <v>2.3055690689943732E-14</v>
      </c>
      <c r="CV171" s="14">
        <f t="shared" si="173"/>
        <v>4.10868481342271E-13</v>
      </c>
      <c r="CW171" s="22">
        <f t="shared" si="174"/>
        <v>7.5575126628944061E-13</v>
      </c>
      <c r="CX171" s="62">
        <f t="shared" si="122"/>
        <v>293.33333333333405</v>
      </c>
      <c r="CY171" s="62">
        <f ca="1">AVERAGE(OFFSET($CX$3,0,0,'Données projet'!$E$13+1,1))-AVERAGE(OFFSET($H$3,0,0,'Données projet'!$E$13+1,1))</f>
        <v>204.1040196583786</v>
      </c>
      <c r="CZ171" s="62">
        <f t="shared" si="150"/>
        <v>202.88720677845521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14.424976419140416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14.424976419140416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62">
        <f t="shared" si="125"/>
        <v>293.33333333333491</v>
      </c>
      <c r="DT171" s="62">
        <f ca="1">AVERAGE(OFFSET($DS$3,0,0,'Données projet'!$E$14+1,1))-AVERAGE(OFFSET($H$3,0,0,'Données projet'!$E$14+1,1))</f>
        <v>398.94207486581155</v>
      </c>
      <c r="DU171" s="62">
        <f t="shared" si="152"/>
        <v>166.80625488406787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70.325035945391974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70.325035945391974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8.5459999999999976</v>
      </c>
      <c r="EJ171" s="13">
        <f>IF('Données projet'!$A$192&gt;35,EJ170+EI171-ER170,IF(A171&lt;'Données projet'!$A$192,$EG$205^A171,IF(A171='Données projet'!$A$192,'Données projet'!$B$192,EJ170+EI171-ER170)))</f>
        <v>494.37400000000036</v>
      </c>
      <c r="EK171" s="18">
        <f>EJ171*VLOOKUP('Données projet'!$B$15,Paramètres!$A$1:$I$89,3,0)*VLOOKUP('Données projet'!$B$15,Paramètres!$A$1:$I$89,5,0)</f>
        <v>562.99311120000038</v>
      </c>
      <c r="EL171" s="14">
        <f t="shared" si="179"/>
        <v>124.13566842747973</v>
      </c>
      <c r="EM171" s="22">
        <f t="shared" si="180"/>
        <v>1196.7492911845277</v>
      </c>
      <c r="EN171" s="62">
        <f t="shared" si="128"/>
        <v>1490.0826245178609</v>
      </c>
      <c r="EO171" s="62">
        <f ca="1">AVERAGE(OFFSET($EN$3,0,0,'Données projet'!$E$15+1,1))-AVERAGE(OFFSET($H$3,0,0,'Données projet'!$E$15+1,1))</f>
        <v>720.18933349167537</v>
      </c>
      <c r="EP171" s="62">
        <f t="shared" si="154"/>
        <v>328.2965259900862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93.015454962141391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93.015454962141391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8.5459999999999976</v>
      </c>
      <c r="N172" s="14">
        <f>IF('Données projet'!$A$36&gt;35,N171+M172-V171,IF(A172&lt;'Données projet'!$A$36,$K$205^A172,IF(A172='Données projet'!$A$36,'Données projet'!$B$36,N171+M172-V171)))</f>
        <v>502.92000000000036</v>
      </c>
      <c r="O172" s="14">
        <f>N172*VLOOKUP('Données projet'!$B$9,Paramètres!$A$1:$I$89,3,0)*VLOOKUP('Données projet'!$B$9,Paramètres!$A$1:$I$89,5,0)</f>
        <v>455.04201600000027</v>
      </c>
      <c r="P172" s="14">
        <f t="shared" si="141"/>
        <v>102.85049097288233</v>
      </c>
      <c r="Q172" s="22">
        <f t="shared" si="162"/>
        <v>971.66278297777069</v>
      </c>
      <c r="R172" s="62">
        <f t="shared" si="109"/>
        <v>1264.9961163111041</v>
      </c>
      <c r="S172" s="62">
        <f ca="1">AVERAGE(OFFSET($R$3,0,0,'Données projet'!$E$9+1,1))-AVERAGE(OFFSET($H$3,0,0,'Données projet'!$E$9+1,1))</f>
        <v>581.88778927327667</v>
      </c>
      <c r="T172" s="62">
        <f t="shared" si="142"/>
        <v>269.67340993773422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72.453503564400549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72.453503564400549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8.5459999999999976</v>
      </c>
      <c r="AI172" s="14">
        <f>IF('Données projet'!$A$62&gt;35,AI171+AH172-AQ171,IF(A172&lt;'Données projet'!$A$62,$AF$205^A172,IF(A172='Données projet'!$A$62,'Données projet'!$B$62,AI171+AH172-AQ171)))</f>
        <v>502.92000000000036</v>
      </c>
      <c r="AJ172" s="14">
        <f>AI172*VLOOKUP('Données projet'!$B$10,Paramètres!$A$1:$I$89,3,0)*VLOOKUP('Données projet'!$B$10,Paramètres!$A$1:$I$89,5,0)</f>
        <v>337.35873600000025</v>
      </c>
      <c r="AK172" s="14">
        <f t="shared" si="164"/>
        <v>78.953997116481773</v>
      </c>
      <c r="AL172" s="22">
        <f t="shared" si="165"/>
        <v>725.0780101778729</v>
      </c>
      <c r="AM172" s="62">
        <f t="shared" si="113"/>
        <v>1018.4113435112063</v>
      </c>
      <c r="AN172" s="62">
        <f ca="1">AVERAGE(OFFSET($AM$3,0,0,'Données projet'!$E$10+1,1))-AVERAGE(OFFSET($H$3,0,0,'Données projet'!$E$10+1,1))</f>
        <v>442.85175349826028</v>
      </c>
      <c r="AO172" s="62">
        <f t="shared" si="144"/>
        <v>210.70697808232501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66.207511877814312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66.207511877814312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8.5459999999999976</v>
      </c>
      <c r="BD172" s="13">
        <f>IF('Données projet'!$A$88&gt;35,BD171+BC172-BL171,IF(A172&lt;'Données projet'!$A$88,$BA$205^A172,IF(A172='Données projet'!$A$88,'Données projet'!$B$88,BD171+BC172-BL171)))</f>
        <v>502.92000000000036</v>
      </c>
      <c r="BE172" s="14">
        <f>BD172*VLOOKUP('Données projet'!$B$11,Paramètres!$A$1:$I$89,3,0)*VLOOKUP('Données projet'!$B$11,Paramètres!$A$1:$I$89,5,0)</f>
        <v>541.34308800000031</v>
      </c>
      <c r="BF172" s="14">
        <f t="shared" si="167"/>
        <v>119.90808046233271</v>
      </c>
      <c r="BG172" s="22">
        <f t="shared" si="168"/>
        <v>1151.6791184052299</v>
      </c>
      <c r="BH172" s="62">
        <f t="shared" si="116"/>
        <v>1445.0124517385632</v>
      </c>
      <c r="BI172" s="62">
        <f ca="1">AVERAGE(OFFSET($BH$3,0,0,'Données projet'!$E$11+1,1))-AVERAGE(OFFSET($H$3,0,0,'Données projet'!$E$11+1,1))</f>
        <v>683.36974161977764</v>
      </c>
      <c r="BJ172" s="62">
        <f t="shared" si="146"/>
        <v>312.6921234697457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86.194685274890318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86.194685274890318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8.5459999999999976</v>
      </c>
      <c r="BY172" s="13">
        <f>IF('Données projet'!$A$114&gt;35,BY171+BX172-CG171,IF(A172&lt;'Données projet'!$A$114,$BV$205^A172,IF(A172='Données projet'!$A$114,'Données projet'!$B$114,BY171+BX172-CG171)))</f>
        <v>502.92000000000036</v>
      </c>
      <c r="BZ172" s="14">
        <f>BY172*VLOOKUP('Données projet'!$B$12,Paramètres!$A$1:$I$89,3,0)*VLOOKUP('Données projet'!$B$12,Paramètres!$A$1:$I$89,5,0)</f>
        <v>486.42422400000038</v>
      </c>
      <c r="CA172" s="14">
        <f t="shared" si="170"/>
        <v>109.09345369831506</v>
      </c>
      <c r="CB172" s="22">
        <f t="shared" si="171"/>
        <v>1037.1932886578995</v>
      </c>
      <c r="CC172" s="62">
        <f t="shared" si="119"/>
        <v>1330.5266219912328</v>
      </c>
      <c r="CD172" s="62">
        <f ca="1">AVERAGE(OFFSET($CC$3,0,0,'Données projet'!$E$12+1,1))-AVERAGE(OFFSET($H$3,0,0,'Données projet'!$E$12+1,1))</f>
        <v>618.83149423524605</v>
      </c>
      <c r="CE172" s="62">
        <f t="shared" si="148"/>
        <v>285.33582535802435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77.450296913669547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77.450296913669547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2.8421709430404007E-14</v>
      </c>
      <c r="CU172" s="18">
        <f>CT172*VLOOKUP('Données projet'!$B$13,Paramètres!$A$1:$I$89,3,0)*VLOOKUP('Données projet'!$B$13,Paramètres!$A$1:$I$89,5,0)</f>
        <v>2.3055690689943732E-14</v>
      </c>
      <c r="CV172" s="14">
        <f t="shared" si="173"/>
        <v>4.10868481342271E-13</v>
      </c>
      <c r="CW172" s="22">
        <f t="shared" si="174"/>
        <v>7.5575126628944061E-13</v>
      </c>
      <c r="CX172" s="62">
        <f t="shared" si="122"/>
        <v>293.33333333333405</v>
      </c>
      <c r="CY172" s="62">
        <f ca="1">AVERAGE(OFFSET($CX$3,0,0,'Données projet'!$E$13+1,1))-AVERAGE(OFFSET($H$3,0,0,'Données projet'!$E$13+1,1))</f>
        <v>204.1040196583786</v>
      </c>
      <c r="CZ172" s="62">
        <f t="shared" si="150"/>
        <v>202.88720677845521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14.142111429927921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14.142111429927921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62">
        <f t="shared" si="125"/>
        <v>293.33333333333491</v>
      </c>
      <c r="DT172" s="62">
        <f ca="1">AVERAGE(OFFSET($DS$3,0,0,'Données projet'!$E$14+1,1))-AVERAGE(OFFSET($H$3,0,0,'Données projet'!$E$14+1,1))</f>
        <v>398.94207486581155</v>
      </c>
      <c r="DU172" s="62">
        <f t="shared" si="152"/>
        <v>166.80625488406787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68.946004884539335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68.946004884539335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8.5459999999999976</v>
      </c>
      <c r="EJ172" s="13">
        <f>IF('Données projet'!$A$192&gt;35,EJ171+EI172-ER171,IF(A172&lt;'Données projet'!$A$192,$EG$205^A172,IF(A172='Données projet'!$A$192,'Données projet'!$B$192,EJ171+EI172-ER171)))</f>
        <v>502.92000000000036</v>
      </c>
      <c r="EK172" s="18">
        <f>EJ172*VLOOKUP('Données projet'!$B$15,Paramètres!$A$1:$I$89,3,0)*VLOOKUP('Données projet'!$B$15,Paramètres!$A$1:$I$89,5,0)</f>
        <v>572.72529600000041</v>
      </c>
      <c r="EL172" s="14">
        <f t="shared" si="179"/>
        <v>126.02986565171948</v>
      </c>
      <c r="EM172" s="22">
        <f t="shared" si="180"/>
        <v>1216.9985732100788</v>
      </c>
      <c r="EN172" s="62">
        <f t="shared" si="128"/>
        <v>1510.3319065434121</v>
      </c>
      <c r="EO172" s="62">
        <f ca="1">AVERAGE(OFFSET($EN$3,0,0,'Données projet'!$E$15+1,1))-AVERAGE(OFFSET($H$3,0,0,'Données projet'!$E$15+1,1))</f>
        <v>720.18933349167537</v>
      </c>
      <c r="EP172" s="62">
        <f t="shared" si="154"/>
        <v>328.2965259900862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91.19147862415933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91.19147862415933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8.5459999999999976</v>
      </c>
      <c r="N173" s="14">
        <f>IF('Données projet'!$A$36&gt;35,N172+M173-V172,IF(A173&lt;'Données projet'!$A$36,$K$205^A173,IF(A173='Données projet'!$A$36,'Données projet'!$B$36,N172+M173-V172)))</f>
        <v>511.46600000000035</v>
      </c>
      <c r="O173" s="14">
        <f>N173*VLOOKUP('Données projet'!$B$9,Paramètres!$A$1:$I$89,3,0)*VLOOKUP('Données projet'!$B$9,Paramètres!$A$1:$I$89,5,0)</f>
        <v>462.77443680000027</v>
      </c>
      <c r="P173" s="14">
        <f t="shared" si="141"/>
        <v>104.39325332394039</v>
      </c>
      <c r="Q173" s="22">
        <f t="shared" si="162"/>
        <v>987.81706029919678</v>
      </c>
      <c r="R173" s="62">
        <f t="shared" si="109"/>
        <v>1281.15039363253</v>
      </c>
      <c r="S173" s="62">
        <f ca="1">AVERAGE(OFFSET($R$3,0,0,'Données projet'!$E$9+1,1))-AVERAGE(OFFSET($H$3,0,0,'Données projet'!$E$9+1,1))</f>
        <v>581.88778927327667</v>
      </c>
      <c r="T173" s="62">
        <f t="shared" si="142"/>
        <v>269.67340993773422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71.032734551776201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71.032734551776201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8.5459999999999976</v>
      </c>
      <c r="AI173" s="14">
        <f>IF('Données projet'!$A$62&gt;35,AI172+AH173-AQ172,IF(A173&lt;'Données projet'!$A$62,$AF$205^A173,IF(A173='Données projet'!$A$62,'Données projet'!$B$62,AI172+AH173-AQ172)))</f>
        <v>511.46600000000035</v>
      </c>
      <c r="AJ173" s="14">
        <f>AI173*VLOOKUP('Données projet'!$B$10,Paramètres!$A$1:$I$89,3,0)*VLOOKUP('Données projet'!$B$10,Paramètres!$A$1:$I$89,5,0)</f>
        <v>343.09139280000028</v>
      </c>
      <c r="AK173" s="14">
        <f t="shared" si="164"/>
        <v>80.138310901128222</v>
      </c>
      <c r="AL173" s="22">
        <f t="shared" si="165"/>
        <v>737.1250672794655</v>
      </c>
      <c r="AM173" s="62">
        <f t="shared" si="113"/>
        <v>1030.4584006127989</v>
      </c>
      <c r="AN173" s="62">
        <f ca="1">AVERAGE(OFFSET($AM$3,0,0,'Données projet'!$E$10+1,1))-AVERAGE(OFFSET($H$3,0,0,'Données projet'!$E$10+1,1))</f>
        <v>442.85175349826028</v>
      </c>
      <c r="AO173" s="62">
        <f t="shared" si="144"/>
        <v>210.70697808232501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64.909222952485166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64.909222952485166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8.5459999999999976</v>
      </c>
      <c r="BD173" s="13">
        <f>IF('Données projet'!$A$88&gt;35,BD172+BC173-BL172,IF(A173&lt;'Données projet'!$A$88,$BA$205^A173,IF(A173='Données projet'!$A$88,'Données projet'!$B$88,BD172+BC173-BL172)))</f>
        <v>511.46600000000035</v>
      </c>
      <c r="BE173" s="14">
        <f>BD173*VLOOKUP('Données projet'!$B$11,Paramètres!$A$1:$I$89,3,0)*VLOOKUP('Données projet'!$B$11,Paramètres!$A$1:$I$89,5,0)</f>
        <v>550.54200240000034</v>
      </c>
      <c r="BF173" s="14">
        <f t="shared" si="167"/>
        <v>121.70670748272963</v>
      </c>
      <c r="BG173" s="22">
        <f t="shared" si="168"/>
        <v>1170.8331697124213</v>
      </c>
      <c r="BH173" s="62">
        <f t="shared" si="116"/>
        <v>1464.1665030457546</v>
      </c>
      <c r="BI173" s="62">
        <f ca="1">AVERAGE(OFFSET($BH$3,0,0,'Données projet'!$E$11+1,1))-AVERAGE(OFFSET($H$3,0,0,'Données projet'!$E$11+1,1))</f>
        <v>683.36974161977764</v>
      </c>
      <c r="BJ173" s="62">
        <f t="shared" si="146"/>
        <v>312.6921234697457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84.504460070216524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84.504460070216524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8.5459999999999976</v>
      </c>
      <c r="BY173" s="13">
        <f>IF('Données projet'!$A$114&gt;35,BY172+BX173-CG172,IF(A173&lt;'Données projet'!$A$114,$BV$205^A173,IF(A173='Données projet'!$A$114,'Données projet'!$B$114,BY172+BX173-CG172)))</f>
        <v>511.46600000000035</v>
      </c>
      <c r="BZ173" s="14">
        <f>BY173*VLOOKUP('Données projet'!$B$12,Paramètres!$A$1:$I$89,3,0)*VLOOKUP('Données projet'!$B$12,Paramètres!$A$1:$I$89,5,0)</f>
        <v>494.68991520000037</v>
      </c>
      <c r="CA173" s="14">
        <f t="shared" si="170"/>
        <v>110.72986079292981</v>
      </c>
      <c r="CB173" s="22">
        <f t="shared" si="171"/>
        <v>1054.4394431876869</v>
      </c>
      <c r="CC173" s="62">
        <f t="shared" si="119"/>
        <v>1347.7727765210202</v>
      </c>
      <c r="CD173" s="62">
        <f ca="1">AVERAGE(OFFSET($CC$3,0,0,'Données projet'!$E$12+1,1))-AVERAGE(OFFSET($H$3,0,0,'Données projet'!$E$12+1,1))</f>
        <v>618.83149423524605</v>
      </c>
      <c r="CE173" s="62">
        <f t="shared" si="148"/>
        <v>285.33582535802435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75.931543831209041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75.931543831209041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2.8421709430404007E-14</v>
      </c>
      <c r="CU173" s="18">
        <f>CT173*VLOOKUP('Données projet'!$B$13,Paramètres!$A$1:$I$89,3,0)*VLOOKUP('Données projet'!$B$13,Paramètres!$A$1:$I$89,5,0)</f>
        <v>2.3055690689943732E-14</v>
      </c>
      <c r="CV173" s="14">
        <f t="shared" si="173"/>
        <v>4.10868481342271E-13</v>
      </c>
      <c r="CW173" s="22">
        <f t="shared" si="174"/>
        <v>7.5575126628944061E-13</v>
      </c>
      <c r="CX173" s="62">
        <f t="shared" si="122"/>
        <v>293.33333333333405</v>
      </c>
      <c r="CY173" s="62">
        <f ca="1">AVERAGE(OFFSET($CX$3,0,0,'Données projet'!$E$13+1,1))-AVERAGE(OFFSET($H$3,0,0,'Données projet'!$E$13+1,1))</f>
        <v>204.1040196583786</v>
      </c>
      <c r="CZ173" s="62">
        <f t="shared" si="150"/>
        <v>202.88720677845521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13.864793250623276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13.864793250623276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62">
        <f t="shared" si="125"/>
        <v>293.33333333333491</v>
      </c>
      <c r="DT173" s="62">
        <f ca="1">AVERAGE(OFFSET($DS$3,0,0,'Données projet'!$E$14+1,1))-AVERAGE(OFFSET($H$3,0,0,'Données projet'!$E$14+1,1))</f>
        <v>398.94207486581155</v>
      </c>
      <c r="DU173" s="62">
        <f t="shared" si="152"/>
        <v>166.80625488406787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67.594015781664112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67.594015781664112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8.5459999999999976</v>
      </c>
      <c r="EJ173" s="13">
        <f>IF('Données projet'!$A$192&gt;35,EJ172+EI173-ER172,IF(A173&lt;'Données projet'!$A$192,$EG$205^A173,IF(A173='Données projet'!$A$192,'Données projet'!$B$192,EJ172+EI173-ER172)))</f>
        <v>511.46600000000035</v>
      </c>
      <c r="EK173" s="18">
        <f>EJ173*VLOOKUP('Données projet'!$B$15,Paramètres!$A$1:$I$89,3,0)*VLOOKUP('Données projet'!$B$15,Paramètres!$A$1:$I$89,5,0)</f>
        <v>582.45748080000033</v>
      </c>
      <c r="EL173" s="14">
        <f t="shared" si="179"/>
        <v>127.9203197467576</v>
      </c>
      <c r="EM173" s="22">
        <f t="shared" si="180"/>
        <v>1237.24133595227</v>
      </c>
      <c r="EN173" s="62">
        <f t="shared" si="128"/>
        <v>1530.5746692856032</v>
      </c>
      <c r="EO173" s="62">
        <f ca="1">AVERAGE(OFFSET($EN$3,0,0,'Données projet'!$E$15+1,1))-AVERAGE(OFFSET($H$3,0,0,'Données projet'!$E$15+1,1))</f>
        <v>720.18933349167537</v>
      </c>
      <c r="EP173" s="62">
        <f t="shared" si="154"/>
        <v>328.2965259900862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89.403269349649378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89.403269349649378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8.5459999999999976</v>
      </c>
      <c r="N174" s="14">
        <f>IF('Données projet'!$A$36&gt;35,N173+M174-V173,IF(A174&lt;'Données projet'!$A$36,$K$205^A174,IF(A174='Données projet'!$A$36,'Données projet'!$B$36,N173+M174-V173)))</f>
        <v>520.0120000000004</v>
      </c>
      <c r="O174" s="14">
        <f>N174*VLOOKUP('Données projet'!$B$9,Paramètres!$A$1:$I$89,3,0)*VLOOKUP('Données projet'!$B$9,Paramètres!$A$1:$I$89,5,0)</f>
        <v>470.50685760000033</v>
      </c>
      <c r="P174" s="14">
        <f t="shared" si="141"/>
        <v>105.93301791241842</v>
      </c>
      <c r="Q174" s="22">
        <f t="shared" si="162"/>
        <v>1003.9661165174626</v>
      </c>
      <c r="R174" s="62">
        <f t="shared" si="109"/>
        <v>1297.299449850796</v>
      </c>
      <c r="S174" s="62">
        <f ca="1">AVERAGE(OFFSET($R$3,0,0,'Données projet'!$E$9+1,1))-AVERAGE(OFFSET($H$3,0,0,'Données projet'!$E$9+1,1))</f>
        <v>581.88778927327667</v>
      </c>
      <c r="T174" s="62">
        <f t="shared" si="142"/>
        <v>269.67340993773422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69.639825952905895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69.639825952905895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8.5459999999999976</v>
      </c>
      <c r="AI174" s="14">
        <f>IF('Données projet'!$A$62&gt;35,AI173+AH174-AQ173,IF(A174&lt;'Données projet'!$A$62,$AF$205^A174,IF(A174='Données projet'!$A$62,'Données projet'!$B$62,AI173+AH174-AQ173)))</f>
        <v>520.0120000000004</v>
      </c>
      <c r="AJ174" s="14">
        <f>AI174*VLOOKUP('Données projet'!$B$10,Paramètres!$A$1:$I$89,3,0)*VLOOKUP('Données projet'!$B$10,Paramètres!$A$1:$I$89,5,0)</f>
        <v>348.82404960000025</v>
      </c>
      <c r="AK174" s="14">
        <f t="shared" si="164"/>
        <v>81.320323429496455</v>
      </c>
      <c r="AL174" s="22">
        <f t="shared" si="165"/>
        <v>749.1681163597068</v>
      </c>
      <c r="AM174" s="62">
        <f t="shared" si="113"/>
        <v>1042.5014496930401</v>
      </c>
      <c r="AN174" s="62">
        <f ca="1">AVERAGE(OFFSET($AM$3,0,0,'Données projet'!$E$10+1,1))-AVERAGE(OFFSET($H$3,0,0,'Données projet'!$E$10+1,1))</f>
        <v>442.85175349826028</v>
      </c>
      <c r="AO174" s="62">
        <f t="shared" si="144"/>
        <v>210.70697808232501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63.636392681103672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63.636392681103672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8.5459999999999976</v>
      </c>
      <c r="BD174" s="13">
        <f>IF('Données projet'!$A$88&gt;35,BD173+BC174-BL173,IF(A174&lt;'Données projet'!$A$88,$BA$205^A174,IF(A174='Données projet'!$A$88,'Données projet'!$B$88,BD173+BC174-BL173)))</f>
        <v>520.0120000000004</v>
      </c>
      <c r="BE174" s="14">
        <f>BD174*VLOOKUP('Données projet'!$B$11,Paramètres!$A$1:$I$89,3,0)*VLOOKUP('Données projet'!$B$11,Paramètres!$A$1:$I$89,5,0)</f>
        <v>559.74091680000038</v>
      </c>
      <c r="BF174" s="14">
        <f t="shared" si="167"/>
        <v>123.5018395664157</v>
      </c>
      <c r="BG174" s="22">
        <f t="shared" si="168"/>
        <v>1189.9811340048411</v>
      </c>
      <c r="BH174" s="62">
        <f t="shared" si="116"/>
        <v>1483.3144673381744</v>
      </c>
      <c r="BI174" s="62">
        <f ca="1">AVERAGE(OFFSET($BH$3,0,0,'Données projet'!$E$11+1,1))-AVERAGE(OFFSET($H$3,0,0,'Données projet'!$E$11+1,1))</f>
        <v>683.36974161977764</v>
      </c>
      <c r="BJ174" s="62">
        <f t="shared" si="146"/>
        <v>312.6921234697457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82.847379150870808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82.847379150870808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8.5459999999999976</v>
      </c>
      <c r="BY174" s="13">
        <f>IF('Données projet'!$A$114&gt;35,BY173+BX174-CG173,IF(A174&lt;'Données projet'!$A$114,$BV$205^A174,IF(A174='Données projet'!$A$114,'Données projet'!$B$114,BY173+BX174-CG173)))</f>
        <v>520.0120000000004</v>
      </c>
      <c r="BZ174" s="14">
        <f>BY174*VLOOKUP('Données projet'!$B$12,Paramètres!$A$1:$I$89,3,0)*VLOOKUP('Données projet'!$B$12,Paramètres!$A$1:$I$89,5,0)</f>
        <v>502.95560640000036</v>
      </c>
      <c r="CA174" s="14">
        <f t="shared" si="170"/>
        <v>112.36308816258565</v>
      </c>
      <c r="CB174" s="22">
        <f t="shared" si="171"/>
        <v>1071.6800596965038</v>
      </c>
      <c r="CC174" s="62">
        <f t="shared" si="119"/>
        <v>1365.0133930298371</v>
      </c>
      <c r="CD174" s="62">
        <f ca="1">AVERAGE(OFFSET($CC$3,0,0,'Données projet'!$E$12+1,1))-AVERAGE(OFFSET($H$3,0,0,'Données projet'!$E$12+1,1))</f>
        <v>618.83149423524605</v>
      </c>
      <c r="CE174" s="62">
        <f t="shared" si="148"/>
        <v>285.33582535802435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74.442572570347679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74.442572570347679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2.8421709430404007E-14</v>
      </c>
      <c r="CU174" s="18">
        <f>CT174*VLOOKUP('Données projet'!$B$13,Paramètres!$A$1:$I$89,3,0)*VLOOKUP('Données projet'!$B$13,Paramètres!$A$1:$I$89,5,0)</f>
        <v>2.3055690689943732E-14</v>
      </c>
      <c r="CV174" s="14">
        <f t="shared" si="173"/>
        <v>4.10868481342271E-13</v>
      </c>
      <c r="CW174" s="22">
        <f t="shared" si="174"/>
        <v>7.5575126628944061E-13</v>
      </c>
      <c r="CX174" s="62">
        <f t="shared" si="122"/>
        <v>293.33333333333405</v>
      </c>
      <c r="CY174" s="62">
        <f ca="1">AVERAGE(OFFSET($CX$3,0,0,'Données projet'!$E$13+1,1))-AVERAGE(OFFSET($H$3,0,0,'Données projet'!$E$13+1,1))</f>
        <v>204.1040196583786</v>
      </c>
      <c r="CZ174" s="62">
        <f t="shared" si="150"/>
        <v>202.88720677845521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13.592913111667407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13.592913111667407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62">
        <f t="shared" si="125"/>
        <v>293.33333333333491</v>
      </c>
      <c r="DT174" s="62">
        <f ca="1">AVERAGE(OFFSET($DS$3,0,0,'Données projet'!$E$14+1,1))-AVERAGE(OFFSET($H$3,0,0,'Données projet'!$E$14+1,1))</f>
        <v>398.94207486581155</v>
      </c>
      <c r="DU174" s="62">
        <f t="shared" si="152"/>
        <v>166.80625488406787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66.268538360464348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66.268538360464348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8.5459999999999976</v>
      </c>
      <c r="EJ174" s="13">
        <f>IF('Données projet'!$A$192&gt;35,EJ173+EI174-ER173,IF(A174&lt;'Données projet'!$A$192,$EG$205^A174,IF(A174='Données projet'!$A$192,'Données projet'!$B$192,EJ173+EI174-ER173)))</f>
        <v>520.0120000000004</v>
      </c>
      <c r="EK174" s="18">
        <f>EJ174*VLOOKUP('Données projet'!$B$15,Paramètres!$A$1:$I$89,3,0)*VLOOKUP('Données projet'!$B$15,Paramètres!$A$1:$I$89,5,0)</f>
        <v>592.18966560000047</v>
      </c>
      <c r="EL174" s="14">
        <f t="shared" si="179"/>
        <v>129.80710047464277</v>
      </c>
      <c r="EM174" s="22">
        <f t="shared" si="180"/>
        <v>1257.477700913337</v>
      </c>
      <c r="EN174" s="62">
        <f t="shared" si="128"/>
        <v>1550.8110342466703</v>
      </c>
      <c r="EO174" s="62">
        <f ca="1">AVERAGE(OFFSET($EN$3,0,0,'Données projet'!$E$15+1,1))-AVERAGE(OFFSET($H$3,0,0,'Données projet'!$E$15+1,1))</f>
        <v>720.18933349167537</v>
      </c>
      <c r="EP174" s="62">
        <f t="shared" si="154"/>
        <v>328.2965259900862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87.650125768312606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87.650125768312606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8.5459999999999976</v>
      </c>
      <c r="N175" s="14">
        <f>IF('Données projet'!$A$36&gt;35,N174+M175-V174,IF(A175&lt;'Données projet'!$A$36,$K$205^A175,IF(A175='Données projet'!$A$36,'Données projet'!$B$36,N174+M175-V174)))</f>
        <v>528.55800000000045</v>
      </c>
      <c r="O175" s="14">
        <f>N175*VLOOKUP('Données projet'!$B$9,Paramètres!$A$1:$I$89,3,0)*VLOOKUP('Données projet'!$B$9,Paramètres!$A$1:$I$89,5,0)</f>
        <v>478.23927840000039</v>
      </c>
      <c r="P175" s="14">
        <f t="shared" si="141"/>
        <v>107.46983969122122</v>
      </c>
      <c r="Q175" s="22">
        <f t="shared" si="162"/>
        <v>1020.110047342211</v>
      </c>
      <c r="R175" s="62">
        <f t="shared" si="109"/>
        <v>1313.4433806755444</v>
      </c>
      <c r="S175" s="62">
        <f ca="1">AVERAGE(OFFSET($R$3,0,0,'Données projet'!$E$9+1,1))-AVERAGE(OFFSET($H$3,0,0,'Données projet'!$E$9+1,1))</f>
        <v>581.88778927327667</v>
      </c>
      <c r="T175" s="62">
        <f t="shared" si="142"/>
        <v>269.67340993773422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68.27423144206908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68.27423144206908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8.5459999999999976</v>
      </c>
      <c r="AI175" s="14">
        <f>IF('Données projet'!$A$62&gt;35,AI174+AH175-AQ174,IF(A175&lt;'Données projet'!$A$62,$AF$205^A175,IF(A175='Données projet'!$A$62,'Données projet'!$B$62,AI174+AH175-AQ174)))</f>
        <v>528.55800000000045</v>
      </c>
      <c r="AJ175" s="14">
        <f>AI175*VLOOKUP('Données projet'!$B$10,Paramètres!$A$1:$I$89,3,0)*VLOOKUP('Données projet'!$B$10,Paramètres!$A$1:$I$89,5,0)</f>
        <v>354.55670640000028</v>
      </c>
      <c r="AK175" s="14">
        <f t="shared" si="164"/>
        <v>82.500076886620221</v>
      </c>
      <c r="AL175" s="22">
        <f t="shared" si="165"/>
        <v>761.20723089086403</v>
      </c>
      <c r="AM175" s="62">
        <f t="shared" si="113"/>
        <v>1054.5405642241974</v>
      </c>
      <c r="AN175" s="62">
        <f ca="1">AVERAGE(OFFSET($AM$3,0,0,'Données projet'!$E$10+1,1))-AVERAGE(OFFSET($H$3,0,0,'Données projet'!$E$10+1,1))</f>
        <v>442.85175349826028</v>
      </c>
      <c r="AO175" s="62">
        <f t="shared" si="144"/>
        <v>210.70697808232501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62.388521834994165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62.388521834994165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8.5459999999999976</v>
      </c>
      <c r="BD175" s="13">
        <f>IF('Données projet'!$A$88&gt;35,BD174+BC175-BL174,IF(A175&lt;'Données projet'!$A$88,$BA$205^A175,IF(A175='Données projet'!$A$88,'Données projet'!$B$88,BD174+BC175-BL174)))</f>
        <v>528.55800000000045</v>
      </c>
      <c r="BE175" s="14">
        <f>BD175*VLOOKUP('Données projet'!$B$11,Paramètres!$A$1:$I$89,3,0)*VLOOKUP('Données projet'!$B$11,Paramètres!$A$1:$I$89,5,0)</f>
        <v>568.93983120000041</v>
      </c>
      <c r="BF175" s="14">
        <f t="shared" si="167"/>
        <v>125.29354078014669</v>
      </c>
      <c r="BG175" s="22">
        <f t="shared" si="168"/>
        <v>1209.1231228654231</v>
      </c>
      <c r="BH175" s="62">
        <f t="shared" si="116"/>
        <v>1502.4564561987563</v>
      </c>
      <c r="BI175" s="62">
        <f ca="1">AVERAGE(OFFSET($BH$3,0,0,'Données projet'!$E$11+1,1))-AVERAGE(OFFSET($H$3,0,0,'Données projet'!$E$11+1,1))</f>
        <v>683.36974161977764</v>
      </c>
      <c r="BJ175" s="62">
        <f t="shared" si="146"/>
        <v>312.6921234697457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81.222792577633896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81.222792577633896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8.5459999999999976</v>
      </c>
      <c r="BY175" s="13">
        <f>IF('Données projet'!$A$114&gt;35,BY174+BX175-CG174,IF(A175&lt;'Données projet'!$A$114,$BV$205^A175,IF(A175='Données projet'!$A$114,'Données projet'!$B$114,BY174+BX175-CG174)))</f>
        <v>528.55800000000045</v>
      </c>
      <c r="BZ175" s="14">
        <f>BY175*VLOOKUP('Données projet'!$B$12,Paramètres!$A$1:$I$89,3,0)*VLOOKUP('Données projet'!$B$12,Paramètres!$A$1:$I$89,5,0)</f>
        <v>511.22129760000047</v>
      </c>
      <c r="CA175" s="14">
        <f t="shared" si="170"/>
        <v>113.99319409579488</v>
      </c>
      <c r="CB175" s="22">
        <f t="shared" si="171"/>
        <v>1088.9152397035102</v>
      </c>
      <c r="CC175" s="62">
        <f t="shared" si="119"/>
        <v>1382.2485730368435</v>
      </c>
      <c r="CD175" s="62">
        <f ca="1">AVERAGE(OFFSET($CC$3,0,0,'Données projet'!$E$12+1,1))-AVERAGE(OFFSET($H$3,0,0,'Données projet'!$E$12+1,1))</f>
        <v>618.83149423524605</v>
      </c>
      <c r="CE175" s="62">
        <f t="shared" si="148"/>
        <v>285.33582535802435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72.98279912772901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72.98279912772901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2.8421709430404007E-14</v>
      </c>
      <c r="CU175" s="18">
        <f>CT175*VLOOKUP('Données projet'!$B$13,Paramètres!$A$1:$I$89,3,0)*VLOOKUP('Données projet'!$B$13,Paramètres!$A$1:$I$89,5,0)</f>
        <v>2.3055690689943732E-14</v>
      </c>
      <c r="CV175" s="14">
        <f t="shared" si="173"/>
        <v>4.10868481342271E-13</v>
      </c>
      <c r="CW175" s="22">
        <f t="shared" si="174"/>
        <v>7.5575126628944061E-13</v>
      </c>
      <c r="CX175" s="62">
        <f t="shared" si="122"/>
        <v>293.33333333333405</v>
      </c>
      <c r="CY175" s="62">
        <f ca="1">AVERAGE(OFFSET($CX$3,0,0,'Données projet'!$E$13+1,1))-AVERAGE(OFFSET($H$3,0,0,'Données projet'!$E$13+1,1))</f>
        <v>204.1040196583786</v>
      </c>
      <c r="CZ175" s="62">
        <f t="shared" si="150"/>
        <v>202.88720677845521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13.326364376405953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13.326364376405953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62">
        <f t="shared" si="125"/>
        <v>293.33333333333491</v>
      </c>
      <c r="DT175" s="62">
        <f ca="1">AVERAGE(OFFSET($DS$3,0,0,'Données projet'!$E$14+1,1))-AVERAGE(OFFSET($H$3,0,0,'Données projet'!$E$14+1,1))</f>
        <v>398.94207486581155</v>
      </c>
      <c r="DU175" s="62">
        <f t="shared" si="152"/>
        <v>166.80625488406787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64.969052743032918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64.969052743032918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8.5459999999999976</v>
      </c>
      <c r="EJ175" s="13">
        <f>IF('Données projet'!$A$192&gt;35,EJ174+EI175-ER174,IF(A175&lt;'Données projet'!$A$192,$EG$205^A175,IF(A175='Données projet'!$A$192,'Données projet'!$B$192,EJ174+EI175-ER174)))</f>
        <v>528.55800000000045</v>
      </c>
      <c r="EK175" s="18">
        <f>EJ175*VLOOKUP('Données projet'!$B$15,Paramètres!$A$1:$I$89,3,0)*VLOOKUP('Données projet'!$B$15,Paramètres!$A$1:$I$89,5,0)</f>
        <v>601.92185040000049</v>
      </c>
      <c r="EL175" s="14">
        <f t="shared" si="179"/>
        <v>131.69027517299429</v>
      </c>
      <c r="EM175" s="22">
        <f t="shared" si="180"/>
        <v>1277.7077853729659</v>
      </c>
      <c r="EN175" s="62">
        <f t="shared" si="128"/>
        <v>1571.0411187062991</v>
      </c>
      <c r="EO175" s="62">
        <f ca="1">AVERAGE(OFFSET($EN$3,0,0,'Données projet'!$E$15+1,1))-AVERAGE(OFFSET($H$3,0,0,'Données projet'!$E$15+1,1))</f>
        <v>720.18933349167537</v>
      </c>
      <c r="EP175" s="62">
        <f t="shared" si="154"/>
        <v>328.2965259900862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85.931360263293854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85.931360263293854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8.5459999999999976</v>
      </c>
      <c r="N176" s="14">
        <f>IF('Données projet'!$A$36&gt;35,N175+M176-V175,IF(A176&lt;'Données projet'!$A$36,$K$205^A176,IF(A176='Données projet'!$A$36,'Données projet'!$B$36,N175+M176-V175)))</f>
        <v>537.1040000000005</v>
      </c>
      <c r="O176" s="14">
        <f>N176*VLOOKUP('Données projet'!$B$9,Paramètres!$A$1:$I$89,3,0)*VLOOKUP('Données projet'!$B$9,Paramètres!$A$1:$I$89,5,0)</f>
        <v>485.97169920000039</v>
      </c>
      <c r="P176" s="14">
        <f t="shared" si="141"/>
        <v>109.00377173434057</v>
      </c>
      <c r="Q176" s="22">
        <f t="shared" si="162"/>
        <v>1036.2489452106438</v>
      </c>
      <c r="R176" s="62">
        <f t="shared" si="109"/>
        <v>1329.5822785439771</v>
      </c>
      <c r="S176" s="62">
        <f ca="1">AVERAGE(OFFSET($R$3,0,0,'Données projet'!$E$9+1,1))-AVERAGE(OFFSET($H$3,0,0,'Données projet'!$E$9+1,1))</f>
        <v>581.88778927327667</v>
      </c>
      <c r="T176" s="62">
        <f t="shared" si="142"/>
        <v>269.67340993773422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66.935415406659359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66.935415406659359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8.5459999999999976</v>
      </c>
      <c r="AI176" s="14">
        <f>IF('Données projet'!$A$62&gt;35,AI175+AH176-AQ175,IF(A176&lt;'Données projet'!$A$62,$AF$205^A176,IF(A176='Données projet'!$A$62,'Données projet'!$B$62,AI175+AH176-AQ175)))</f>
        <v>537.1040000000005</v>
      </c>
      <c r="AJ176" s="14">
        <f>AI176*VLOOKUP('Données projet'!$B$10,Paramètres!$A$1:$I$89,3,0)*VLOOKUP('Données projet'!$B$10,Paramètres!$A$1:$I$89,5,0)</f>
        <v>360.28936320000031</v>
      </c>
      <c r="AK176" s="14">
        <f t="shared" si="164"/>
        <v>83.677612015171519</v>
      </c>
      <c r="AL176" s="22">
        <f t="shared" si="165"/>
        <v>773.24248183309089</v>
      </c>
      <c r="AM176" s="62">
        <f t="shared" si="113"/>
        <v>1066.5758151664243</v>
      </c>
      <c r="AN176" s="62">
        <f ca="1">AVERAGE(OFFSET($AM$3,0,0,'Données projet'!$E$10+1,1))-AVERAGE(OFFSET($H$3,0,0,'Données projet'!$E$10+1,1))</f>
        <v>442.85175349826028</v>
      </c>
      <c r="AO176" s="62">
        <f t="shared" si="144"/>
        <v>210.70697808232501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61.165120975050804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61.165120975050804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8.5459999999999976</v>
      </c>
      <c r="BD176" s="13">
        <f>IF('Données projet'!$A$88&gt;35,BD175+BC176-BL175,IF(A176&lt;'Données projet'!$A$88,$BA$205^A176,IF(A176='Données projet'!$A$88,'Données projet'!$B$88,BD175+BC176-BL175)))</f>
        <v>537.1040000000005</v>
      </c>
      <c r="BE176" s="14">
        <f>BD176*VLOOKUP('Données projet'!$B$11,Paramètres!$A$1:$I$89,3,0)*VLOOKUP('Données projet'!$B$11,Paramètres!$A$1:$I$89,5,0)</f>
        <v>578.13874560000045</v>
      </c>
      <c r="BF176" s="14">
        <f t="shared" si="167"/>
        <v>127.08187300015146</v>
      </c>
      <c r="BG176" s="22">
        <f t="shared" si="168"/>
        <v>1228.2592440619312</v>
      </c>
      <c r="BH176" s="62">
        <f t="shared" si="116"/>
        <v>1521.5925773952645</v>
      </c>
      <c r="BI176" s="62">
        <f ca="1">AVERAGE(OFFSET($BH$3,0,0,'Données projet'!$E$11+1,1))-AVERAGE(OFFSET($H$3,0,0,'Données projet'!$E$11+1,1))</f>
        <v>683.36974161977764</v>
      </c>
      <c r="BJ176" s="62">
        <f t="shared" si="146"/>
        <v>312.6921234697457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79.630063156198204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79.630063156198204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8.5459999999999976</v>
      </c>
      <c r="BY176" s="13">
        <f>IF('Données projet'!$A$114&gt;35,BY175+BX176-CG175,IF(A176&lt;'Données projet'!$A$114,$BV$205^A176,IF(A176='Données projet'!$A$114,'Données projet'!$B$114,BY175+BX176-CG175)))</f>
        <v>537.1040000000005</v>
      </c>
      <c r="BZ176" s="14">
        <f>BY176*VLOOKUP('Données projet'!$B$12,Paramètres!$A$1:$I$89,3,0)*VLOOKUP('Données projet'!$B$12,Paramètres!$A$1:$I$89,5,0)</f>
        <v>519.48698880000052</v>
      </c>
      <c r="CA176" s="14">
        <f t="shared" si="170"/>
        <v>115.62023488810887</v>
      </c>
      <c r="CB176" s="22">
        <f t="shared" si="171"/>
        <v>1106.1450812567903</v>
      </c>
      <c r="CC176" s="62">
        <f t="shared" si="119"/>
        <v>1399.4784145901235</v>
      </c>
      <c r="CD176" s="62">
        <f ca="1">AVERAGE(OFFSET($CC$3,0,0,'Données projet'!$E$12+1,1))-AVERAGE(OFFSET($H$3,0,0,'Données projet'!$E$12+1,1))</f>
        <v>618.83149423524605</v>
      </c>
      <c r="CE176" s="62">
        <f t="shared" si="148"/>
        <v>285.33582535802435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71.551650951946215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71.551650951946215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2.8421709430404007E-14</v>
      </c>
      <c r="CU176" s="18">
        <f>CT176*VLOOKUP('Données projet'!$B$13,Paramètres!$A$1:$I$89,3,0)*VLOOKUP('Données projet'!$B$13,Paramètres!$A$1:$I$89,5,0)</f>
        <v>2.3055690689943732E-14</v>
      </c>
      <c r="CV176" s="14">
        <f t="shared" si="173"/>
        <v>4.10868481342271E-13</v>
      </c>
      <c r="CW176" s="22">
        <f t="shared" si="174"/>
        <v>7.5575126628944061E-13</v>
      </c>
      <c r="CX176" s="62">
        <f t="shared" si="122"/>
        <v>293.33333333333405</v>
      </c>
      <c r="CY176" s="62">
        <f ca="1">AVERAGE(OFFSET($CX$3,0,0,'Données projet'!$E$13+1,1))-AVERAGE(OFFSET($H$3,0,0,'Données projet'!$E$13+1,1))</f>
        <v>204.1040196583786</v>
      </c>
      <c r="CZ176" s="62">
        <f t="shared" si="150"/>
        <v>202.88720677845521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13.065042499264301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13.065042499264301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62">
        <f t="shared" si="125"/>
        <v>293.33333333333491</v>
      </c>
      <c r="DT176" s="62">
        <f ca="1">AVERAGE(OFFSET($DS$3,0,0,'Données projet'!$E$14+1,1))-AVERAGE(OFFSET($H$3,0,0,'Données projet'!$E$14+1,1))</f>
        <v>398.94207486581155</v>
      </c>
      <c r="DU176" s="62">
        <f t="shared" si="152"/>
        <v>166.80625488406787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63.695049245951353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63.695049245951353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8.5459999999999976</v>
      </c>
      <c r="EJ176" s="13">
        <f>IF('Données projet'!$A$192&gt;35,EJ175+EI176-ER175,IF(A176&lt;'Données projet'!$A$192,$EG$205^A176,IF(A176='Données projet'!$A$192,'Données projet'!$B$192,EJ175+EI176-ER175)))</f>
        <v>537.1040000000005</v>
      </c>
      <c r="EK176" s="18">
        <f>EJ176*VLOOKUP('Données projet'!$B$15,Paramètres!$A$1:$I$89,3,0)*VLOOKUP('Données projet'!$B$15,Paramètres!$A$1:$I$89,5,0)</f>
        <v>611.65403520000052</v>
      </c>
      <c r="EL176" s="14">
        <f t="shared" si="179"/>
        <v>133.56990887706829</v>
      </c>
      <c r="EM176" s="22">
        <f t="shared" si="180"/>
        <v>1297.9317026008948</v>
      </c>
      <c r="EN176" s="62">
        <f t="shared" si="128"/>
        <v>1591.2650359342281</v>
      </c>
      <c r="EO176" s="62">
        <f ca="1">AVERAGE(OFFSET($EN$3,0,0,'Données projet'!$E$15+1,1))-AVERAGE(OFFSET($H$3,0,0,'Données projet'!$E$15+1,1))</f>
        <v>720.18933349167537</v>
      </c>
      <c r="EP176" s="62">
        <f t="shared" si="154"/>
        <v>328.2965259900862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84.246298701485074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84.246298701485074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>
        <f>VLOOKUP(A177,'Données projet'!$A$35:$I$55,2,0)</f>
        <v>545.65</v>
      </c>
      <c r="L177" s="13">
        <f>VLOOKUP(A177,'Données projet'!$A$35:$I$55,9,0)</f>
        <v>8.5459999999999976</v>
      </c>
      <c r="M177" s="13">
        <f t="array" ref="M177">INDEX(L:L,MIN(IF(ISNUMBER(L177:L373),ROW(L177:L373),"")))</f>
        <v>8.5459999999999976</v>
      </c>
      <c r="N177" s="14">
        <f>IF('Données projet'!$A$36&gt;35,N176+M177-V176,IF(A177&lt;'Données projet'!$A$36,$K$205^A177,IF(A177='Données projet'!$A$36,'Données projet'!$B$36,N176+M177-V176)))</f>
        <v>545.65000000000055</v>
      </c>
      <c r="O177" s="14">
        <f>N177*VLOOKUP('Données projet'!$B$9,Paramètres!$A$1:$I$89,3,0)*VLOOKUP('Données projet'!$B$9,Paramètres!$A$1:$I$89,5,0)</f>
        <v>493.7041200000005</v>
      </c>
      <c r="P177" s="14">
        <f t="shared" si="141"/>
        <v>110.53486532995269</v>
      </c>
      <c r="Q177" s="22">
        <f t="shared" si="162"/>
        <v>1052.3828994496685</v>
      </c>
      <c r="R177" s="62">
        <f t="shared" si="109"/>
        <v>1345.7162327830017</v>
      </c>
      <c r="S177" s="62">
        <f ca="1">AVERAGE(OFFSET($R$3,0,0,'Données projet'!$E$9+1,1))-AVERAGE(OFFSET($H$3,0,0,'Données projet'!$E$9+1,1))</f>
        <v>581.88778927327667</v>
      </c>
      <c r="T177" s="62">
        <f t="shared" si="142"/>
        <v>269.67340993773422</v>
      </c>
      <c r="U177" s="16">
        <f>IF(ISNA(VLOOKUP(A177,'Données projet'!$A$35:$I$55,3,0)),0,VLOOKUP(A177,'Données projet'!$A$35:$I$55,3,0))</f>
        <v>15</v>
      </c>
      <c r="V177" s="16">
        <f>IF(ISNA(VLOOKUP(A177,'Données projet'!$A$35:$I$55,4,0)),0,VLOOKUP(A177,'Données projet'!$A$35:$I$55,4,0))</f>
        <v>214.77</v>
      </c>
      <c r="W177" s="17">
        <f>IF(ISNA(VLOOKUP(A177,'Données projet'!$A$35:$I$55,5,0)),0%,VLOOKUP(A177,'Données projet'!$A$35:$I$55,5,0)*VLOOKUP('Données projet'!$B$9,Paramètres!$A$1:$I$89,7,0))</f>
        <v>0.34400000000000003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139.52069574293077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139.52069574293077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>
        <f>VLOOKUP(A177,'Données projet'!$A$61:$I$81,2,0)</f>
        <v>545.65</v>
      </c>
      <c r="AG177" s="13">
        <f>VLOOKUP(A177,'Données projet'!$A$61:$I$81,9,0)</f>
        <v>8.5459999999999976</v>
      </c>
      <c r="AH177" s="13">
        <f t="array" ref="AH177">INDEX(AG:AG,MIN(IF(ISNUMBER(AG177:AG373),ROW(AG177:AG373),"")))</f>
        <v>8.5459999999999976</v>
      </c>
      <c r="AI177" s="14">
        <f>IF('Données projet'!$A$62&gt;35,AI176+AH177-AQ176,IF(A177&lt;'Données projet'!$A$62,$AF$205^A177,IF(A177='Données projet'!$A$62,'Données projet'!$B$62,AI176+AH177-AQ176)))</f>
        <v>545.65000000000055</v>
      </c>
      <c r="AJ177" s="14">
        <f>AI177*VLOOKUP('Données projet'!$B$10,Paramètres!$A$1:$I$89,3,0)*VLOOKUP('Données projet'!$B$10,Paramètres!$A$1:$I$89,5,0)</f>
        <v>366.0220200000004</v>
      </c>
      <c r="AK177" s="14">
        <f t="shared" si="164"/>
        <v>84.852968186926802</v>
      </c>
      <c r="AL177" s="22">
        <f t="shared" si="165"/>
        <v>785.27393775889823</v>
      </c>
      <c r="AM177" s="62">
        <f t="shared" si="113"/>
        <v>1078.6072710922315</v>
      </c>
      <c r="AN177" s="62">
        <f ca="1">AVERAGE(OFFSET($AM$3,0,0,'Données projet'!$E$10+1,1))-AVERAGE(OFFSET($H$3,0,0,'Données projet'!$E$10+1,1))</f>
        <v>442.85175349826028</v>
      </c>
      <c r="AO177" s="62">
        <f t="shared" si="144"/>
        <v>210.70697808232501</v>
      </c>
      <c r="AP177" s="16">
        <f>IF(ISNA(VLOOKUP(A177,'Données projet'!$A$61:$I$81,3,0)),0,VLOOKUP(A177,'Données projet'!$A$61:$I$81,3,0))</f>
        <v>15</v>
      </c>
      <c r="AQ177" s="16">
        <f>IF(ISNA(VLOOKUP(A177,'Données projet'!$A$61:$I$81,4,0)),0,VLOOKUP(A177,'Données projet'!$A$61:$I$81,4,0))</f>
        <v>214.77</v>
      </c>
      <c r="AR177" s="17">
        <f>IF(ISNA(VLOOKUP(A177,'Données projet'!$A$61:$I$81,5,0)),0%,VLOOKUP(A177,'Données projet'!$A$61:$I$81,5,0)*VLOOKUP('Données projet'!$B$10,Paramètres!$A$1:$I$89,7,0))</f>
        <v>0.42400000000000004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127.49304955819537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127.49304955819537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>
        <f>VLOOKUP(A177,'Données projet'!$A$87:$I$107,2,0)</f>
        <v>545.65</v>
      </c>
      <c r="BB177" s="13">
        <f>VLOOKUP(A177,'Données projet'!$A$87:$I$107,9,0)</f>
        <v>8.5459999999999976</v>
      </c>
      <c r="BC177" s="13">
        <f t="array" ref="BC177">INDEX(BB:BB,MIN(IF(ISNUMBER(BB177:BB373),ROW(BB177:BB373),"")))</f>
        <v>8.5459999999999976</v>
      </c>
      <c r="BD177" s="13">
        <f>IF('Données projet'!$A$88&gt;35,BD176+BC177-BL176,IF(A177&lt;'Données projet'!$A$88,$BA$205^A177,IF(A177='Données projet'!$A$88,'Données projet'!$B$88,BD176+BC177-BL176)))</f>
        <v>545.65000000000055</v>
      </c>
      <c r="BE177" s="14">
        <f>BD177*VLOOKUP('Données projet'!$B$11,Paramètres!$A$1:$I$89,3,0)*VLOOKUP('Données projet'!$B$11,Paramètres!$A$1:$I$89,5,0)</f>
        <v>587.33766000000048</v>
      </c>
      <c r="BF177" s="14">
        <f t="shared" si="167"/>
        <v>128.86689602066798</v>
      </c>
      <c r="BG177" s="22">
        <f t="shared" si="168"/>
        <v>1247.3896017359975</v>
      </c>
      <c r="BH177" s="62">
        <f t="shared" si="116"/>
        <v>1540.7229350693308</v>
      </c>
      <c r="BI177" s="62">
        <f ca="1">AVERAGE(OFFSET($BH$3,0,0,'Données projet'!$E$11+1,1))-AVERAGE(OFFSET($H$3,0,0,'Données projet'!$E$11+1,1))</f>
        <v>683.36974161977764</v>
      </c>
      <c r="BJ177" s="62">
        <f t="shared" si="146"/>
        <v>312.6921234697457</v>
      </c>
      <c r="BK177" s="16">
        <f>IF(ISNA(VLOOKUP(A177,'Données projet'!$A$87:$I$107,3,0)),0,VLOOKUP(A177,'Données projet'!$A$87:$I$107,3,0))</f>
        <v>15</v>
      </c>
      <c r="BL177" s="16">
        <f>IF(ISNA(VLOOKUP(A177,'Données projet'!$A$87:$I$107,4,0)),0,VLOOKUP(A177,'Données projet'!$A$87:$I$107,4,0))</f>
        <v>214.77</v>
      </c>
      <c r="BM177" s="17">
        <f>IF(ISNA(VLOOKUP(A177,'Données projet'!$A$87:$I$107,5,0)),0%,VLOOKUP(A177,'Données projet'!$A$87:$I$107,5,0)*VLOOKUP('Données projet'!$B$11,Paramètres!$A$1:$I$89,7,0))</f>
        <v>0.34400000000000003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165.98151734934868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165.98151734934868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>
        <f>VLOOKUP(A177,'Données projet'!$A$113:$I$133,2,0)</f>
        <v>545.65</v>
      </c>
      <c r="BW177" s="13">
        <f>VLOOKUP(A177,'Données projet'!$A$113:$I$133,9,0)</f>
        <v>8.5459999999999976</v>
      </c>
      <c r="BX177" s="13">
        <f t="array" ref="BX177">INDEX(BW:BW,MIN(IF(ISNUMBER(BW177:BW373),ROW(BW177:BW373),"")))</f>
        <v>8.5459999999999976</v>
      </c>
      <c r="BY177" s="13">
        <f>IF('Données projet'!$A$114&gt;35,BY176+BX177-CG176,IF(A177&lt;'Données projet'!$A$114,$BV$205^A177,IF(A177='Données projet'!$A$114,'Données projet'!$B$114,BY176+BX177-CG176)))</f>
        <v>545.65000000000055</v>
      </c>
      <c r="BZ177" s="14">
        <f>BY177*VLOOKUP('Données projet'!$B$12,Paramètres!$A$1:$I$89,3,0)*VLOOKUP('Données projet'!$B$12,Paramètres!$A$1:$I$89,5,0)</f>
        <v>527.75268000000051</v>
      </c>
      <c r="CA177" s="14">
        <f t="shared" si="170"/>
        <v>117.24426494086524</v>
      </c>
      <c r="CB177" s="22">
        <f t="shared" si="171"/>
        <v>1123.369679105341</v>
      </c>
      <c r="CC177" s="62">
        <f t="shared" si="119"/>
        <v>1416.7030124386743</v>
      </c>
      <c r="CD177" s="62">
        <f ca="1">AVERAGE(OFFSET($CC$3,0,0,'Données projet'!$E$12+1,1))-AVERAGE(OFFSET($H$3,0,0,'Données projet'!$E$12+1,1))</f>
        <v>618.83149423524605</v>
      </c>
      <c r="CE177" s="62">
        <f t="shared" si="148"/>
        <v>285.33582535802435</v>
      </c>
      <c r="CF177" s="16">
        <f>IF(ISNA(VLOOKUP(A177,'Données projet'!$A$113:$I$133,3,0)),0,VLOOKUP(A177,'Données projet'!$A$113:$I$133,3,0))</f>
        <v>15</v>
      </c>
      <c r="CG177" s="16">
        <f>IF(ISNA(VLOOKUP(A177,'Données projet'!$A$113:$I$133,4,0)),0,VLOOKUP(A177,'Données projet'!$A$113:$I$133,4,0))</f>
        <v>214.77</v>
      </c>
      <c r="CH177" s="17">
        <f>IF(ISNA(VLOOKUP(A177,'Données projet'!$A$113:$I$133,5,0)),0%,VLOOKUP(A177,'Données projet'!$A$113:$I$133,5,0)*VLOOKUP('Données projet'!$B$12,Paramètres!$A$1:$I$89,7,0))</f>
        <v>0.34400000000000003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149.1428126907191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149.1428126907191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2.8421709430404007E-14</v>
      </c>
      <c r="CU177" s="18">
        <f>CT177*VLOOKUP('Données projet'!$B$13,Paramètres!$A$1:$I$89,3,0)*VLOOKUP('Données projet'!$B$13,Paramètres!$A$1:$I$89,5,0)</f>
        <v>2.3055690689943732E-14</v>
      </c>
      <c r="CV177" s="14">
        <f t="shared" si="173"/>
        <v>4.10868481342271E-13</v>
      </c>
      <c r="CW177" s="22">
        <f t="shared" si="174"/>
        <v>7.5575126628944061E-13</v>
      </c>
      <c r="CX177" s="62">
        <f t="shared" si="122"/>
        <v>293.33333333333405</v>
      </c>
      <c r="CY177" s="62">
        <f ca="1">AVERAGE(OFFSET($CX$3,0,0,'Données projet'!$E$13+1,1))-AVERAGE(OFFSET($H$3,0,0,'Données projet'!$E$13+1,1))</f>
        <v>204.1040196583786</v>
      </c>
      <c r="CZ177" s="62">
        <f t="shared" si="150"/>
        <v>202.88720677845521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12.808844984742791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12.808844984742791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62">
        <f t="shared" si="125"/>
        <v>293.33333333333491</v>
      </c>
      <c r="DT177" s="62">
        <f ca="1">AVERAGE(OFFSET($DS$3,0,0,'Données projet'!$E$14+1,1))-AVERAGE(OFFSET($H$3,0,0,'Données projet'!$E$14+1,1))</f>
        <v>398.94207486581155</v>
      </c>
      <c r="DU177" s="62">
        <f t="shared" si="152"/>
        <v>166.80625488406787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62.44602818038215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62.44602818038215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>
        <f>VLOOKUP(A177,'Données projet'!$A$191:$I$211,2,0)</f>
        <v>545.65</v>
      </c>
      <c r="EH177" s="13">
        <f>VLOOKUP(A177,'Données projet'!$A$191:$I$211,9,0)</f>
        <v>8.5459999999999976</v>
      </c>
      <c r="EI177" s="13">
        <f t="array" ref="EI177">INDEX(EH:EH,MIN(IF(ISNUMBER(EH177:EH373),ROW(EH177:EH373),"")))</f>
        <v>8.5459999999999976</v>
      </c>
      <c r="EJ177" s="13">
        <f>IF('Données projet'!$A$192&gt;35,EJ176+EI177-ER176,IF(A177&lt;'Données projet'!$A$192,$EG$205^A177,IF(A177='Données projet'!$A$192,'Données projet'!$B$192,EJ176+EI177-ER176)))</f>
        <v>545.65000000000055</v>
      </c>
      <c r="EK177" s="18">
        <f>EJ177*VLOOKUP('Données projet'!$B$15,Paramètres!$A$1:$I$89,3,0)*VLOOKUP('Données projet'!$B$15,Paramètres!$A$1:$I$89,5,0)</f>
        <v>621.38622000000066</v>
      </c>
      <c r="EL177" s="14">
        <f t="shared" si="179"/>
        <v>135.44606443383751</v>
      </c>
      <c r="EM177" s="22">
        <f t="shared" si="180"/>
        <v>1318.1495620556013</v>
      </c>
      <c r="EN177" s="62">
        <f t="shared" si="128"/>
        <v>1611.4828953889346</v>
      </c>
      <c r="EO177" s="62">
        <f ca="1">AVERAGE(OFFSET($EN$3,0,0,'Données projet'!$E$15+1,1))-AVERAGE(OFFSET($H$3,0,0,'Données projet'!$E$15+1,1))</f>
        <v>720.18933349167537</v>
      </c>
      <c r="EP177" s="62">
        <f t="shared" si="154"/>
        <v>328.2965259900862</v>
      </c>
      <c r="EQ177" s="16">
        <f>IF(ISNA(VLOOKUP(A177,'Données projet'!$A$191:$I$211,3,0)),0,VLOOKUP(A177,'Données projet'!$A$191:$I$211,3,0))</f>
        <v>15</v>
      </c>
      <c r="ER177" s="16">
        <f>IF(ISNA(VLOOKUP(A177,'Données projet'!$A$191:$I$211,4,0)),0,VLOOKUP(A177,'Données projet'!$A$191:$I$211,4,0))</f>
        <v>214.77</v>
      </c>
      <c r="ES177" s="17">
        <f>IF(ISNA(VLOOKUP(A177,'Données projet'!$A$191:$I$211,5,0)),0%,VLOOKUP(A177,'Données projet'!$A$191:$I$211,5,0)*VLOOKUP('Données projet'!$B$15,Paramètres!$A$1:$I$89,7,0))</f>
        <v>0.34400000000000003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175.60363429713703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175.60363429713703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5.3866666666666747</v>
      </c>
      <c r="N178" s="14">
        <f>IF('Données projet'!$A$36&gt;35,N177+M178-V177,IF(A178&lt;'Données projet'!$A$36,$K$205^A178,IF(A178='Données projet'!$A$36,'Données projet'!$B$36,N177+M178-V177)))</f>
        <v>336.26666666666722</v>
      </c>
      <c r="O178" s="14">
        <f>N178*VLOOKUP('Données projet'!$B$9,Paramètres!$A$1:$I$89,3,0)*VLOOKUP('Données projet'!$B$9,Paramètres!$A$1:$I$89,5,0)</f>
        <v>304.2540800000005</v>
      </c>
      <c r="P178" s="14">
        <f t="shared" si="141"/>
        <v>72.067549889405967</v>
      </c>
      <c r="Q178" s="22">
        <f t="shared" si="162"/>
        <v>655.42683872404962</v>
      </c>
      <c r="R178" s="62">
        <f t="shared" si="109"/>
        <v>948.76017205738299</v>
      </c>
      <c r="S178" s="62">
        <f ca="1">AVERAGE(OFFSET($R$3,0,0,'Données projet'!$E$9+1,1))-AVERAGE(OFFSET($H$3,0,0,'Données projet'!$E$9+1,1))</f>
        <v>581.88778927327667</v>
      </c>
      <c r="T178" s="62">
        <f t="shared" si="142"/>
        <v>269.67340993773422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136.78477999863344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136.78477999863344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5.3866666666666747</v>
      </c>
      <c r="AI178" s="14">
        <f>IF('Données projet'!$A$62&gt;35,AI177+AH178-AQ177,IF(A178&lt;'Données projet'!$A$62,$AF$205^A178,IF(A178='Données projet'!$A$62,'Données projet'!$B$62,AI177+AH178-AQ177)))</f>
        <v>336.26666666666722</v>
      </c>
      <c r="AJ178" s="14">
        <f>AI178*VLOOKUP('Données projet'!$B$10,Paramètres!$A$1:$I$89,3,0)*VLOOKUP('Données projet'!$B$10,Paramètres!$A$1:$I$89,5,0)</f>
        <v>225.56768000000039</v>
      </c>
      <c r="AK178" s="14">
        <f t="shared" si="164"/>
        <v>55.323227651487805</v>
      </c>
      <c r="AL178" s="22">
        <f t="shared" si="165"/>
        <v>489.21833082634186</v>
      </c>
      <c r="AM178" s="62">
        <f t="shared" si="113"/>
        <v>782.55166415967517</v>
      </c>
      <c r="AN178" s="62">
        <f ca="1">AVERAGE(OFFSET($AM$3,0,0,'Données projet'!$E$10+1,1))-AVERAGE(OFFSET($H$3,0,0,'Données projet'!$E$10+1,1))</f>
        <v>442.85175349826028</v>
      </c>
      <c r="AO178" s="62">
        <f t="shared" si="144"/>
        <v>210.70697808232501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124.99298861944092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124.99298861944092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5.3866666666666747</v>
      </c>
      <c r="BD178" s="13">
        <f>IF('Données projet'!$A$88&gt;35,BD177+BC178-BL177,IF(A178&lt;'Données projet'!$A$88,$BA$205^A178,IF(A178='Données projet'!$A$88,'Données projet'!$B$88,BD177+BC178-BL177)))</f>
        <v>336.26666666666722</v>
      </c>
      <c r="BE178" s="14">
        <f>BD178*VLOOKUP('Données projet'!$B$11,Paramètres!$A$1:$I$89,3,0)*VLOOKUP('Données projet'!$B$11,Paramètres!$A$1:$I$89,5,0)</f>
        <v>361.95744000000059</v>
      </c>
      <c r="BF178" s="14">
        <f t="shared" si="167"/>
        <v>84.019837816238351</v>
      </c>
      <c r="BG178" s="22">
        <f t="shared" si="168"/>
        <v>776.74375886328278</v>
      </c>
      <c r="BH178" s="62">
        <f t="shared" si="116"/>
        <v>1070.0770921966161</v>
      </c>
      <c r="BI178" s="62">
        <f ca="1">AVERAGE(OFFSET($BH$3,0,0,'Données projet'!$E$11+1,1))-AVERAGE(OFFSET($H$3,0,0,'Données projet'!$E$11+1,1))</f>
        <v>683.36974161977764</v>
      </c>
      <c r="BJ178" s="62">
        <f t="shared" si="146"/>
        <v>312.6921234697457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162.72672103285703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162.72672103285703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5.3866666666666747</v>
      </c>
      <c r="BY178" s="13">
        <f>IF('Données projet'!$A$114&gt;35,BY177+BX178-CG177,IF(A178&lt;'Données projet'!$A$114,$BV$205^A178,IF(A178='Données projet'!$A$114,'Données projet'!$B$114,BY177+BX178-CG177)))</f>
        <v>336.26666666666722</v>
      </c>
      <c r="BZ178" s="14">
        <f>BY178*VLOOKUP('Données projet'!$B$12,Paramètres!$A$1:$I$89,3,0)*VLOOKUP('Données projet'!$B$12,Paramètres!$A$1:$I$89,5,0)</f>
        <v>325.23712000000052</v>
      </c>
      <c r="CA178" s="14">
        <f t="shared" si="170"/>
        <v>76.442006670477085</v>
      </c>
      <c r="CB178" s="22">
        <f t="shared" si="171"/>
        <v>699.59114561774857</v>
      </c>
      <c r="CC178" s="62">
        <f t="shared" si="119"/>
        <v>992.92447895108194</v>
      </c>
      <c r="CD178" s="62">
        <f ca="1">AVERAGE(OFFSET($CC$3,0,0,'Données projet'!$E$12+1,1))-AVERAGE(OFFSET($H$3,0,0,'Données projet'!$E$12+1,1))</f>
        <v>618.83149423524605</v>
      </c>
      <c r="CE178" s="62">
        <f t="shared" si="148"/>
        <v>285.33582535802435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146.21821310198749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146.21821310198749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2.8421709430404007E-14</v>
      </c>
      <c r="CU178" s="18">
        <f>CT178*VLOOKUP('Données projet'!$B$13,Paramètres!$A$1:$I$89,3,0)*VLOOKUP('Données projet'!$B$13,Paramètres!$A$1:$I$89,5,0)</f>
        <v>2.3055690689943732E-14</v>
      </c>
      <c r="CV178" s="14">
        <f t="shared" si="173"/>
        <v>4.10868481342271E-13</v>
      </c>
      <c r="CW178" s="22">
        <f t="shared" si="174"/>
        <v>7.5575126628944061E-13</v>
      </c>
      <c r="CX178" s="62">
        <f t="shared" si="122"/>
        <v>293.33333333333405</v>
      </c>
      <c r="CY178" s="62">
        <f ca="1">AVERAGE(OFFSET($CX$3,0,0,'Données projet'!$E$13+1,1))-AVERAGE(OFFSET($H$3,0,0,'Données projet'!$E$13+1,1))</f>
        <v>204.1040196583786</v>
      </c>
      <c r="CZ178" s="62">
        <f t="shared" si="150"/>
        <v>202.88720677845521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12.557671347215994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12.557671347215994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62">
        <f t="shared" si="125"/>
        <v>293.33333333333491</v>
      </c>
      <c r="DT178" s="62">
        <f ca="1">AVERAGE(OFFSET($DS$3,0,0,'Données projet'!$E$14+1,1))-AVERAGE(OFFSET($H$3,0,0,'Données projet'!$E$14+1,1))</f>
        <v>398.94207486581155</v>
      </c>
      <c r="DU178" s="62">
        <f t="shared" si="152"/>
        <v>166.80625488406787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61.221499656081136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61.221499656081136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5.3866666666666747</v>
      </c>
      <c r="EJ178" s="13">
        <f>IF('Données projet'!$A$192&gt;35,EJ177+EI178-ER177,IF(A178&lt;'Données projet'!$A$192,$EG$205^A178,IF(A178='Données projet'!$A$192,'Données projet'!$B$192,EJ177+EI178-ER177)))</f>
        <v>336.26666666666722</v>
      </c>
      <c r="EK178" s="18">
        <f>EJ178*VLOOKUP('Données projet'!$B$15,Paramètres!$A$1:$I$89,3,0)*VLOOKUP('Données projet'!$B$15,Paramètres!$A$1:$I$89,5,0)</f>
        <v>382.94048000000066</v>
      </c>
      <c r="EL178" s="14">
        <f t="shared" si="179"/>
        <v>88.309385249363274</v>
      </c>
      <c r="EM178" s="22">
        <f t="shared" si="180"/>
        <v>820.76018197597557</v>
      </c>
      <c r="EN178" s="62">
        <f t="shared" si="128"/>
        <v>1114.0935153093089</v>
      </c>
      <c r="EO178" s="62">
        <f ca="1">AVERAGE(OFFSET($EN$3,0,0,'Données projet'!$E$15+1,1))-AVERAGE(OFFSET($H$3,0,0,'Données projet'!$E$15+1,1))</f>
        <v>720.18933349167537</v>
      </c>
      <c r="EP178" s="62">
        <f t="shared" si="154"/>
        <v>328.2965259900862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172.1601541362111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172.1601541362111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5.3866666666666747</v>
      </c>
      <c r="N179" s="14">
        <f>IF('Données projet'!$A$36&gt;35,N178+M179-V178,IF(A179&lt;'Données projet'!$A$36,$K$205^A179,IF(A179='Données projet'!$A$36,'Données projet'!$B$36,N178+M179-V178)))</f>
        <v>341.65333333333388</v>
      </c>
      <c r="O179" s="14">
        <f>N179*VLOOKUP('Données projet'!$B$9,Paramètres!$A$1:$I$89,3,0)*VLOOKUP('Données projet'!$B$9,Paramètres!$A$1:$I$89,5,0)</f>
        <v>309.12793600000049</v>
      </c>
      <c r="P179" s="14">
        <f t="shared" si="141"/>
        <v>73.086678650713282</v>
      </c>
      <c r="Q179" s="22">
        <f t="shared" si="162"/>
        <v>665.6904538499931</v>
      </c>
      <c r="R179" s="62">
        <f t="shared" si="109"/>
        <v>959.02378718332648</v>
      </c>
      <c r="S179" s="62">
        <f ca="1">AVERAGE(OFFSET($R$3,0,0,'Données projet'!$E$9+1,1))-AVERAGE(OFFSET($H$3,0,0,'Données projet'!$E$9+1,1))</f>
        <v>581.88778927327667</v>
      </c>
      <c r="T179" s="62">
        <f t="shared" si="142"/>
        <v>269.67340993773422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134.10251389333797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134.10251389333797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5.3866666666666747</v>
      </c>
      <c r="AI179" s="14">
        <f>IF('Données projet'!$A$62&gt;35,AI178+AH179-AQ178,IF(A179&lt;'Données projet'!$A$62,$AF$205^A179,IF(A179='Données projet'!$A$62,'Données projet'!$B$62,AI178+AH179-AQ178)))</f>
        <v>341.65333333333388</v>
      </c>
      <c r="AJ179" s="14">
        <f>AI179*VLOOKUP('Données projet'!$B$10,Paramètres!$A$1:$I$89,3,0)*VLOOKUP('Données projet'!$B$10,Paramètres!$A$1:$I$89,5,0)</f>
        <v>229.18105600000035</v>
      </c>
      <c r="AK179" s="14">
        <f t="shared" si="164"/>
        <v>56.105569947770974</v>
      </c>
      <c r="AL179" s="22">
        <f t="shared" si="165"/>
        <v>496.87420685903498</v>
      </c>
      <c r="AM179" s="62">
        <f t="shared" si="113"/>
        <v>790.20754019236824</v>
      </c>
      <c r="AN179" s="62">
        <f ca="1">AVERAGE(OFFSET($AM$3,0,0,'Données projet'!$E$10+1,1))-AVERAGE(OFFSET($H$3,0,0,'Données projet'!$E$10+1,1))</f>
        <v>442.85175349826028</v>
      </c>
      <c r="AO179" s="62">
        <f t="shared" si="144"/>
        <v>210.70697808232501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122.54195235080884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122.54195235080884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5.3866666666666747</v>
      </c>
      <c r="BD179" s="13">
        <f>IF('Données projet'!$A$88&gt;35,BD178+BC179-BL178,IF(A179&lt;'Données projet'!$A$88,$BA$205^A179,IF(A179='Données projet'!$A$88,'Données projet'!$B$88,BD178+BC179-BL178)))</f>
        <v>341.65333333333388</v>
      </c>
      <c r="BE179" s="14">
        <f>BD179*VLOOKUP('Données projet'!$B$11,Paramètres!$A$1:$I$89,3,0)*VLOOKUP('Données projet'!$B$11,Paramètres!$A$1:$I$89,5,0)</f>
        <v>367.75564800000058</v>
      </c>
      <c r="BF179" s="14">
        <f t="shared" si="167"/>
        <v>85.20798745321521</v>
      </c>
      <c r="BG179" s="22">
        <f t="shared" si="168"/>
        <v>788.91166508101742</v>
      </c>
      <c r="BH179" s="62">
        <f t="shared" si="116"/>
        <v>1082.2449984143507</v>
      </c>
      <c r="BI179" s="62">
        <f ca="1">AVERAGE(OFFSET($BH$3,0,0,'Données projet'!$E$11+1,1))-AVERAGE(OFFSET($H$3,0,0,'Données projet'!$E$11+1,1))</f>
        <v>683.36974161977764</v>
      </c>
      <c r="BJ179" s="62">
        <f t="shared" si="146"/>
        <v>312.6921234697457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159.53574928690207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159.53574928690207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5.3866666666666747</v>
      </c>
      <c r="BY179" s="13">
        <f>IF('Données projet'!$A$114&gt;35,BY178+BX179-CG178,IF(A179&lt;'Données projet'!$A$114,$BV$205^A179,IF(A179='Données projet'!$A$114,'Données projet'!$B$114,BY178+BX179-CG178)))</f>
        <v>341.65333333333388</v>
      </c>
      <c r="BZ179" s="14">
        <f>BY179*VLOOKUP('Données projet'!$B$12,Paramètres!$A$1:$I$89,3,0)*VLOOKUP('Données projet'!$B$12,Paramètres!$A$1:$I$89,5,0)</f>
        <v>330.44710400000054</v>
      </c>
      <c r="CA179" s="14">
        <f t="shared" si="170"/>
        <v>77.522995932488612</v>
      </c>
      <c r="CB179" s="22">
        <f t="shared" si="171"/>
        <v>710.54792404908528</v>
      </c>
      <c r="CC179" s="62">
        <f t="shared" si="119"/>
        <v>1003.8812573824187</v>
      </c>
      <c r="CD179" s="62">
        <f ca="1">AVERAGE(OFFSET($CC$3,0,0,'Données projet'!$E$12+1,1))-AVERAGE(OFFSET($H$3,0,0,'Données projet'!$E$12+1,1))</f>
        <v>618.83149423524605</v>
      </c>
      <c r="CE179" s="62">
        <f t="shared" si="148"/>
        <v>285.33582535802435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143.3509631273613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143.3509631273613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2.8421709430404007E-14</v>
      </c>
      <c r="CU179" s="18">
        <f>CT179*VLOOKUP('Données projet'!$B$13,Paramètres!$A$1:$I$89,3,0)*VLOOKUP('Données projet'!$B$13,Paramètres!$A$1:$I$89,5,0)</f>
        <v>2.3055690689943732E-14</v>
      </c>
      <c r="CV179" s="14">
        <f t="shared" si="173"/>
        <v>4.10868481342271E-13</v>
      </c>
      <c r="CW179" s="22">
        <f t="shared" si="174"/>
        <v>7.5575126628944061E-13</v>
      </c>
      <c r="CX179" s="62">
        <f t="shared" si="122"/>
        <v>293.33333333333405</v>
      </c>
      <c r="CY179" s="62">
        <f ca="1">AVERAGE(OFFSET($CX$3,0,0,'Données projet'!$E$13+1,1))-AVERAGE(OFFSET($H$3,0,0,'Données projet'!$E$13+1,1))</f>
        <v>204.1040196583786</v>
      </c>
      <c r="CZ179" s="62">
        <f t="shared" si="150"/>
        <v>202.88720677845521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12.311423071520304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12.311423071520304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62">
        <f t="shared" si="125"/>
        <v>293.33333333333491</v>
      </c>
      <c r="DT179" s="62">
        <f ca="1">AVERAGE(OFFSET($DS$3,0,0,'Données projet'!$E$14+1,1))-AVERAGE(OFFSET($H$3,0,0,'Données projet'!$E$14+1,1))</f>
        <v>398.94207486581155</v>
      </c>
      <c r="DU179" s="62">
        <f t="shared" si="152"/>
        <v>166.80625488406787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60.020983389253018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60.020983389253018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5.3866666666666747</v>
      </c>
      <c r="EJ179" s="13">
        <f>IF('Données projet'!$A$192&gt;35,EJ178+EI179-ER178,IF(A179&lt;'Données projet'!$A$192,$EG$205^A179,IF(A179='Données projet'!$A$192,'Données projet'!$B$192,EJ178+EI179-ER178)))</f>
        <v>341.65333333333388</v>
      </c>
      <c r="EK179" s="18">
        <f>EJ179*VLOOKUP('Données projet'!$B$15,Paramètres!$A$1:$I$89,3,0)*VLOOKUP('Données projet'!$B$15,Paramètres!$A$1:$I$89,5,0)</f>
        <v>389.07481600000062</v>
      </c>
      <c r="EL179" s="14">
        <f t="shared" si="179"/>
        <v>89.558194658578643</v>
      </c>
      <c r="EM179" s="22">
        <f t="shared" si="180"/>
        <v>833.61916023035883</v>
      </c>
      <c r="EN179" s="62">
        <f t="shared" si="128"/>
        <v>1126.9524935636921</v>
      </c>
      <c r="EO179" s="62">
        <f ca="1">AVERAGE(OFFSET($EN$3,0,0,'Données projet'!$E$15+1,1))-AVERAGE(OFFSET($H$3,0,0,'Données projet'!$E$15+1,1))</f>
        <v>720.18933349167537</v>
      </c>
      <c r="EP179" s="62">
        <f t="shared" si="154"/>
        <v>328.2965259900862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168.78419852092543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168.78419852092543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>
        <f>VLOOKUP(A180,'Données projet'!$A$35:$I$55,2,0)</f>
        <v>347.04</v>
      </c>
      <c r="L180" s="13">
        <f>VLOOKUP(A180,'Données projet'!$A$35:$I$55,9,0)</f>
        <v>5.3866666666666747</v>
      </c>
      <c r="M180" s="13">
        <f t="array" ref="M180">INDEX(L:L,MIN(IF(ISNUMBER(L180:L376),ROW(L180:L376),"")))</f>
        <v>5.3866666666666747</v>
      </c>
      <c r="N180" s="14">
        <f>IF('Données projet'!$A$36&gt;35,N179+M180-V179,IF(A180&lt;'Données projet'!$A$36,$K$205^A180,IF(A180='Données projet'!$A$36,'Données projet'!$B$36,N179+M180-V179)))</f>
        <v>347.04000000000053</v>
      </c>
      <c r="O180" s="14">
        <f>N180*VLOOKUP('Données projet'!$B$9,Paramètres!$A$1:$I$89,3,0)*VLOOKUP('Données projet'!$B$9,Paramètres!$A$1:$I$89,5,0)</f>
        <v>314.00179200000048</v>
      </c>
      <c r="P180" s="14">
        <f t="shared" si="141"/>
        <v>74.103938722927282</v>
      </c>
      <c r="Q180" s="22">
        <f t="shared" si="162"/>
        <v>675.95081434243241</v>
      </c>
      <c r="R180" s="62">
        <f t="shared" si="109"/>
        <v>969.28414767576578</v>
      </c>
      <c r="S180" s="62">
        <f ca="1">AVERAGE(OFFSET($R$3,0,0,'Données projet'!$E$9+1,1))-AVERAGE(OFFSET($H$3,0,0,'Données projet'!$E$9+1,1))</f>
        <v>581.88778927327667</v>
      </c>
      <c r="T180" s="62">
        <f t="shared" si="142"/>
        <v>269.67340993773422</v>
      </c>
      <c r="U180" s="16">
        <f>IF(ISNA(VLOOKUP(A180,'Données projet'!$A$35:$I$55,3,0)),0,VLOOKUP(A180,'Données projet'!$A$35:$I$55,3,0))</f>
        <v>16</v>
      </c>
      <c r="V180" s="16">
        <f>IF(ISNA(VLOOKUP(A180,'Données projet'!$A$35:$I$55,4,0)),0,VLOOKUP(A180,'Données projet'!$A$35:$I$55,4,0))</f>
        <v>115.19</v>
      </c>
      <c r="W180" s="17">
        <f>IF(ISNA(VLOOKUP(A180,'Données projet'!$A$35:$I$55,5,0)),0%,VLOOKUP(A180,'Données projet'!$A$35:$I$55,5,0)*VLOOKUP('Données projet'!$B$9,Paramètres!$A$1:$I$89,7,0))</f>
        <v>0.34400000000000003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171.10730334928334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171.10730334928334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>
        <f>VLOOKUP(A180,'Données projet'!$A$61:$I$81,2,0)</f>
        <v>347.04</v>
      </c>
      <c r="AG180" s="13">
        <f>VLOOKUP(A180,'Données projet'!$A$61:$I$81,9,0)</f>
        <v>5.3866666666666747</v>
      </c>
      <c r="AH180" s="13">
        <f t="array" ref="AH180">INDEX(AG:AG,MIN(IF(ISNUMBER(AG180:AG376),ROW(AG180:AG376),"")))</f>
        <v>5.3866666666666747</v>
      </c>
      <c r="AI180" s="14">
        <f>IF('Données projet'!$A$62&gt;35,AI179+AH180-AQ179,IF(A180&lt;'Données projet'!$A$62,$AF$205^A180,IF(A180='Données projet'!$A$62,'Données projet'!$B$62,AI179+AH180-AQ179)))</f>
        <v>347.04000000000053</v>
      </c>
      <c r="AJ180" s="14">
        <f>AI180*VLOOKUP('Données projet'!$B$10,Paramètres!$A$1:$I$89,3,0)*VLOOKUP('Données projet'!$B$10,Paramètres!$A$1:$I$89,5,0)</f>
        <v>232.79443200000037</v>
      </c>
      <c r="AK180" s="14">
        <f t="shared" si="164"/>
        <v>56.886477730014597</v>
      </c>
      <c r="AL180" s="22">
        <f t="shared" si="165"/>
        <v>504.52758444644269</v>
      </c>
      <c r="AM180" s="62">
        <f t="shared" si="113"/>
        <v>797.86091777977595</v>
      </c>
      <c r="AN180" s="62">
        <f ca="1">AVERAGE(OFFSET($AM$3,0,0,'Données projet'!$E$10+1,1))-AVERAGE(OFFSET($H$3,0,0,'Données projet'!$E$10+1,1))</f>
        <v>442.85175349826028</v>
      </c>
      <c r="AO180" s="62">
        <f t="shared" si="144"/>
        <v>210.70697808232501</v>
      </c>
      <c r="AP180" s="16">
        <f>IF(ISNA(VLOOKUP(A180,'Données projet'!$A$61:$I$81,3,0)),0,VLOOKUP(A180,'Données projet'!$A$61:$I$81,3,0))</f>
        <v>16</v>
      </c>
      <c r="AQ180" s="16">
        <f>IF(ISNA(VLOOKUP(A180,'Données projet'!$A$61:$I$81,4,0)),0,VLOOKUP(A180,'Données projet'!$A$61:$I$81,4,0))</f>
        <v>115.19</v>
      </c>
      <c r="AR180" s="17">
        <f>IF(ISNA(VLOOKUP(A180,'Données projet'!$A$61:$I$81,5,0)),0%,VLOOKUP(A180,'Données projet'!$A$61:$I$81,5,0)*VLOOKUP('Données projet'!$B$10,Paramètres!$A$1:$I$89,7,0))</f>
        <v>0.42400000000000004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156.35667375020722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156.35667375020722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>
        <f>VLOOKUP(A180,'Données projet'!$A$87:$I$107,2,0)</f>
        <v>347.04</v>
      </c>
      <c r="BB180" s="13">
        <f>VLOOKUP(A180,'Données projet'!$A$87:$I$107,9,0)</f>
        <v>5.3866666666666747</v>
      </c>
      <c r="BC180" s="13">
        <f t="array" ref="BC180">INDEX(BB:BB,MIN(IF(ISNUMBER(BB180:BB376),ROW(BB180:BB376),"")))</f>
        <v>5.3866666666666747</v>
      </c>
      <c r="BD180" s="13">
        <f>IF('Données projet'!$A$88&gt;35,BD179+BC180-BL179,IF(A180&lt;'Données projet'!$A$88,$BA$205^A180,IF(A180='Données projet'!$A$88,'Données projet'!$B$88,BD179+BC180-BL179)))</f>
        <v>347.04000000000053</v>
      </c>
      <c r="BE180" s="14">
        <f>BD180*VLOOKUP('Données projet'!$B$11,Paramètres!$A$1:$I$89,3,0)*VLOOKUP('Données projet'!$B$11,Paramètres!$A$1:$I$89,5,0)</f>
        <v>373.55385600000056</v>
      </c>
      <c r="BF180" s="14">
        <f t="shared" si="167"/>
        <v>86.393958482000173</v>
      </c>
      <c r="BG180" s="22">
        <f t="shared" si="168"/>
        <v>801.07577688948459</v>
      </c>
      <c r="BH180" s="62">
        <f t="shared" si="116"/>
        <v>1094.4091102228178</v>
      </c>
      <c r="BI180" s="62">
        <f ca="1">AVERAGE(OFFSET($BH$3,0,0,'Données projet'!$E$11+1,1))-AVERAGE(OFFSET($H$3,0,0,'Données projet'!$E$11+1,1))</f>
        <v>683.36974161977764</v>
      </c>
      <c r="BJ180" s="62">
        <f t="shared" si="146"/>
        <v>312.6921234697457</v>
      </c>
      <c r="BK180" s="16">
        <f>IF(ISNA(VLOOKUP(A180,'Données projet'!$A$87:$I$107,3,0)),0,VLOOKUP(A180,'Données projet'!$A$87:$I$107,3,0))</f>
        <v>16</v>
      </c>
      <c r="BL180" s="16">
        <f>IF(ISNA(VLOOKUP(A180,'Données projet'!$A$87:$I$107,4,0)),0,VLOOKUP(A180,'Données projet'!$A$87:$I$107,4,0))</f>
        <v>115.19</v>
      </c>
      <c r="BM180" s="17">
        <f>IF(ISNA(VLOOKUP(A180,'Données projet'!$A$87:$I$107,5,0)),0%,VLOOKUP(A180,'Données projet'!$A$87:$I$107,5,0)*VLOOKUP('Données projet'!$B$11,Paramètres!$A$1:$I$89,7,0))</f>
        <v>0.34400000000000003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203.55868846725087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203.55868846725087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>
        <f>VLOOKUP(A180,'Données projet'!$A$113:$I$133,2,0)</f>
        <v>347.04</v>
      </c>
      <c r="BW180" s="13">
        <f>VLOOKUP(A180,'Données projet'!$A$113:$I$133,9,0)</f>
        <v>5.3866666666666747</v>
      </c>
      <c r="BX180" s="13">
        <f t="array" ref="BX180">INDEX(BW:BW,MIN(IF(ISNUMBER(BW180:BW376),ROW(BW180:BW376),"")))</f>
        <v>5.3866666666666747</v>
      </c>
      <c r="BY180" s="13">
        <f>IF('Données projet'!$A$114&gt;35,BY179+BX180-CG179,IF(A180&lt;'Données projet'!$A$114,$BV$205^A180,IF(A180='Données projet'!$A$114,'Données projet'!$B$114,BY179+BX180-CG179)))</f>
        <v>347.04000000000053</v>
      </c>
      <c r="BZ180" s="14">
        <f>BY180*VLOOKUP('Données projet'!$B$12,Paramètres!$A$1:$I$89,3,0)*VLOOKUP('Données projet'!$B$12,Paramètres!$A$1:$I$89,5,0)</f>
        <v>335.6570880000005</v>
      </c>
      <c r="CA180" s="14">
        <f t="shared" si="170"/>
        <v>78.602003077106744</v>
      </c>
      <c r="CB180" s="22">
        <f t="shared" si="171"/>
        <v>721.50125029262847</v>
      </c>
      <c r="CC180" s="62">
        <f t="shared" si="119"/>
        <v>1014.8345836259618</v>
      </c>
      <c r="CD180" s="62">
        <f ca="1">AVERAGE(OFFSET($CC$3,0,0,'Données projet'!$E$12+1,1))-AVERAGE(OFFSET($H$3,0,0,'Données projet'!$E$12+1,1))</f>
        <v>618.83149423524605</v>
      </c>
      <c r="CE180" s="62">
        <f t="shared" si="148"/>
        <v>285.33582535802435</v>
      </c>
      <c r="CF180" s="16">
        <f>IF(ISNA(VLOOKUP(A180,'Données projet'!$A$113:$I$133,3,0)),0,VLOOKUP(A180,'Données projet'!$A$113:$I$133,3,0))</f>
        <v>16</v>
      </c>
      <c r="CG180" s="16">
        <f>IF(ISNA(VLOOKUP(A180,'Données projet'!$A$113:$I$133,4,0)),0,VLOOKUP(A180,'Données projet'!$A$113:$I$133,4,0))</f>
        <v>115.19</v>
      </c>
      <c r="CH180" s="17">
        <f>IF(ISNA(VLOOKUP(A180,'Données projet'!$A$113:$I$133,5,0)),0%,VLOOKUP(A180,'Données projet'!$A$113:$I$133,5,0)*VLOOKUP('Données projet'!$B$12,Paramètres!$A$1:$I$89,7,0))</f>
        <v>0.34400000000000003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182.90780702854428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182.90780702854428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2.8421709430404007E-14</v>
      </c>
      <c r="CU180" s="18">
        <f>CT180*VLOOKUP('Données projet'!$B$13,Paramètres!$A$1:$I$89,3,0)*VLOOKUP('Données projet'!$B$13,Paramètres!$A$1:$I$89,5,0)</f>
        <v>2.3055690689943732E-14</v>
      </c>
      <c r="CV180" s="14">
        <f t="shared" si="173"/>
        <v>4.10868481342271E-13</v>
      </c>
      <c r="CW180" s="22">
        <f t="shared" si="174"/>
        <v>7.5575126628944061E-13</v>
      </c>
      <c r="CX180" s="62">
        <f t="shared" si="122"/>
        <v>293.33333333333405</v>
      </c>
      <c r="CY180" s="62">
        <f ca="1">AVERAGE(OFFSET($CX$3,0,0,'Données projet'!$E$13+1,1))-AVERAGE(OFFSET($H$3,0,0,'Données projet'!$E$13+1,1))</f>
        <v>204.1040196583786</v>
      </c>
      <c r="CZ180" s="62">
        <f t="shared" si="150"/>
        <v>202.88720677845521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12.07000357431439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12.07000357431439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62">
        <f t="shared" si="125"/>
        <v>293.33333333333491</v>
      </c>
      <c r="DT180" s="62">
        <f ca="1">AVERAGE(OFFSET($DS$3,0,0,'Données projet'!$E$14+1,1))-AVERAGE(OFFSET($H$3,0,0,'Données projet'!$E$14+1,1))</f>
        <v>398.94207486581155</v>
      </c>
      <c r="DU180" s="62">
        <f t="shared" si="152"/>
        <v>166.80625488406787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58.844008514174774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58.844008514174774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>
        <f>VLOOKUP(A180,'Données projet'!$A$191:$I$211,2,0)</f>
        <v>347.04</v>
      </c>
      <c r="EH180" s="13">
        <f>VLOOKUP(A180,'Données projet'!$A$191:$I$211,9,0)</f>
        <v>5.3866666666666747</v>
      </c>
      <c r="EI180" s="13">
        <f t="array" ref="EI180">INDEX(EH:EH,MIN(IF(ISNUMBER(EH180:EH376),ROW(EH180:EH376),"")))</f>
        <v>5.3866666666666747</v>
      </c>
      <c r="EJ180" s="13">
        <f>IF('Données projet'!$A$192&gt;35,EJ179+EI180-ER179,IF(A180&lt;'Données projet'!$A$192,$EG$205^A180,IF(A180='Données projet'!$A$192,'Données projet'!$B$192,EJ179+EI180-ER179)))</f>
        <v>347.04000000000053</v>
      </c>
      <c r="EK180" s="18">
        <f>EJ180*VLOOKUP('Données projet'!$B$15,Paramètres!$A$1:$I$89,3,0)*VLOOKUP('Données projet'!$B$15,Paramètres!$A$1:$I$89,5,0)</f>
        <v>395.20915200000059</v>
      </c>
      <c r="EL180" s="14">
        <f t="shared" si="179"/>
        <v>90.804714232975144</v>
      </c>
      <c r="EM180" s="22">
        <f t="shared" si="180"/>
        <v>846.47415035576603</v>
      </c>
      <c r="EN180" s="62">
        <f t="shared" si="128"/>
        <v>1139.8074836890994</v>
      </c>
      <c r="EO180" s="62">
        <f ca="1">AVERAGE(OFFSET($EN$3,0,0,'Données projet'!$E$15+1,1))-AVERAGE(OFFSET($H$3,0,0,'Données projet'!$E$15+1,1))</f>
        <v>720.18933349167537</v>
      </c>
      <c r="EP180" s="62">
        <f t="shared" si="154"/>
        <v>328.2965259900862</v>
      </c>
      <c r="EQ180" s="16">
        <f>IF(ISNA(VLOOKUP(A180,'Données projet'!$A$191:$I$211,3,0)),0,VLOOKUP(A180,'Données projet'!$A$191:$I$211,3,0))</f>
        <v>16</v>
      </c>
      <c r="ER180" s="16">
        <f>IF(ISNA(VLOOKUP(A180,'Données projet'!$A$191:$I$211,4,0)),0,VLOOKUP(A180,'Données projet'!$A$191:$I$211,4,0))</f>
        <v>115.19</v>
      </c>
      <c r="ES180" s="17">
        <f>IF(ISNA(VLOOKUP(A180,'Données projet'!$A$191:$I$211,5,0)),0%,VLOOKUP(A180,'Données projet'!$A$191:$I$211,5,0)*VLOOKUP('Données projet'!$B$15,Paramètres!$A$1:$I$89,7,0))</f>
        <v>0.34400000000000003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215.35919214651184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215.35919214651184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3.2566666666666606</v>
      </c>
      <c r="N181" s="14">
        <f>IF('Données projet'!$A$36&gt;35,N180+M181-V180,IF(A181&lt;'Données projet'!$A$36,$K$205^A181,IF(A181='Données projet'!$A$36,'Données projet'!$B$36,N180+M181-V180)))</f>
        <v>235.10666666666719</v>
      </c>
      <c r="O181" s="14">
        <f>N181*VLOOKUP('Données projet'!$B$9,Paramètres!$A$1:$I$89,3,0)*VLOOKUP('Données projet'!$B$9,Paramètres!$A$1:$I$89,5,0)</f>
        <v>212.72451200000049</v>
      </c>
      <c r="P181" s="14">
        <f t="shared" si="141"/>
        <v>52.530512718953382</v>
      </c>
      <c r="Q181" s="22">
        <f t="shared" si="162"/>
        <v>461.98583471884461</v>
      </c>
      <c r="R181" s="62">
        <f t="shared" si="109"/>
        <v>755.31916805217793</v>
      </c>
      <c r="S181" s="62">
        <f ca="1">AVERAGE(OFFSET($R$3,0,0,'Données projet'!$E$9+1,1))-AVERAGE(OFFSET($H$3,0,0,'Données projet'!$E$9+1,1))</f>
        <v>581.88778927327667</v>
      </c>
      <c r="T181" s="62">
        <f t="shared" si="142"/>
        <v>269.67340993773422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167.75199349575374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167.75199349575374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3.2566666666666606</v>
      </c>
      <c r="AI181" s="14">
        <f>IF('Données projet'!$A$62&gt;35,AI180+AH181-AQ180,IF(A181&lt;'Données projet'!$A$62,$AF$205^A181,IF(A181='Données projet'!$A$62,'Données projet'!$B$62,AI180+AH181-AQ180)))</f>
        <v>235.10666666666719</v>
      </c>
      <c r="AJ181" s="14">
        <f>AI181*VLOOKUP('Données projet'!$B$10,Paramètres!$A$1:$I$89,3,0)*VLOOKUP('Données projet'!$B$10,Paramètres!$A$1:$I$89,5,0)</f>
        <v>157.70955200000037</v>
      </c>
      <c r="AK181" s="14">
        <f t="shared" si="164"/>
        <v>40.325465736795366</v>
      </c>
      <c r="AL181" s="22">
        <f t="shared" si="165"/>
        <v>344.91098922491921</v>
      </c>
      <c r="AM181" s="62">
        <f t="shared" si="113"/>
        <v>638.24432255825252</v>
      </c>
      <c r="AN181" s="62">
        <f ca="1">AVERAGE(OFFSET($AM$3,0,0,'Données projet'!$E$10+1,1))-AVERAGE(OFFSET($H$3,0,0,'Données projet'!$E$10+1,1))</f>
        <v>442.85175349826028</v>
      </c>
      <c r="AO181" s="62">
        <f t="shared" si="144"/>
        <v>210.70697808232501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153.29061474611981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153.29061474611981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3.2566666666666606</v>
      </c>
      <c r="BD181" s="13">
        <f>IF('Données projet'!$A$88&gt;35,BD180+BC181-BL180,IF(A181&lt;'Données projet'!$A$88,$BA$205^A181,IF(A181='Données projet'!$A$88,'Données projet'!$B$88,BD180+BC181-BL180)))</f>
        <v>235.10666666666719</v>
      </c>
      <c r="BE181" s="14">
        <f>BD181*VLOOKUP('Données projet'!$B$11,Paramètres!$A$1:$I$89,3,0)*VLOOKUP('Données projet'!$B$11,Paramètres!$A$1:$I$89,5,0)</f>
        <v>253.06881600000054</v>
      </c>
      <c r="BF181" s="14">
        <f t="shared" si="167"/>
        <v>61.242614267078274</v>
      </c>
      <c r="BG181" s="22">
        <f t="shared" si="168"/>
        <v>547.42574104849564</v>
      </c>
      <c r="BH181" s="62">
        <f t="shared" si="116"/>
        <v>840.7590743818289</v>
      </c>
      <c r="BI181" s="62">
        <f ca="1">AVERAGE(OFFSET($BH$3,0,0,'Données projet'!$E$11+1,1))-AVERAGE(OFFSET($H$3,0,0,'Données projet'!$E$11+1,1))</f>
        <v>683.36974161977764</v>
      </c>
      <c r="BJ181" s="62">
        <f t="shared" si="146"/>
        <v>312.6921234697457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199.56702674494841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199.56702674494841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3.2566666666666606</v>
      </c>
      <c r="BY181" s="13">
        <f>IF('Données projet'!$A$114&gt;35,BY180+BX181-CG180,IF(A181&lt;'Données projet'!$A$114,$BV$205^A181,IF(A181='Données projet'!$A$114,'Données projet'!$B$114,BY180+BX181-CG180)))</f>
        <v>235.10666666666719</v>
      </c>
      <c r="BZ181" s="14">
        <f>BY181*VLOOKUP('Données projet'!$B$12,Paramètres!$A$1:$I$89,3,0)*VLOOKUP('Données projet'!$B$12,Paramètres!$A$1:$I$89,5,0)</f>
        <v>227.39516800000052</v>
      </c>
      <c r="CA181" s="14">
        <f t="shared" si="170"/>
        <v>55.719083135586125</v>
      </c>
      <c r="CB181" s="22">
        <f t="shared" si="171"/>
        <v>493.09065406114672</v>
      </c>
      <c r="CC181" s="62">
        <f t="shared" si="119"/>
        <v>786.42398739448004</v>
      </c>
      <c r="CD181" s="62">
        <f ca="1">AVERAGE(OFFSET($CC$3,0,0,'Données projet'!$E$12+1,1))-AVERAGE(OFFSET($H$3,0,0,'Données projet'!$E$12+1,1))</f>
        <v>618.83149423524605</v>
      </c>
      <c r="CE181" s="62">
        <f t="shared" si="148"/>
        <v>285.33582535802435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179.32109649546092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179.32109649546092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2.8421709430404007E-14</v>
      </c>
      <c r="CU181" s="18">
        <f>CT181*VLOOKUP('Données projet'!$B$13,Paramètres!$A$1:$I$89,3,0)*VLOOKUP('Données projet'!$B$13,Paramètres!$A$1:$I$89,5,0)</f>
        <v>2.3055690689943732E-14</v>
      </c>
      <c r="CV181" s="14">
        <f t="shared" si="173"/>
        <v>4.10868481342271E-13</v>
      </c>
      <c r="CW181" s="22">
        <f t="shared" si="174"/>
        <v>7.5575126628944061E-13</v>
      </c>
      <c r="CX181" s="62">
        <f t="shared" si="122"/>
        <v>293.33333333333405</v>
      </c>
      <c r="CY181" s="62">
        <f ca="1">AVERAGE(OFFSET($CX$3,0,0,'Données projet'!$E$13+1,1))-AVERAGE(OFFSET($H$3,0,0,'Données projet'!$E$13+1,1))</f>
        <v>204.1040196583786</v>
      </c>
      <c r="CZ181" s="62">
        <f t="shared" si="150"/>
        <v>202.88720677845521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11.83331816619733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11.83331816619733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62">
        <f t="shared" si="125"/>
        <v>293.33333333333491</v>
      </c>
      <c r="DT181" s="62">
        <f ca="1">AVERAGE(OFFSET($DS$3,0,0,'Données projet'!$E$14+1,1))-AVERAGE(OFFSET($H$3,0,0,'Données projet'!$E$14+1,1))</f>
        <v>398.94207486581155</v>
      </c>
      <c r="DU181" s="62">
        <f t="shared" si="152"/>
        <v>166.80625488406787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57.690113398513027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57.690113398513027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3.2566666666666606</v>
      </c>
      <c r="EJ181" s="13">
        <f>IF('Données projet'!$A$192&gt;35,EJ180+EI181-ER180,IF(A181&lt;'Données projet'!$A$192,$EG$205^A181,IF(A181='Données projet'!$A$192,'Données projet'!$B$192,EJ180+EI181-ER180)))</f>
        <v>235.10666666666719</v>
      </c>
      <c r="EK181" s="18">
        <f>EJ181*VLOOKUP('Données projet'!$B$15,Paramètres!$A$1:$I$89,3,0)*VLOOKUP('Données projet'!$B$15,Paramètres!$A$1:$I$89,5,0)</f>
        <v>267.7394720000006</v>
      </c>
      <c r="EL181" s="14">
        <f t="shared" si="179"/>
        <v>64.369293699639954</v>
      </c>
      <c r="EM181" s="22">
        <f t="shared" si="180"/>
        <v>578.42276692687403</v>
      </c>
      <c r="EN181" s="62">
        <f t="shared" si="128"/>
        <v>871.7561002602074</v>
      </c>
      <c r="EO181" s="62">
        <f ca="1">AVERAGE(OFFSET($EN$3,0,0,'Données projet'!$E$15+1,1))-AVERAGE(OFFSET($H$3,0,0,'Données projet'!$E$15+1,1))</f>
        <v>720.18933349167537</v>
      </c>
      <c r="EP181" s="62">
        <f t="shared" si="154"/>
        <v>328.2965259900862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211.13612974465562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211.13612974465562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3.2566666666666606</v>
      </c>
      <c r="N182" s="14">
        <f>IF('Données projet'!$A$36&gt;35,N181+M182-V181,IF(A182&lt;'Données projet'!$A$36,$K$205^A182,IF(A182='Données projet'!$A$36,'Données projet'!$B$36,N181+M182-V181)))</f>
        <v>238.36333333333386</v>
      </c>
      <c r="O182" s="14">
        <f>N182*VLOOKUP('Données projet'!$B$9,Paramètres!$A$1:$I$89,3,0)*VLOOKUP('Données projet'!$B$9,Paramètres!$A$1:$I$89,5,0)</f>
        <v>215.67114400000045</v>
      </c>
      <c r="P182" s="14">
        <f t="shared" si="141"/>
        <v>53.172944836363733</v>
      </c>
      <c r="Q182" s="22">
        <f t="shared" si="162"/>
        <v>468.23678805666754</v>
      </c>
      <c r="R182" s="62">
        <f t="shared" si="109"/>
        <v>761.57012139000085</v>
      </c>
      <c r="S182" s="62">
        <f ca="1">AVERAGE(OFFSET($R$3,0,0,'Données projet'!$E$9+1,1))-AVERAGE(OFFSET($H$3,0,0,'Données projet'!$E$9+1,1))</f>
        <v>581.88778927327667</v>
      </c>
      <c r="T182" s="62">
        <f t="shared" si="142"/>
        <v>269.67340993773422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164.46247922191492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164.46247922191492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3.2566666666666606</v>
      </c>
      <c r="AI182" s="14">
        <f>IF('Données projet'!$A$62&gt;35,AI181+AH182-AQ181,IF(A182&lt;'Données projet'!$A$62,$AF$205^A182,IF(A182='Données projet'!$A$62,'Données projet'!$B$62,AI181+AH182-AQ181)))</f>
        <v>238.36333333333386</v>
      </c>
      <c r="AJ182" s="14">
        <f>AI182*VLOOKUP('Données projet'!$B$10,Paramètres!$A$1:$I$89,3,0)*VLOOKUP('Données projet'!$B$10,Paramètres!$A$1:$I$89,5,0)</f>
        <v>159.89412400000035</v>
      </c>
      <c r="AK182" s="14">
        <f t="shared" si="164"/>
        <v>40.818633859433973</v>
      </c>
      <c r="AL182" s="22">
        <f t="shared" si="165"/>
        <v>349.57471993851476</v>
      </c>
      <c r="AM182" s="62">
        <f t="shared" si="113"/>
        <v>642.90805327184808</v>
      </c>
      <c r="AN182" s="62">
        <f ca="1">AVERAGE(OFFSET($AM$3,0,0,'Données projet'!$E$10+1,1))-AVERAGE(OFFSET($H$3,0,0,'Données projet'!$E$10+1,1))</f>
        <v>442.85175349826028</v>
      </c>
      <c r="AO182" s="62">
        <f t="shared" si="144"/>
        <v>210.70697808232501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150.28467928899124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150.28467928899124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3.2566666666666606</v>
      </c>
      <c r="BD182" s="13">
        <f>IF('Données projet'!$A$88&gt;35,BD181+BC182-BL181,IF(A182&lt;'Données projet'!$A$88,$BA$205^A182,IF(A182='Données projet'!$A$88,'Données projet'!$B$88,BD181+BC182-BL181)))</f>
        <v>238.36333333333386</v>
      </c>
      <c r="BE182" s="14">
        <f>BD182*VLOOKUP('Données projet'!$B$11,Paramètres!$A$1:$I$89,3,0)*VLOOKUP('Données projet'!$B$11,Paramètres!$A$1:$I$89,5,0)</f>
        <v>256.57429200000053</v>
      </c>
      <c r="BF182" s="14">
        <f t="shared" si="167"/>
        <v>61.991592724034234</v>
      </c>
      <c r="BG182" s="22">
        <f t="shared" si="168"/>
        <v>554.83558256102708</v>
      </c>
      <c r="BH182" s="62">
        <f t="shared" si="116"/>
        <v>848.16891589436045</v>
      </c>
      <c r="BI182" s="62">
        <f ca="1">AVERAGE(OFFSET($BH$3,0,0,'Données projet'!$E$11+1,1))-AVERAGE(OFFSET($H$3,0,0,'Données projet'!$E$11+1,1))</f>
        <v>683.36974161977764</v>
      </c>
      <c r="BJ182" s="62">
        <f t="shared" si="146"/>
        <v>312.6921234697457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195.65363907434704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195.65363907434704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3.2566666666666606</v>
      </c>
      <c r="BY182" s="13">
        <f>IF('Données projet'!$A$114&gt;35,BY181+BX182-CG181,IF(A182&lt;'Données projet'!$A$114,$BV$205^A182,IF(A182='Données projet'!$A$114,'Données projet'!$B$114,BY181+BX182-CG181)))</f>
        <v>238.36333333333386</v>
      </c>
      <c r="BZ182" s="14">
        <f>BY182*VLOOKUP('Données projet'!$B$12,Paramètres!$A$1:$I$89,3,0)*VLOOKUP('Données projet'!$B$12,Paramètres!$A$1:$I$89,5,0)</f>
        <v>230.54501600000052</v>
      </c>
      <c r="CA182" s="14">
        <f t="shared" si="170"/>
        <v>56.400510494775887</v>
      </c>
      <c r="CB182" s="22">
        <f t="shared" si="171"/>
        <v>499.76345864506885</v>
      </c>
      <c r="CC182" s="62">
        <f t="shared" si="119"/>
        <v>793.09679197840217</v>
      </c>
      <c r="CD182" s="62">
        <f ca="1">AVERAGE(OFFSET($CC$3,0,0,'Données projet'!$E$12+1,1))-AVERAGE(OFFSET($H$3,0,0,'Données projet'!$E$12+1,1))</f>
        <v>618.83149423524605</v>
      </c>
      <c r="CE182" s="62">
        <f t="shared" si="148"/>
        <v>285.33582535802435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175.80471916825391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175.80471916825391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2.8421709430404007E-14</v>
      </c>
      <c r="CU182" s="18">
        <f>CT182*VLOOKUP('Données projet'!$B$13,Paramètres!$A$1:$I$89,3,0)*VLOOKUP('Données projet'!$B$13,Paramètres!$A$1:$I$89,5,0)</f>
        <v>2.3055690689943732E-14</v>
      </c>
      <c r="CV182" s="14">
        <f t="shared" si="173"/>
        <v>4.10868481342271E-13</v>
      </c>
      <c r="CW182" s="22">
        <f t="shared" si="174"/>
        <v>7.5575126628944061E-13</v>
      </c>
      <c r="CX182" s="62">
        <f t="shared" si="122"/>
        <v>293.33333333333405</v>
      </c>
      <c r="CY182" s="62">
        <f ca="1">AVERAGE(OFFSET($CX$3,0,0,'Données projet'!$E$13+1,1))-AVERAGE(OFFSET($H$3,0,0,'Données projet'!$E$13+1,1))</f>
        <v>204.1040196583786</v>
      </c>
      <c r="CZ182" s="62">
        <f t="shared" si="150"/>
        <v>202.88720677845521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11.601274014569602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11.601274014569602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62">
        <f t="shared" si="125"/>
        <v>293.33333333333491</v>
      </c>
      <c r="DT182" s="62">
        <f ca="1">AVERAGE(OFFSET($DS$3,0,0,'Données projet'!$E$14+1,1))-AVERAGE(OFFSET($H$3,0,0,'Données projet'!$E$14+1,1))</f>
        <v>398.94207486581155</v>
      </c>
      <c r="DU182" s="62">
        <f t="shared" si="152"/>
        <v>166.80625488406787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56.55884546226288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56.55884546226288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3.2566666666666606</v>
      </c>
      <c r="EJ182" s="13">
        <f>IF('Données projet'!$A$192&gt;35,EJ181+EI182-ER181,IF(A182&lt;'Données projet'!$A$192,$EG$205^A182,IF(A182='Données projet'!$A$192,'Données projet'!$B$192,EJ181+EI182-ER181)))</f>
        <v>238.36333333333386</v>
      </c>
      <c r="EK182" s="18">
        <f>EJ182*VLOOKUP('Données projet'!$B$15,Paramètres!$A$1:$I$89,3,0)*VLOOKUP('Données projet'!$B$15,Paramètres!$A$1:$I$89,5,0)</f>
        <v>271.44816400000059</v>
      </c>
      <c r="EL182" s="14">
        <f t="shared" si="179"/>
        <v>65.156510490553757</v>
      </c>
      <c r="EM182" s="22">
        <f t="shared" si="180"/>
        <v>586.25314140438206</v>
      </c>
      <c r="EN182" s="62">
        <f t="shared" si="128"/>
        <v>879.58647473771543</v>
      </c>
      <c r="EO182" s="62">
        <f ca="1">AVERAGE(OFFSET($EN$3,0,0,'Données projet'!$E$15+1,1))-AVERAGE(OFFSET($H$3,0,0,'Données projet'!$E$15+1,1))</f>
        <v>720.18933349167537</v>
      </c>
      <c r="EP182" s="62">
        <f t="shared" si="154"/>
        <v>328.2965259900862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206.99587902068606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206.99587902068606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241.62</v>
      </c>
      <c r="L183" s="13">
        <f>VLOOKUP(A183,'Données projet'!$A$35:$I$55,9,0)</f>
        <v>3.2566666666666606</v>
      </c>
      <c r="M183" s="13">
        <f t="array" ref="M183">INDEX(L:L,MIN(IF(ISNUMBER(L183:L379),ROW(L183:L379),"")))</f>
        <v>3.2566666666666606</v>
      </c>
      <c r="N183" s="14">
        <f>IF('Données projet'!$A$36&gt;35,N182+M183-V182,IF(A183&lt;'Données projet'!$A$36,$K$205^A183,IF(A183='Données projet'!$A$36,'Données projet'!$B$36,N182+M183-V182)))</f>
        <v>241.62000000000052</v>
      </c>
      <c r="O183" s="14">
        <f>N183*VLOOKUP('Données projet'!$B$9,Paramètres!$A$1:$I$89,3,0)*VLOOKUP('Données projet'!$B$9,Paramètres!$A$1:$I$89,5,0)</f>
        <v>218.61777600000045</v>
      </c>
      <c r="P183" s="14">
        <f t="shared" si="141"/>
        <v>53.814356054061541</v>
      </c>
      <c r="Q183" s="22">
        <f t="shared" si="162"/>
        <v>474.48596332749122</v>
      </c>
      <c r="R183" s="62">
        <f t="shared" si="109"/>
        <v>767.81929666082453</v>
      </c>
      <c r="S183" s="62">
        <f ca="1">AVERAGE(OFFSET($R$3,0,0,'Données projet'!$E$9+1,1))-AVERAGE(OFFSET($H$3,0,0,'Données projet'!$E$9+1,1))</f>
        <v>581.88778927327667</v>
      </c>
      <c r="T183" s="62">
        <f t="shared" si="142"/>
        <v>269.67340993773422</v>
      </c>
      <c r="U183" s="16">
        <f>IF(ISNA(VLOOKUP(A183,'Données projet'!$A$35:$I$55,3,0)),0,VLOOKUP(A183,'Données projet'!$A$35:$I$55,3,0))</f>
        <v>17</v>
      </c>
      <c r="V183" s="16">
        <f>IF(ISNA(VLOOKUP(A183,'Données projet'!$A$35:$I$55,4,0)),0,VLOOKUP(A183,'Données projet'!$A$35:$I$55,4,0))</f>
        <v>77.72</v>
      </c>
      <c r="W183" s="17">
        <f>IF(ISNA(VLOOKUP(A183,'Données projet'!$A$35:$I$55,5,0)),0%,VLOOKUP(A183,'Données projet'!$A$35:$I$55,5,0)*VLOOKUP('Données projet'!$B$9,Paramètres!$A$1:$I$89,7,0))</f>
        <v>0.34400000000000003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187.97928881270488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187.97928881270488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>
        <f>VLOOKUP(A183,'Données projet'!$A$61:$I$81,2,0)</f>
        <v>241.62</v>
      </c>
      <c r="AG183" s="13">
        <f>VLOOKUP(A183,'Données projet'!$A$61:$I$81,9,0)</f>
        <v>3.2566666666666606</v>
      </c>
      <c r="AH183" s="13">
        <f t="array" ref="AH183">INDEX(AG:AG,MIN(IF(ISNUMBER(AG183:AG379),ROW(AG183:AG379),"")))</f>
        <v>3.2566666666666606</v>
      </c>
      <c r="AI183" s="14">
        <f>IF('Données projet'!$A$62&gt;35,AI182+AH183-AQ182,IF(A183&lt;'Données projet'!$A$62,$AF$205^A183,IF(A183='Données projet'!$A$62,'Données projet'!$B$62,AI182+AH183-AQ182)))</f>
        <v>241.62000000000052</v>
      </c>
      <c r="AJ183" s="14">
        <f>AI183*VLOOKUP('Données projet'!$B$10,Paramètres!$A$1:$I$89,3,0)*VLOOKUP('Données projet'!$B$10,Paramètres!$A$1:$I$89,5,0)</f>
        <v>162.07869600000035</v>
      </c>
      <c r="AK183" s="14">
        <f t="shared" si="164"/>
        <v>41.311018280291471</v>
      </c>
      <c r="AL183" s="22">
        <f t="shared" si="165"/>
        <v>354.2370857048416</v>
      </c>
      <c r="AM183" s="62">
        <f t="shared" si="113"/>
        <v>647.57041903817492</v>
      </c>
      <c r="AN183" s="62">
        <f ca="1">AVERAGE(OFFSET($AM$3,0,0,'Données projet'!$E$10+1,1))-AVERAGE(OFFSET($H$3,0,0,'Données projet'!$E$10+1,1))</f>
        <v>442.85175349826028</v>
      </c>
      <c r="AO183" s="62">
        <f t="shared" si="144"/>
        <v>210.70697808232501</v>
      </c>
      <c r="AP183" s="16">
        <f>IF(ISNA(VLOOKUP(A183,'Données projet'!$A$61:$I$81,3,0)),0,VLOOKUP(A183,'Données projet'!$A$61:$I$81,3,0))</f>
        <v>17</v>
      </c>
      <c r="AQ183" s="16">
        <f>IF(ISNA(VLOOKUP(A183,'Données projet'!$A$61:$I$81,4,0)),0,VLOOKUP(A183,'Données projet'!$A$61:$I$81,4,0))</f>
        <v>77.72</v>
      </c>
      <c r="AR183" s="17">
        <f>IF(ISNA(VLOOKUP(A183,'Données projet'!$A$61:$I$81,5,0)),0%,VLOOKUP(A183,'Données projet'!$A$61:$I$81,5,0)*VLOOKUP('Données projet'!$B$10,Paramètres!$A$1:$I$89,7,0))</f>
        <v>0.42400000000000004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171.77417770816135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171.77417770816135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>
        <f>VLOOKUP(A183,'Données projet'!$A$87:$I$107,2,0)</f>
        <v>241.62</v>
      </c>
      <c r="BB183" s="13">
        <f>VLOOKUP(A183,'Données projet'!$A$87:$I$107,9,0)</f>
        <v>3.2566666666666606</v>
      </c>
      <c r="BC183" s="13">
        <f t="array" ref="BC183">INDEX(BB:BB,MIN(IF(ISNUMBER(BB183:BB379),ROW(BB183:BB379),"")))</f>
        <v>3.2566666666666606</v>
      </c>
      <c r="BD183" s="13">
        <f>IF('Données projet'!$A$88&gt;35,BD182+BC183-BL182,IF(A183&lt;'Données projet'!$A$88,$BA$205^A183,IF(A183='Données projet'!$A$88,'Données projet'!$B$88,BD182+BC183-BL182)))</f>
        <v>241.62000000000052</v>
      </c>
      <c r="BE183" s="14">
        <f>BD183*VLOOKUP('Données projet'!$B$11,Paramètres!$A$1:$I$89,3,0)*VLOOKUP('Données projet'!$B$11,Paramètres!$A$1:$I$89,5,0)</f>
        <v>260.07976800000057</v>
      </c>
      <c r="BF183" s="14">
        <f t="shared" si="167"/>
        <v>62.739380966692501</v>
      </c>
      <c r="BG183" s="22">
        <f t="shared" si="168"/>
        <v>562.24335111699042</v>
      </c>
      <c r="BH183" s="62">
        <f t="shared" si="116"/>
        <v>855.57668445032368</v>
      </c>
      <c r="BI183" s="62">
        <f ca="1">AVERAGE(OFFSET($BH$3,0,0,'Données projet'!$E$11+1,1))-AVERAGE(OFFSET($H$3,0,0,'Données projet'!$E$11+1,1))</f>
        <v>683.36974161977764</v>
      </c>
      <c r="BJ183" s="62">
        <f t="shared" si="146"/>
        <v>312.6921234697457</v>
      </c>
      <c r="BK183" s="16">
        <f>IF(ISNA(VLOOKUP(A183,'Données projet'!$A$87:$I$107,3,0)),0,VLOOKUP(A183,'Données projet'!$A$87:$I$107,3,0))</f>
        <v>17</v>
      </c>
      <c r="BL183" s="16">
        <f>IF(ISNA(VLOOKUP(A183,'Données projet'!$A$87:$I$107,4,0)),0,VLOOKUP(A183,'Données projet'!$A$87:$I$107,4,0))</f>
        <v>77.72</v>
      </c>
      <c r="BM183" s="17">
        <f>IF(ISNA(VLOOKUP(A183,'Données projet'!$A$87:$I$107,5,0)),0%,VLOOKUP(A183,'Données projet'!$A$87:$I$107,5,0)*VLOOKUP('Données projet'!$B$11,Paramètres!$A$1:$I$89,7,0))</f>
        <v>0.34400000000000003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223.63053324270061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223.63053324270061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>
        <f>VLOOKUP(A183,'Données projet'!$A$113:$I$133,2,0)</f>
        <v>241.62</v>
      </c>
      <c r="BW183" s="13">
        <f>VLOOKUP(A183,'Données projet'!$A$113:$I$133,9,0)</f>
        <v>3.2566666666666606</v>
      </c>
      <c r="BX183" s="13">
        <f t="array" ref="BX183">INDEX(BW:BW,MIN(IF(ISNUMBER(BW183:BW379),ROW(BW183:BW379),"")))</f>
        <v>3.2566666666666606</v>
      </c>
      <c r="BY183" s="13">
        <f>IF('Données projet'!$A$114&gt;35,BY182+BX183-CG182,IF(A183&lt;'Données projet'!$A$114,$BV$205^A183,IF(A183='Données projet'!$A$114,'Données projet'!$B$114,BY182+BX183-CG182)))</f>
        <v>241.62000000000052</v>
      </c>
      <c r="BZ183" s="14">
        <f>BY183*VLOOKUP('Données projet'!$B$12,Paramètres!$A$1:$I$89,3,0)*VLOOKUP('Données projet'!$B$12,Paramètres!$A$1:$I$89,5,0)</f>
        <v>233.69486400000051</v>
      </c>
      <c r="CA183" s="14">
        <f t="shared" si="170"/>
        <v>57.080854986256675</v>
      </c>
      <c r="CB183" s="22">
        <f t="shared" si="171"/>
        <v>506.43437723439791</v>
      </c>
      <c r="CC183" s="62">
        <f t="shared" si="119"/>
        <v>799.76771056773123</v>
      </c>
      <c r="CD183" s="62">
        <f ca="1">AVERAGE(OFFSET($CC$3,0,0,'Données projet'!$E$12+1,1))-AVERAGE(OFFSET($H$3,0,0,'Données projet'!$E$12+1,1))</f>
        <v>618.83149423524605</v>
      </c>
      <c r="CE183" s="62">
        <f t="shared" si="148"/>
        <v>285.33582535802435</v>
      </c>
      <c r="CF183" s="16">
        <f>IF(ISNA(VLOOKUP(A183,'Données projet'!$A$113:$I$133,3,0)),0,VLOOKUP(A183,'Données projet'!$A$113:$I$133,3,0))</f>
        <v>17</v>
      </c>
      <c r="CG183" s="16">
        <f>IF(ISNA(VLOOKUP(A183,'Données projet'!$A$113:$I$133,4,0)),0,VLOOKUP(A183,'Données projet'!$A$113:$I$133,4,0))</f>
        <v>77.72</v>
      </c>
      <c r="CH183" s="17">
        <f>IF(ISNA(VLOOKUP(A183,'Données projet'!$A$113:$I$133,5,0)),0%,VLOOKUP(A183,'Données projet'!$A$113:$I$133,5,0)*VLOOKUP('Données projet'!$B$12,Paramètres!$A$1:$I$89,7,0))</f>
        <v>0.34400000000000003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200.94337769633972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200.94337769633972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2.8421709430404007E-14</v>
      </c>
      <c r="CU183" s="18">
        <f>CT183*VLOOKUP('Données projet'!$B$13,Paramètres!$A$1:$I$89,3,0)*VLOOKUP('Données projet'!$B$13,Paramètres!$A$1:$I$89,5,0)</f>
        <v>2.3055690689943732E-14</v>
      </c>
      <c r="CV183" s="14">
        <f t="shared" si="173"/>
        <v>4.10868481342271E-13</v>
      </c>
      <c r="CW183" s="22">
        <f t="shared" si="174"/>
        <v>7.5575126628944061E-13</v>
      </c>
      <c r="CX183" s="62">
        <f t="shared" si="122"/>
        <v>293.33333333333405</v>
      </c>
      <c r="CY183" s="62">
        <f ca="1">AVERAGE(OFFSET($CX$3,0,0,'Données projet'!$E$13+1,1))-AVERAGE(OFFSET($H$3,0,0,'Données projet'!$E$13+1,1))</f>
        <v>204.1040196583786</v>
      </c>
      <c r="CZ183" s="62">
        <f t="shared" si="150"/>
        <v>202.88720677845521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11.373780107222336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11.373780107222336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62">
        <f t="shared" si="125"/>
        <v>293.33333333333491</v>
      </c>
      <c r="DT183" s="62">
        <f ca="1">AVERAGE(OFFSET($DS$3,0,0,'Données projet'!$E$14+1,1))-AVERAGE(OFFSET($H$3,0,0,'Données projet'!$E$14+1,1))</f>
        <v>398.94207486581155</v>
      </c>
      <c r="DU183" s="62">
        <f t="shared" si="152"/>
        <v>166.80625488406787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55.449761000237295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55.449761000237295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>
        <f>VLOOKUP(A183,'Données projet'!$A$191:$I$211,2,0)</f>
        <v>241.62</v>
      </c>
      <c r="EH183" s="13">
        <f>VLOOKUP(A183,'Données projet'!$A$191:$I$211,9,0)</f>
        <v>3.2566666666666606</v>
      </c>
      <c r="EI183" s="13">
        <f t="array" ref="EI183">INDEX(EH:EH,MIN(IF(ISNUMBER(EH183:EH379),ROW(EH183:EH379),"")))</f>
        <v>3.2566666666666606</v>
      </c>
      <c r="EJ183" s="13">
        <f>IF('Données projet'!$A$192&gt;35,EJ182+EI183-ER182,IF(A183&lt;'Données projet'!$A$192,$EG$205^A183,IF(A183='Données projet'!$A$192,'Données projet'!$B$192,EJ182+EI183-ER182)))</f>
        <v>241.62000000000052</v>
      </c>
      <c r="EK183" s="18">
        <f>EJ183*VLOOKUP('Données projet'!$B$15,Paramètres!$A$1:$I$89,3,0)*VLOOKUP('Données projet'!$B$15,Paramètres!$A$1:$I$89,5,0)</f>
        <v>275.15685600000057</v>
      </c>
      <c r="EL183" s="14">
        <f t="shared" si="179"/>
        <v>65.942476301988421</v>
      </c>
      <c r="EM183" s="22">
        <f t="shared" si="180"/>
        <v>594.08133709263075</v>
      </c>
      <c r="EN183" s="62">
        <f t="shared" si="128"/>
        <v>887.414670425964</v>
      </c>
      <c r="EO183" s="62">
        <f ca="1">AVERAGE(OFFSET($EN$3,0,0,'Données projet'!$E$15+1,1))-AVERAGE(OFFSET($H$3,0,0,'Données projet'!$E$15+1,1))</f>
        <v>720.18933349167537</v>
      </c>
      <c r="EP183" s="62">
        <f t="shared" si="154"/>
        <v>328.2965259900862</v>
      </c>
      <c r="EQ183" s="16">
        <f>IF(ISNA(VLOOKUP(A183,'Données projet'!$A$191:$I$211,3,0)),0,VLOOKUP(A183,'Données projet'!$A$191:$I$211,3,0))</f>
        <v>17</v>
      </c>
      <c r="ER183" s="16">
        <f>IF(ISNA(VLOOKUP(A183,'Données projet'!$A$191:$I$211,4,0)),0,VLOOKUP(A183,'Données projet'!$A$191:$I$211,4,0))</f>
        <v>77.72</v>
      </c>
      <c r="ES183" s="17">
        <f>IF(ISNA(VLOOKUP(A183,'Données projet'!$A$191:$I$211,5,0)),0%,VLOOKUP(A183,'Données projet'!$A$191:$I$211,5,0)*VLOOKUP('Données projet'!$B$15,Paramètres!$A$1:$I$89,7,0))</f>
        <v>0.34400000000000003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236.59462212633548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236.59462212633548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1.9533333333333285</v>
      </c>
      <c r="N184" s="14">
        <f>IF('Données projet'!$A$36&gt;35,N183+M184-V183,IF(A184&lt;'Données projet'!$A$36,$K$205^A184,IF(A184='Données projet'!$A$36,'Données projet'!$B$36,N183+M184-V183)))</f>
        <v>165.85333333333384</v>
      </c>
      <c r="O184" s="14">
        <f>N184*VLOOKUP('Données projet'!$B$9,Paramètres!$A$1:$I$89,3,0)*VLOOKUP('Données projet'!$B$9,Paramètres!$A$1:$I$89,5,0)</f>
        <v>150.06409600000046</v>
      </c>
      <c r="P184" s="14">
        <f t="shared" si="141"/>
        <v>38.593151304664545</v>
      </c>
      <c r="Q184" s="22">
        <f t="shared" si="162"/>
        <v>328.57803905562486</v>
      </c>
      <c r="R184" s="62">
        <f t="shared" si="109"/>
        <v>621.91137238895817</v>
      </c>
      <c r="S184" s="62">
        <f ca="1">AVERAGE(OFFSET($R$3,0,0,'Données projet'!$E$9+1,1))-AVERAGE(OFFSET($H$3,0,0,'Données projet'!$E$9+1,1))</f>
        <v>581.88778927327667</v>
      </c>
      <c r="T184" s="62">
        <f t="shared" si="142"/>
        <v>269.67340993773422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184.29312961513256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184.29312961513256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1.9533333333333285</v>
      </c>
      <c r="AI184" s="14">
        <f>IF('Données projet'!$A$62&gt;35,AI183+AH184-AQ183,IF(A184&lt;'Données projet'!$A$62,$AF$205^A184,IF(A184='Données projet'!$A$62,'Données projet'!$B$62,AI183+AH184-AQ183)))</f>
        <v>165.85333333333384</v>
      </c>
      <c r="AJ184" s="14">
        <f>AI184*VLOOKUP('Données projet'!$B$10,Paramètres!$A$1:$I$89,3,0)*VLOOKUP('Données projet'!$B$10,Paramètres!$A$1:$I$89,5,0)</f>
        <v>111.25441600000035</v>
      </c>
      <c r="AK184" s="14">
        <f t="shared" si="164"/>
        <v>29.626339436997185</v>
      </c>
      <c r="AL184" s="22">
        <f t="shared" si="165"/>
        <v>245.36731571943736</v>
      </c>
      <c r="AM184" s="62">
        <f t="shared" si="113"/>
        <v>538.7006490527707</v>
      </c>
      <c r="AN184" s="62">
        <f ca="1">AVERAGE(OFFSET($AM$3,0,0,'Données projet'!$E$10+1,1))-AVERAGE(OFFSET($H$3,0,0,'Données projet'!$E$10+1,1))</f>
        <v>442.85175349826028</v>
      </c>
      <c r="AO184" s="62">
        <f t="shared" si="144"/>
        <v>210.70697808232501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168.40579085520733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168.40579085520733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1.9533333333333285</v>
      </c>
      <c r="BD184" s="13">
        <f>IF('Données projet'!$A$88&gt;35,BD183+BC184-BL183,IF(A184&lt;'Données projet'!$A$88,$BA$205^A184,IF(A184='Données projet'!$A$88,'Données projet'!$B$88,BD183+BC184-BL183)))</f>
        <v>165.85333333333384</v>
      </c>
      <c r="BE184" s="14">
        <f>BD184*VLOOKUP('Données projet'!$B$11,Paramètres!$A$1:$I$89,3,0)*VLOOKUP('Données projet'!$B$11,Paramètres!$A$1:$I$89,5,0)</f>
        <v>178.52452800000054</v>
      </c>
      <c r="BF184" s="14">
        <f t="shared" si="167"/>
        <v>44.993763745423621</v>
      </c>
      <c r="BG184" s="22">
        <f t="shared" si="168"/>
        <v>389.29435812328035</v>
      </c>
      <c r="BH184" s="62">
        <f t="shared" si="116"/>
        <v>682.62769145661366</v>
      </c>
      <c r="BI184" s="62">
        <f ca="1">AVERAGE(OFFSET($BH$3,0,0,'Données projet'!$E$11+1,1))-AVERAGE(OFFSET($H$3,0,0,'Données projet'!$E$11+1,1))</f>
        <v>683.36974161977764</v>
      </c>
      <c r="BJ184" s="62">
        <f t="shared" si="146"/>
        <v>312.6921234697457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219.24527488696802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219.24527488696802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1.9533333333333285</v>
      </c>
      <c r="BY184" s="13">
        <f>IF('Données projet'!$A$114&gt;35,BY183+BX184-CG183,IF(A184&lt;'Données projet'!$A$114,$BV$205^A184,IF(A184='Données projet'!$A$114,'Données projet'!$B$114,BY183+BX184-CG183)))</f>
        <v>165.85333333333384</v>
      </c>
      <c r="BZ184" s="14">
        <f>BY184*VLOOKUP('Données projet'!$B$12,Paramètres!$A$1:$I$89,3,0)*VLOOKUP('Données projet'!$B$12,Paramètres!$A$1:$I$89,5,0)</f>
        <v>160.41334400000048</v>
      </c>
      <c r="CA184" s="14">
        <f t="shared" si="170"/>
        <v>40.935732295508117</v>
      </c>
      <c r="CB184" s="22">
        <f t="shared" si="171"/>
        <v>350.68297454801086</v>
      </c>
      <c r="CC184" s="62">
        <f t="shared" si="119"/>
        <v>644.01630788134412</v>
      </c>
      <c r="CD184" s="62">
        <f ca="1">AVERAGE(OFFSET($CC$3,0,0,'Données projet'!$E$12+1,1))-AVERAGE(OFFSET($H$3,0,0,'Données projet'!$E$12+1,1))</f>
        <v>618.83149423524605</v>
      </c>
      <c r="CE184" s="62">
        <f t="shared" si="148"/>
        <v>285.33582535802435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197.00300062307278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197.00300062307278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2.8421709430404007E-14</v>
      </c>
      <c r="CU184" s="18">
        <f>CT184*VLOOKUP('Données projet'!$B$13,Paramètres!$A$1:$I$89,3,0)*VLOOKUP('Données projet'!$B$13,Paramètres!$A$1:$I$89,5,0)</f>
        <v>2.3055690689943732E-14</v>
      </c>
      <c r="CV184" s="14">
        <f t="shared" si="173"/>
        <v>4.10868481342271E-13</v>
      </c>
      <c r="CW184" s="22">
        <f t="shared" si="174"/>
        <v>7.5575126628944061E-13</v>
      </c>
      <c r="CX184" s="62">
        <f t="shared" si="122"/>
        <v>293.33333333333405</v>
      </c>
      <c r="CY184" s="62">
        <f ca="1">AVERAGE(OFFSET($CX$3,0,0,'Données projet'!$E$13+1,1))-AVERAGE(OFFSET($H$3,0,0,'Données projet'!$E$13+1,1))</f>
        <v>204.1040196583786</v>
      </c>
      <c r="CZ184" s="62">
        <f t="shared" si="150"/>
        <v>202.88720677845521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11.150747216640568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11.150747216640568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62">
        <f t="shared" si="125"/>
        <v>293.33333333333491</v>
      </c>
      <c r="DT184" s="62">
        <f ca="1">AVERAGE(OFFSET($DS$3,0,0,'Données projet'!$E$14+1,1))-AVERAGE(OFFSET($H$3,0,0,'Données projet'!$E$14+1,1))</f>
        <v>398.94207486581155</v>
      </c>
      <c r="DU184" s="62">
        <f t="shared" si="152"/>
        <v>166.80625488406787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54.362425008037306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54.362425008037306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1.9533333333333285</v>
      </c>
      <c r="EJ184" s="13">
        <f>IF('Données projet'!$A$192&gt;35,EJ183+EI184-ER183,IF(A184&lt;'Données projet'!$A$192,$EG$205^A184,IF(A184='Données projet'!$A$192,'Données projet'!$B$192,EJ183+EI184-ER183)))</f>
        <v>165.85333333333384</v>
      </c>
      <c r="EK184" s="18">
        <f>EJ184*VLOOKUP('Données projet'!$B$15,Paramètres!$A$1:$I$89,3,0)*VLOOKUP('Données projet'!$B$15,Paramètres!$A$1:$I$89,5,0)</f>
        <v>188.87377600000056</v>
      </c>
      <c r="EL184" s="14">
        <f t="shared" si="179"/>
        <v>47.290874627771771</v>
      </c>
      <c r="EM184" s="22">
        <f t="shared" si="180"/>
        <v>411.32009984337014</v>
      </c>
      <c r="EN184" s="62">
        <f t="shared" si="128"/>
        <v>704.6534331767034</v>
      </c>
      <c r="EO184" s="62">
        <f ca="1">AVERAGE(OFFSET($EN$3,0,0,'Données projet'!$E$15+1,1))-AVERAGE(OFFSET($H$3,0,0,'Données projet'!$E$15+1,1))</f>
        <v>720.18933349167537</v>
      </c>
      <c r="EP184" s="62">
        <f t="shared" si="154"/>
        <v>328.2965259900862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231.95514589490827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231.95514589490827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1.9533333333333285</v>
      </c>
      <c r="N185" s="14">
        <f>IF('Données projet'!$A$36&gt;35,N184+M185-V184,IF(A185&lt;'Données projet'!$A$36,$K$205^A185,IF(A185='Données projet'!$A$36,'Données projet'!$B$36,N184+M185-V184)))</f>
        <v>167.80666666666716</v>
      </c>
      <c r="O185" s="14">
        <f>N185*VLOOKUP('Données projet'!$B$9,Paramètres!$A$1:$I$89,3,0)*VLOOKUP('Données projet'!$B$9,Paramètres!$A$1:$I$89,5,0)</f>
        <v>151.83147200000045</v>
      </c>
      <c r="P185" s="14">
        <f t="shared" si="141"/>
        <v>38.994499777620597</v>
      </c>
      <c r="Q185" s="22">
        <f t="shared" si="162"/>
        <v>332.35523417935661</v>
      </c>
      <c r="R185" s="62">
        <f t="shared" si="109"/>
        <v>625.68856751268993</v>
      </c>
      <c r="S185" s="62">
        <f ca="1">AVERAGE(OFFSET($R$3,0,0,'Données projet'!$E$9+1,1))-AVERAGE(OFFSET($H$3,0,0,'Données projet'!$E$9+1,1))</f>
        <v>581.88778927327667</v>
      </c>
      <c r="T185" s="62">
        <f t="shared" si="142"/>
        <v>269.67340993773422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180.67925375108953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180.67925375108953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1.9533333333333285</v>
      </c>
      <c r="AI185" s="14">
        <f>IF('Données projet'!$A$62&gt;35,AI184+AH185-AQ184,IF(A185&lt;'Données projet'!$A$62,$AF$205^A185,IF(A185='Données projet'!$A$62,'Données projet'!$B$62,AI184+AH185-AQ184)))</f>
        <v>167.80666666666716</v>
      </c>
      <c r="AJ185" s="14">
        <f>AI185*VLOOKUP('Données projet'!$B$10,Paramètres!$A$1:$I$89,3,0)*VLOOKUP('Données projet'!$B$10,Paramètres!$A$1:$I$89,5,0)</f>
        <v>112.56471200000033</v>
      </c>
      <c r="AK185" s="14">
        <f t="shared" si="164"/>
        <v>29.934437783215401</v>
      </c>
      <c r="AL185" s="22">
        <f t="shared" si="165"/>
        <v>248.18601920576737</v>
      </c>
      <c r="AM185" s="62">
        <f t="shared" si="113"/>
        <v>541.51935253910074</v>
      </c>
      <c r="AN185" s="62">
        <f ca="1">AVERAGE(OFFSET($AM$3,0,0,'Données projet'!$E$10+1,1))-AVERAGE(OFFSET($H$3,0,0,'Données projet'!$E$10+1,1))</f>
        <v>442.85175349826028</v>
      </c>
      <c r="AO185" s="62">
        <f t="shared" si="144"/>
        <v>210.70697808232501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165.10345601392663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165.10345601392663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1.9533333333333285</v>
      </c>
      <c r="BD185" s="13">
        <f>IF('Données projet'!$A$88&gt;35,BD184+BC185-BL184,IF(A185&lt;'Données projet'!$A$88,$BA$205^A185,IF(A185='Données projet'!$A$88,'Données projet'!$B$88,BD184+BC185-BL184)))</f>
        <v>167.80666666666716</v>
      </c>
      <c r="BE185" s="14">
        <f>BD185*VLOOKUP('Données projet'!$B$11,Paramètres!$A$1:$I$89,3,0)*VLOOKUP('Données projet'!$B$11,Paramètres!$A$1:$I$89,5,0)</f>
        <v>180.62709600000053</v>
      </c>
      <c r="BF185" s="14">
        <f t="shared" si="167"/>
        <v>45.46167522093949</v>
      </c>
      <c r="BG185" s="22">
        <f t="shared" si="168"/>
        <v>393.77127654313722</v>
      </c>
      <c r="BH185" s="62">
        <f t="shared" si="116"/>
        <v>687.10460987647048</v>
      </c>
      <c r="BI185" s="62">
        <f ca="1">AVERAGE(OFFSET($BH$3,0,0,'Données projet'!$E$11+1,1))-AVERAGE(OFFSET($H$3,0,0,'Données projet'!$E$11+1,1))</f>
        <v>683.36974161977764</v>
      </c>
      <c r="BJ185" s="62">
        <f t="shared" si="146"/>
        <v>312.6921234697457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214.94600877284788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214.94600877284788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1.9533333333333285</v>
      </c>
      <c r="BY185" s="13">
        <f>IF('Données projet'!$A$114&gt;35,BY184+BX185-CG184,IF(A185&lt;'Données projet'!$A$114,$BV$205^A185,IF(A185='Données projet'!$A$114,'Données projet'!$B$114,BY184+BX185-CG184)))</f>
        <v>167.80666666666716</v>
      </c>
      <c r="BZ185" s="14">
        <f>BY185*VLOOKUP('Données projet'!$B$12,Paramètres!$A$1:$I$89,3,0)*VLOOKUP('Données projet'!$B$12,Paramètres!$A$1:$I$89,5,0)</f>
        <v>162.30260800000048</v>
      </c>
      <c r="CA185" s="14">
        <f t="shared" si="170"/>
        <v>41.361442378534058</v>
      </c>
      <c r="CB185" s="22">
        <f t="shared" si="171"/>
        <v>354.71488774261428</v>
      </c>
      <c r="CC185" s="62">
        <f t="shared" si="119"/>
        <v>648.04822107594759</v>
      </c>
      <c r="CD185" s="62">
        <f ca="1">AVERAGE(OFFSET($CC$3,0,0,'Données projet'!$E$12+1,1))-AVERAGE(OFFSET($H$3,0,0,'Données projet'!$E$12+1,1))</f>
        <v>618.83149423524605</v>
      </c>
      <c r="CE185" s="62">
        <f t="shared" si="148"/>
        <v>285.33582535802435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193.13989194081989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193.13989194081989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2.8421709430404007E-14</v>
      </c>
      <c r="CU185" s="18">
        <f>CT185*VLOOKUP('Données projet'!$B$13,Paramètres!$A$1:$I$89,3,0)*VLOOKUP('Données projet'!$B$13,Paramètres!$A$1:$I$89,5,0)</f>
        <v>2.3055690689943732E-14</v>
      </c>
      <c r="CV185" s="14">
        <f t="shared" si="173"/>
        <v>4.10868481342271E-13</v>
      </c>
      <c r="CW185" s="22">
        <f t="shared" si="174"/>
        <v>7.5575126628944061E-13</v>
      </c>
      <c r="CX185" s="62">
        <f t="shared" si="122"/>
        <v>293.33333333333405</v>
      </c>
      <c r="CY185" s="62">
        <f ca="1">AVERAGE(OFFSET($CX$3,0,0,'Données projet'!$E$13+1,1))-AVERAGE(OFFSET($H$3,0,0,'Données projet'!$E$13+1,1))</f>
        <v>204.1040196583786</v>
      </c>
      <c r="CZ185" s="62">
        <f t="shared" si="150"/>
        <v>202.88720677845521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10.932087865006478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10.932087865006478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62">
        <f t="shared" si="125"/>
        <v>293.33333333333491</v>
      </c>
      <c r="DT185" s="62">
        <f ca="1">AVERAGE(OFFSET($DS$3,0,0,'Données projet'!$E$14+1,1))-AVERAGE(OFFSET($H$3,0,0,'Données projet'!$E$14+1,1))</f>
        <v>398.94207486581155</v>
      </c>
      <c r="DU185" s="62">
        <f t="shared" si="152"/>
        <v>166.80625488406787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53.296411011434891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53.296411011434891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1.9533333333333285</v>
      </c>
      <c r="EJ185" s="13">
        <f>IF('Données projet'!$A$192&gt;35,EJ184+EI185-ER184,IF(A185&lt;'Données projet'!$A$192,$EG$205^A185,IF(A185='Données projet'!$A$192,'Données projet'!$B$192,EJ184+EI185-ER184)))</f>
        <v>167.80666666666716</v>
      </c>
      <c r="EK185" s="18">
        <f>EJ185*VLOOKUP('Données projet'!$B$15,Paramètres!$A$1:$I$89,3,0)*VLOOKUP('Données projet'!$B$15,Paramètres!$A$1:$I$89,5,0)</f>
        <v>191.09823200000056</v>
      </c>
      <c r="EL185" s="14">
        <f t="shared" si="179"/>
        <v>47.782674848147138</v>
      </c>
      <c r="EM185" s="22">
        <f t="shared" si="180"/>
        <v>416.05091276052389</v>
      </c>
      <c r="EN185" s="62">
        <f t="shared" si="128"/>
        <v>709.3842460938572</v>
      </c>
      <c r="EO185" s="62">
        <f ca="1">AVERAGE(OFFSET($EN$3,0,0,'Données projet'!$E$15+1,1))-AVERAGE(OFFSET($H$3,0,0,'Données projet'!$E$15+1,1))</f>
        <v>720.18933349167537</v>
      </c>
      <c r="EP185" s="62">
        <f t="shared" si="154"/>
        <v>328.2965259900862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227.40664696257826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227.40664696257826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>
        <f>VLOOKUP(A186,'Données projet'!$A$35:$I$55,2,0)</f>
        <v>169.76</v>
      </c>
      <c r="L186" s="13">
        <f>VLOOKUP(A186,'Données projet'!$A$35:$I$55,9,0)</f>
        <v>1.9533333333333285</v>
      </c>
      <c r="M186" s="13">
        <f t="array" ref="M186">INDEX(L:L,MIN(IF(ISNUMBER(L186:L382),ROW(L186:L382),"")))</f>
        <v>1.9533333333333285</v>
      </c>
      <c r="N186" s="14">
        <f>IF('Données projet'!$A$36&gt;35,N185+M186-V185,IF(A186&lt;'Données projet'!$A$36,$K$205^A186,IF(A186='Données projet'!$A$36,'Données projet'!$B$36,N185+M186-V185)))</f>
        <v>169.76000000000047</v>
      </c>
      <c r="O186" s="14">
        <f>N186*VLOOKUP('Données projet'!$B$9,Paramètres!$A$1:$I$89,3,0)*VLOOKUP('Données projet'!$B$9,Paramètres!$A$1:$I$89,5,0)</f>
        <v>153.5988480000004</v>
      </c>
      <c r="P186" s="14">
        <f t="shared" si="141"/>
        <v>39.395304802658316</v>
      </c>
      <c r="Q186" s="22">
        <f t="shared" si="162"/>
        <v>336.13148279796388</v>
      </c>
      <c r="R186" s="62">
        <f t="shared" si="109"/>
        <v>629.4648161312972</v>
      </c>
      <c r="S186" s="62">
        <f ca="1">AVERAGE(OFFSET($R$3,0,0,'Données projet'!$E$9+1,1))-AVERAGE(OFFSET($H$3,0,0,'Données projet'!$E$9+1,1))</f>
        <v>581.88778927327667</v>
      </c>
      <c r="T186" s="62">
        <f t="shared" si="142"/>
        <v>269.67340993773422</v>
      </c>
      <c r="U186" s="16">
        <f>IF(ISNA(VLOOKUP(A186,'Données projet'!$A$35:$I$55,3,0)),0,VLOOKUP(A186,'Données projet'!$A$35:$I$55,3,0))</f>
        <v>18</v>
      </c>
      <c r="V186" s="16">
        <f>IF(ISNA(VLOOKUP(A186,'Données projet'!$A$35:$I$55,4,0)),0,VLOOKUP(A186,'Données projet'!$A$35:$I$55,4,0))</f>
        <v>169.76</v>
      </c>
      <c r="W186" s="17">
        <f>IF(ISNA(VLOOKUP(A186,'Données projet'!$A$35:$I$55,5,0)),0%,VLOOKUP(A186,'Données projet'!$A$35:$I$55,5,0)*VLOOKUP('Données projet'!$B$9,Paramètres!$A$1:$I$89,7,0))</f>
        <v>0.34400000000000003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235.54709180576182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235.54709180576182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>
        <f>VLOOKUP(A186,'Données projet'!$A$61:$I$81,2,0)</f>
        <v>169.76</v>
      </c>
      <c r="AG186" s="13">
        <f>VLOOKUP(A186,'Données projet'!$A$61:$I$81,9,0)</f>
        <v>1.9533333333333285</v>
      </c>
      <c r="AH186" s="13">
        <f t="array" ref="AH186">INDEX(AG:AG,MIN(IF(ISNUMBER(AG186:AG382),ROW(AG186:AG382),"")))</f>
        <v>1.9533333333333285</v>
      </c>
      <c r="AI186" s="14">
        <f>IF('Données projet'!$A$62&gt;35,AI185+AH186-AQ185,IF(A186&lt;'Données projet'!$A$62,$AF$205^A186,IF(A186='Données projet'!$A$62,'Données projet'!$B$62,AI185+AH186-AQ185)))</f>
        <v>169.76000000000047</v>
      </c>
      <c r="AJ186" s="14">
        <f>AI186*VLOOKUP('Données projet'!$B$10,Paramètres!$A$1:$I$89,3,0)*VLOOKUP('Données projet'!$B$10,Paramètres!$A$1:$I$89,5,0)</f>
        <v>113.87500800000032</v>
      </c>
      <c r="AK186" s="14">
        <f t="shared" si="164"/>
        <v>30.242118947318353</v>
      </c>
      <c r="AL186" s="22">
        <f t="shared" si="165"/>
        <v>251.00399609991334</v>
      </c>
      <c r="AM186" s="62">
        <f t="shared" si="113"/>
        <v>544.33732943324662</v>
      </c>
      <c r="AN186" s="62">
        <f ca="1">AVERAGE(OFFSET($AM$3,0,0,'Données projet'!$E$10+1,1))-AVERAGE(OFFSET($H$3,0,0,'Données projet'!$E$10+1,1))</f>
        <v>442.85175349826028</v>
      </c>
      <c r="AO186" s="62">
        <f t="shared" si="144"/>
        <v>210.70697808232501</v>
      </c>
      <c r="AP186" s="16">
        <f>IF(ISNA(VLOOKUP(A186,'Données projet'!$A$61:$I$81,3,0)),0,VLOOKUP(A186,'Données projet'!$A$61:$I$81,3,0))</f>
        <v>18</v>
      </c>
      <c r="AQ186" s="16">
        <f>IF(ISNA(VLOOKUP(A186,'Données projet'!$A$61:$I$81,4,0)),0,VLOOKUP(A186,'Données projet'!$A$61:$I$81,4,0))</f>
        <v>169.76</v>
      </c>
      <c r="AR186" s="17">
        <f>IF(ISNA(VLOOKUP(A186,'Données projet'!$A$61:$I$81,5,0)),0%,VLOOKUP(A186,'Données projet'!$A$61:$I$81,5,0)*VLOOKUP('Données projet'!$B$10,Paramètres!$A$1:$I$89,7,0))</f>
        <v>0.42400000000000004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215.24130802940303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215.24130802940303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>
        <f>VLOOKUP(A186,'Données projet'!$A$87:$I$107,2,0)</f>
        <v>169.76</v>
      </c>
      <c r="BB186" s="13">
        <f>VLOOKUP(A186,'Données projet'!$A$87:$I$107,9,0)</f>
        <v>1.9533333333333285</v>
      </c>
      <c r="BC186" s="13">
        <f t="array" ref="BC186">INDEX(BB:BB,MIN(IF(ISNUMBER(BB186:BB382),ROW(BB186:BB382),"")))</f>
        <v>1.9533333333333285</v>
      </c>
      <c r="BD186" s="13">
        <f>IF('Données projet'!$A$88&gt;35,BD185+BC186-BL185,IF(A186&lt;'Données projet'!$A$88,$BA$205^A186,IF(A186='Données projet'!$A$88,'Données projet'!$B$88,BD185+BC186-BL185)))</f>
        <v>169.76000000000047</v>
      </c>
      <c r="BE186" s="14">
        <f>BD186*VLOOKUP('Données projet'!$B$11,Paramètres!$A$1:$I$89,3,0)*VLOOKUP('Données projet'!$B$11,Paramètres!$A$1:$I$89,5,0)</f>
        <v>182.7296640000005</v>
      </c>
      <c r="BF186" s="14">
        <f t="shared" si="167"/>
        <v>45.928953118568565</v>
      </c>
      <c r="BG186" s="22">
        <f t="shared" si="168"/>
        <v>398.24709148150777</v>
      </c>
      <c r="BH186" s="62">
        <f t="shared" si="116"/>
        <v>691.58042481484108</v>
      </c>
      <c r="BI186" s="62">
        <f ca="1">AVERAGE(OFFSET($BH$3,0,0,'Données projet'!$E$11+1,1))-AVERAGE(OFFSET($H$3,0,0,'Données projet'!$E$11+1,1))</f>
        <v>683.36974161977764</v>
      </c>
      <c r="BJ186" s="62">
        <f t="shared" si="146"/>
        <v>312.6921234697457</v>
      </c>
      <c r="BK186" s="16">
        <f>IF(ISNA(VLOOKUP(A186,'Données projet'!$A$87:$I$107,3,0)),0,VLOOKUP(A186,'Données projet'!$A$87:$I$107,3,0))</f>
        <v>18</v>
      </c>
      <c r="BL186" s="16">
        <f>IF(ISNA(VLOOKUP(A186,'Données projet'!$A$87:$I$107,4,0)),0,VLOOKUP(A186,'Données projet'!$A$87:$I$107,4,0))</f>
        <v>169.76</v>
      </c>
      <c r="BM186" s="17">
        <f>IF(ISNA(VLOOKUP(A186,'Données projet'!$A$87:$I$107,5,0)),0%,VLOOKUP(A186,'Données projet'!$A$87:$I$107,5,0)*VLOOKUP('Données projet'!$B$11,Paramètres!$A$1:$I$89,7,0))</f>
        <v>0.34400000000000003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280.21981611375111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280.21981611375111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>
        <f>VLOOKUP(A186,'Données projet'!$A$113:$I$133,2,0)</f>
        <v>169.76</v>
      </c>
      <c r="BW186" s="13">
        <f>VLOOKUP(A186,'Données projet'!$A$113:$I$133,9,0)</f>
        <v>1.9533333333333285</v>
      </c>
      <c r="BX186" s="13">
        <f t="array" ref="BX186">INDEX(BW:BW,MIN(IF(ISNUMBER(BW186:BW382),ROW(BW186:BW382),"")))</f>
        <v>1.9533333333333285</v>
      </c>
      <c r="BY186" s="13">
        <f>IF('Données projet'!$A$114&gt;35,BY185+BX186-CG185,IF(A186&lt;'Données projet'!$A$114,$BV$205^A186,IF(A186='Données projet'!$A$114,'Données projet'!$B$114,BY185+BX186-CG185)))</f>
        <v>169.76000000000047</v>
      </c>
      <c r="BZ186" s="14">
        <f>BY186*VLOOKUP('Données projet'!$B$12,Paramètres!$A$1:$I$89,3,0)*VLOOKUP('Données projet'!$B$12,Paramètres!$A$1:$I$89,5,0)</f>
        <v>164.19187200000047</v>
      </c>
      <c r="CA186" s="14">
        <f t="shared" si="170"/>
        <v>41.786576026680912</v>
      </c>
      <c r="CB186" s="22">
        <f t="shared" si="171"/>
        <v>358.7457969798034</v>
      </c>
      <c r="CC186" s="62">
        <f t="shared" si="119"/>
        <v>652.07913031313672</v>
      </c>
      <c r="CD186" s="62">
        <f ca="1">AVERAGE(OFFSET($CC$3,0,0,'Données projet'!$E$12+1,1))-AVERAGE(OFFSET($H$3,0,0,'Données projet'!$E$12+1,1))</f>
        <v>618.83149423524605</v>
      </c>
      <c r="CE186" s="62">
        <f t="shared" si="148"/>
        <v>285.33582535802435</v>
      </c>
      <c r="CF186" s="16">
        <f>IF(ISNA(VLOOKUP(A186,'Données projet'!$A$113:$I$133,3,0)),0,VLOOKUP(A186,'Données projet'!$A$113:$I$133,3,0))</f>
        <v>18</v>
      </c>
      <c r="CG186" s="16">
        <f>IF(ISNA(VLOOKUP(A186,'Données projet'!$A$113:$I$133,4,0)),0,VLOOKUP(A186,'Données projet'!$A$113:$I$133,4,0))</f>
        <v>169.76</v>
      </c>
      <c r="CH186" s="17">
        <f>IF(ISNA(VLOOKUP(A186,'Données projet'!$A$113:$I$133,5,0)),0%,VLOOKUP(A186,'Données projet'!$A$113:$I$133,5,0)*VLOOKUP('Données projet'!$B$12,Paramètres!$A$1:$I$89,7,0))</f>
        <v>0.34400000000000003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251.79171882684892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251.79171882684892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2.8421709430404007E-14</v>
      </c>
      <c r="CU186" s="18">
        <f>CT186*VLOOKUP('Données projet'!$B$13,Paramètres!$A$1:$I$89,3,0)*VLOOKUP('Données projet'!$B$13,Paramètres!$A$1:$I$89,5,0)</f>
        <v>2.3055690689943732E-14</v>
      </c>
      <c r="CV186" s="14">
        <f t="shared" si="173"/>
        <v>4.10868481342271E-13</v>
      </c>
      <c r="CW186" s="22">
        <f t="shared" si="174"/>
        <v>7.5575126628944061E-13</v>
      </c>
      <c r="CX186" s="62">
        <f t="shared" si="122"/>
        <v>293.33333333333405</v>
      </c>
      <c r="CY186" s="62">
        <f ca="1">AVERAGE(OFFSET($CX$3,0,0,'Données projet'!$E$13+1,1))-AVERAGE(OFFSET($H$3,0,0,'Données projet'!$E$13+1,1))</f>
        <v>204.1040196583786</v>
      </c>
      <c r="CZ186" s="62">
        <f t="shared" si="150"/>
        <v>202.88720677845521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10.717716289888896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10.717716289888896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62">
        <f t="shared" si="125"/>
        <v>293.33333333333491</v>
      </c>
      <c r="DT186" s="62">
        <f ca="1">AVERAGE(OFFSET($DS$3,0,0,'Données projet'!$E$14+1,1))-AVERAGE(OFFSET($H$3,0,0,'Données projet'!$E$14+1,1))</f>
        <v>398.94207486581155</v>
      </c>
      <c r="DU186" s="62">
        <f t="shared" si="152"/>
        <v>166.80625488406787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52.251300899101508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52.251300899101508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>
        <f>VLOOKUP(A186,'Données projet'!$A$191:$I$211,2,0)</f>
        <v>169.76</v>
      </c>
      <c r="EH186" s="13">
        <f>VLOOKUP(A186,'Données projet'!$A$191:$I$211,9,0)</f>
        <v>1.9533333333333285</v>
      </c>
      <c r="EI186" s="13">
        <f t="array" ref="EI186">INDEX(EH:EH,MIN(IF(ISNUMBER(EH186:EH382),ROW(EH186:EH382),"")))</f>
        <v>1.9533333333333285</v>
      </c>
      <c r="EJ186" s="13">
        <f>IF('Données projet'!$A$192&gt;35,EJ185+EI186-ER185,IF(A186&lt;'Données projet'!$A$192,$EG$205^A186,IF(A186='Données projet'!$A$192,'Données projet'!$B$192,EJ185+EI186-ER185)))</f>
        <v>169.76000000000047</v>
      </c>
      <c r="EK186" s="18">
        <f>EJ186*VLOOKUP('Données projet'!$B$15,Paramètres!$A$1:$I$89,3,0)*VLOOKUP('Données projet'!$B$15,Paramètres!$A$1:$I$89,5,0)</f>
        <v>193.32268800000054</v>
      </c>
      <c r="EL186" s="14">
        <f t="shared" si="179"/>
        <v>48.273809143960584</v>
      </c>
      <c r="EM186" s="22">
        <f t="shared" si="180"/>
        <v>420.78056585906558</v>
      </c>
      <c r="EN186" s="62">
        <f t="shared" si="128"/>
        <v>714.11389919239889</v>
      </c>
      <c r="EO186" s="62">
        <f ca="1">AVERAGE(OFFSET($EN$3,0,0,'Données projet'!$E$15+1,1))-AVERAGE(OFFSET($H$3,0,0,'Données projet'!$E$15+1,1))</f>
        <v>720.18933349167537</v>
      </c>
      <c r="EP186" s="62">
        <f t="shared" si="154"/>
        <v>328.2965259900862</v>
      </c>
      <c r="EQ186" s="16">
        <f>IF(ISNA(VLOOKUP(A186,'Données projet'!$A$191:$I$211,3,0)),0,VLOOKUP(A186,'Données projet'!$A$191:$I$211,3,0))</f>
        <v>18</v>
      </c>
      <c r="ER186" s="16">
        <f>IF(ISNA(VLOOKUP(A186,'Données projet'!$A$191:$I$211,4,0)),0,VLOOKUP(A186,'Données projet'!$A$191:$I$211,4,0))</f>
        <v>169.76</v>
      </c>
      <c r="ES186" s="17">
        <f>IF(ISNA(VLOOKUP(A186,'Données projet'!$A$191:$I$211,5,0)),0%,VLOOKUP(A186,'Données projet'!$A$191:$I$211,5,0)*VLOOKUP('Données projet'!$B$15,Paramètres!$A$1:$I$89,7,0))</f>
        <v>0.34400000000000003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296.46444313483823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296.46444313483823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4.8316906031686813E-13</v>
      </c>
      <c r="O187" s="14">
        <f>N187*VLOOKUP('Données projet'!$B$9,Paramètres!$A$1:$I$89,3,0)*VLOOKUP('Données projet'!$B$9,Paramètres!$A$1:$I$89,5,0)</f>
        <v>4.3717136577470225E-13</v>
      </c>
      <c r="P187" s="14">
        <f t="shared" si="141"/>
        <v>5.5313598682231701E-12</v>
      </c>
      <c r="Q187" s="22">
        <f t="shared" si="162"/>
        <v>1.039519189921296E-11</v>
      </c>
      <c r="R187" s="62">
        <f t="shared" si="109"/>
        <v>293.33333333334372</v>
      </c>
      <c r="S187" s="62">
        <f ca="1">AVERAGE(OFFSET($R$3,0,0,'Données projet'!$E$9+1,1))-AVERAGE(OFFSET($H$3,0,0,'Données projet'!$E$9+1,1))</f>
        <v>581.88778927327667</v>
      </c>
      <c r="T187" s="62">
        <f t="shared" si="142"/>
        <v>269.67340993773422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230.92815700499065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230.92815700499065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4.8316906031686813E-13</v>
      </c>
      <c r="AJ187" s="14">
        <f>AI187*VLOOKUP('Données projet'!$B$10,Paramètres!$A$1:$I$89,3,0)*VLOOKUP('Données projet'!$B$10,Paramètres!$A$1:$I$89,5,0)</f>
        <v>3.2410980566055511E-13</v>
      </c>
      <c r="AK187" s="14">
        <f t="shared" si="164"/>
        <v>4.246192380365624E-12</v>
      </c>
      <c r="AL187" s="22">
        <f t="shared" si="165"/>
        <v>7.9599429739955953E-12</v>
      </c>
      <c r="AM187" s="62">
        <f t="shared" si="113"/>
        <v>293.33333333334127</v>
      </c>
      <c r="AN187" s="62">
        <f ca="1">AVERAGE(OFFSET($AM$3,0,0,'Données projet'!$E$10+1,1))-AVERAGE(OFFSET($H$3,0,0,'Données projet'!$E$10+1,1))</f>
        <v>442.85175349826028</v>
      </c>
      <c r="AO187" s="62">
        <f t="shared" si="144"/>
        <v>210.70697808232501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211.0205572631811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211.0205572631811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4.8316906031686813E-13</v>
      </c>
      <c r="BE187" s="14">
        <f>BD187*VLOOKUP('Données projet'!$B$11,Paramètres!$A$1:$I$89,3,0)*VLOOKUP('Données projet'!$B$11,Paramètres!$A$1:$I$89,5,0)</f>
        <v>5.2008317652507685E-13</v>
      </c>
      <c r="BF187" s="14">
        <f t="shared" si="167"/>
        <v>6.4487270587740506E-12</v>
      </c>
      <c r="BG187" s="22">
        <f t="shared" si="168"/>
        <v>1.213734449314598E-11</v>
      </c>
      <c r="BH187" s="62">
        <f t="shared" si="116"/>
        <v>293.33333333334548</v>
      </c>
      <c r="BI187" s="62">
        <f ca="1">AVERAGE(OFFSET($BH$3,0,0,'Données projet'!$E$11+1,1))-AVERAGE(OFFSET($H$3,0,0,'Données projet'!$E$11+1,1))</f>
        <v>683.36974161977764</v>
      </c>
      <c r="BJ187" s="62">
        <f t="shared" si="146"/>
        <v>312.6921234697457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274.72487643697161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274.72487643697161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4.8316906031686813E-13</v>
      </c>
      <c r="BZ187" s="14">
        <f>BY187*VLOOKUP('Données projet'!$B$12,Paramètres!$A$1:$I$89,3,0)*VLOOKUP('Données projet'!$B$12,Paramètres!$A$1:$I$89,5,0)</f>
        <v>4.6732111513847483E-13</v>
      </c>
      <c r="CA187" s="14">
        <f t="shared" si="170"/>
        <v>5.8671100737071438E-12</v>
      </c>
      <c r="CB187" s="22">
        <f t="shared" si="171"/>
        <v>1.1032467653906121E-11</v>
      </c>
      <c r="CC187" s="62">
        <f t="shared" si="119"/>
        <v>293.33333333334434</v>
      </c>
      <c r="CD187" s="62">
        <f ca="1">AVERAGE(OFFSET($CC$3,0,0,'Données projet'!$E$12+1,1))-AVERAGE(OFFSET($H$3,0,0,'Données projet'!$E$12+1,1))</f>
        <v>618.83149423524605</v>
      </c>
      <c r="CE187" s="62">
        <f t="shared" si="148"/>
        <v>285.33582535802435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246.85423679843836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246.85423679843836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2.8421709430404007E-14</v>
      </c>
      <c r="CU187" s="18">
        <f>CT187*VLOOKUP('Données projet'!$B$13,Paramètres!$A$1:$I$89,3,0)*VLOOKUP('Données projet'!$B$13,Paramètres!$A$1:$I$89,5,0)</f>
        <v>2.3055690689943732E-14</v>
      </c>
      <c r="CV187" s="14">
        <f t="shared" si="173"/>
        <v>4.10868481342271E-13</v>
      </c>
      <c r="CW187" s="22">
        <f t="shared" si="174"/>
        <v>7.5575126628944061E-13</v>
      </c>
      <c r="CX187" s="62">
        <f t="shared" si="122"/>
        <v>293.33333333333405</v>
      </c>
      <c r="CY187" s="62">
        <f ca="1">AVERAGE(OFFSET($CX$3,0,0,'Données projet'!$E$13+1,1))-AVERAGE(OFFSET($H$3,0,0,'Données projet'!$E$13+1,1))</f>
        <v>204.1040196583786</v>
      </c>
      <c r="CZ187" s="62">
        <f t="shared" si="150"/>
        <v>202.88720677845521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10.507548410605621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10.507548410605621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62">
        <f t="shared" si="125"/>
        <v>293.33333333333491</v>
      </c>
      <c r="DT187" s="62">
        <f ca="1">AVERAGE(OFFSET($DS$3,0,0,'Données projet'!$E$14+1,1))-AVERAGE(OFFSET($H$3,0,0,'Données projet'!$E$14+1,1))</f>
        <v>398.94207486581155</v>
      </c>
      <c r="DU187" s="62">
        <f t="shared" si="152"/>
        <v>166.80625488406787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51.226684758616763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51.226684758616763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4.8316906031686813E-13</v>
      </c>
      <c r="EK187" s="18">
        <f>EJ187*VLOOKUP('Données projet'!$B$15,Paramètres!$A$1:$I$89,3,0)*VLOOKUP('Données projet'!$B$15,Paramètres!$A$1:$I$89,5,0)</f>
        <v>5.5023292588884943E-13</v>
      </c>
      <c r="EL187" s="14">
        <f t="shared" si="179"/>
        <v>6.7779602651316659E-12</v>
      </c>
      <c r="EM187" s="22">
        <f t="shared" si="180"/>
        <v>1.2763269807694063E-11</v>
      </c>
      <c r="EN187" s="62">
        <f t="shared" si="128"/>
        <v>293.3333333333461</v>
      </c>
      <c r="EO187" s="62">
        <f ca="1">AVERAGE(OFFSET($EN$3,0,0,'Données projet'!$E$15+1,1))-AVERAGE(OFFSET($H$3,0,0,'Données projet'!$E$15+1,1))</f>
        <v>720.18933349167537</v>
      </c>
      <c r="EP187" s="62">
        <f t="shared" si="154"/>
        <v>328.2965259900862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290.65095623041935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290.65095623041935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4.8316906031686813E-13</v>
      </c>
      <c r="O188" s="14">
        <f>N188*VLOOKUP('Données projet'!$B$9,Paramètres!$A$1:$I$89,3,0)*VLOOKUP('Données projet'!$B$9,Paramètres!$A$1:$I$89,5,0)</f>
        <v>4.3717136577470225E-13</v>
      </c>
      <c r="P188" s="14">
        <f t="shared" si="141"/>
        <v>5.5313598682231701E-12</v>
      </c>
      <c r="Q188" s="22">
        <f t="shared" si="162"/>
        <v>1.039519189921296E-11</v>
      </c>
      <c r="R188" s="62">
        <f t="shared" si="109"/>
        <v>293.33333333334372</v>
      </c>
      <c r="S188" s="62">
        <f ca="1">AVERAGE(OFFSET($R$3,0,0,'Données projet'!$E$9+1,1))-AVERAGE(OFFSET($H$3,0,0,'Données projet'!$E$9+1,1))</f>
        <v>581.88778927327667</v>
      </c>
      <c r="T188" s="62">
        <f t="shared" si="142"/>
        <v>269.67340993773422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226.39979669839056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226.39979669839056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4.8316906031686813E-13</v>
      </c>
      <c r="AJ188" s="14">
        <f>AI188*VLOOKUP('Données projet'!$B$10,Paramètres!$A$1:$I$89,3,0)*VLOOKUP('Données projet'!$B$10,Paramètres!$A$1:$I$89,5,0)</f>
        <v>3.2410980566055511E-13</v>
      </c>
      <c r="AK188" s="14">
        <f t="shared" si="164"/>
        <v>4.246192380365624E-12</v>
      </c>
      <c r="AL188" s="22">
        <f t="shared" si="165"/>
        <v>7.9599429739955953E-12</v>
      </c>
      <c r="AM188" s="62">
        <f t="shared" si="113"/>
        <v>293.33333333334127</v>
      </c>
      <c r="AN188" s="62">
        <f ca="1">AVERAGE(OFFSET($AM$3,0,0,'Données projet'!$E$10+1,1))-AVERAGE(OFFSET($H$3,0,0,'Données projet'!$E$10+1,1))</f>
        <v>442.85175349826028</v>
      </c>
      <c r="AO188" s="62">
        <f t="shared" si="144"/>
        <v>210.70697808232501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206.882572845081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206.882572845081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4.8316906031686813E-13</v>
      </c>
      <c r="BE188" s="14">
        <f>BD188*VLOOKUP('Données projet'!$B$11,Paramètres!$A$1:$I$89,3,0)*VLOOKUP('Données projet'!$B$11,Paramètres!$A$1:$I$89,5,0)</f>
        <v>5.2008317652507685E-13</v>
      </c>
      <c r="BF188" s="14">
        <f t="shared" si="167"/>
        <v>6.4487270587740506E-12</v>
      </c>
      <c r="BG188" s="22">
        <f t="shared" si="168"/>
        <v>1.213734449314598E-11</v>
      </c>
      <c r="BH188" s="62">
        <f t="shared" si="116"/>
        <v>293.33333333334548</v>
      </c>
      <c r="BI188" s="62">
        <f ca="1">AVERAGE(OFFSET($BH$3,0,0,'Données projet'!$E$11+1,1))-AVERAGE(OFFSET($H$3,0,0,'Données projet'!$E$11+1,1))</f>
        <v>683.36974161977764</v>
      </c>
      <c r="BJ188" s="62">
        <f t="shared" si="146"/>
        <v>312.6921234697457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269.33768917567147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269.33768917567147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4.8316906031686813E-13</v>
      </c>
      <c r="BZ188" s="14">
        <f>BY188*VLOOKUP('Données projet'!$B$12,Paramètres!$A$1:$I$89,3,0)*VLOOKUP('Données projet'!$B$12,Paramètres!$A$1:$I$89,5,0)</f>
        <v>4.6732111513847483E-13</v>
      </c>
      <c r="CA188" s="14">
        <f t="shared" si="170"/>
        <v>5.8671100737071438E-12</v>
      </c>
      <c r="CB188" s="22">
        <f t="shared" si="171"/>
        <v>1.1032467653906121E-11</v>
      </c>
      <c r="CC188" s="62">
        <f t="shared" si="119"/>
        <v>293.33333333334434</v>
      </c>
      <c r="CD188" s="62">
        <f ca="1">AVERAGE(OFFSET($CC$3,0,0,'Données projet'!$E$12+1,1))-AVERAGE(OFFSET($H$3,0,0,'Données projet'!$E$12+1,1))</f>
        <v>618.83149423524605</v>
      </c>
      <c r="CE188" s="62">
        <f t="shared" si="148"/>
        <v>285.33582535802435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242.01357578103827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242.01357578103827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2.8421709430404007E-14</v>
      </c>
      <c r="CU188" s="18">
        <f>CT188*VLOOKUP('Données projet'!$B$13,Paramètres!$A$1:$I$89,3,0)*VLOOKUP('Données projet'!$B$13,Paramètres!$A$1:$I$89,5,0)</f>
        <v>2.3055690689943732E-14</v>
      </c>
      <c r="CV188" s="14">
        <f t="shared" si="173"/>
        <v>4.10868481342271E-13</v>
      </c>
      <c r="CW188" s="22">
        <f t="shared" si="174"/>
        <v>7.5575126628944061E-13</v>
      </c>
      <c r="CX188" s="62">
        <f t="shared" si="122"/>
        <v>293.33333333333405</v>
      </c>
      <c r="CY188" s="62">
        <f ca="1">AVERAGE(OFFSET($CX$3,0,0,'Données projet'!$E$13+1,1))-AVERAGE(OFFSET($H$3,0,0,'Données projet'!$E$13+1,1))</f>
        <v>204.1040196583786</v>
      </c>
      <c r="CZ188" s="62">
        <f t="shared" si="150"/>
        <v>202.88720677845521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10.301501795245342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10.301501795245342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62">
        <f t="shared" si="125"/>
        <v>293.33333333333491</v>
      </c>
      <c r="DT188" s="62">
        <f ca="1">AVERAGE(OFFSET($DS$3,0,0,'Données projet'!$E$14+1,1))-AVERAGE(OFFSET($H$3,0,0,'Données projet'!$E$14+1,1))</f>
        <v>398.94207486581155</v>
      </c>
      <c r="DU188" s="62">
        <f t="shared" si="152"/>
        <v>166.80625488406787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50.222160715692787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50.222160715692787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4.8316906031686813E-13</v>
      </c>
      <c r="EK188" s="18">
        <f>EJ188*VLOOKUP('Données projet'!$B$15,Paramètres!$A$1:$I$89,3,0)*VLOOKUP('Données projet'!$B$15,Paramètres!$A$1:$I$89,5,0)</f>
        <v>5.5023292588884943E-13</v>
      </c>
      <c r="EL188" s="14">
        <f t="shared" si="179"/>
        <v>6.7779602651316659E-12</v>
      </c>
      <c r="EM188" s="22">
        <f t="shared" si="180"/>
        <v>1.2763269807694063E-11</v>
      </c>
      <c r="EN188" s="62">
        <f t="shared" si="128"/>
        <v>293.3333333333461</v>
      </c>
      <c r="EO188" s="62">
        <f ca="1">AVERAGE(OFFSET($EN$3,0,0,'Données projet'!$E$15+1,1))-AVERAGE(OFFSET($H$3,0,0,'Données projet'!$E$15+1,1))</f>
        <v>720.18933349167537</v>
      </c>
      <c r="EP188" s="62">
        <f t="shared" si="154"/>
        <v>328.2965259900862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284.95146825831921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284.95146825831921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4.8316906031686813E-13</v>
      </c>
      <c r="O189" s="14">
        <f>N189*VLOOKUP('Données projet'!$B$9,Paramètres!$A$1:$I$89,3,0)*VLOOKUP('Données projet'!$B$9,Paramètres!$A$1:$I$89,5,0)</f>
        <v>4.3717136577470225E-13</v>
      </c>
      <c r="P189" s="14">
        <f t="shared" si="141"/>
        <v>5.5313598682231701E-12</v>
      </c>
      <c r="Q189" s="22">
        <f t="shared" si="162"/>
        <v>1.039519189921296E-11</v>
      </c>
      <c r="R189" s="62">
        <f t="shared" si="109"/>
        <v>293.33333333334372</v>
      </c>
      <c r="S189" s="62">
        <f ca="1">AVERAGE(OFFSET($R$3,0,0,'Données projet'!$E$9+1,1))-AVERAGE(OFFSET($H$3,0,0,'Données projet'!$E$9+1,1))</f>
        <v>581.88778927327667</v>
      </c>
      <c r="T189" s="62">
        <f t="shared" si="142"/>
        <v>269.67340993773422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221.96023477537582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221.96023477537582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4.8316906031686813E-13</v>
      </c>
      <c r="AJ189" s="14">
        <f>AI189*VLOOKUP('Données projet'!$B$10,Paramètres!$A$1:$I$89,3,0)*VLOOKUP('Données projet'!$B$10,Paramètres!$A$1:$I$89,5,0)</f>
        <v>3.2410980566055511E-13</v>
      </c>
      <c r="AK189" s="14">
        <f t="shared" si="164"/>
        <v>4.246192380365624E-12</v>
      </c>
      <c r="AL189" s="22">
        <f t="shared" si="165"/>
        <v>7.9599429739955953E-12</v>
      </c>
      <c r="AM189" s="62">
        <f t="shared" si="113"/>
        <v>293.33333333334127</v>
      </c>
      <c r="AN189" s="62">
        <f ca="1">AVERAGE(OFFSET($AM$3,0,0,'Données projet'!$E$10+1,1))-AVERAGE(OFFSET($H$3,0,0,'Données projet'!$E$10+1,1))</f>
        <v>442.85175349826028</v>
      </c>
      <c r="AO189" s="62">
        <f t="shared" si="144"/>
        <v>210.70697808232501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202.82573177749856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202.82573177749856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4.8316906031686813E-13</v>
      </c>
      <c r="BE189" s="14">
        <f>BD189*VLOOKUP('Données projet'!$B$11,Paramètres!$A$1:$I$89,3,0)*VLOOKUP('Données projet'!$B$11,Paramètres!$A$1:$I$89,5,0)</f>
        <v>5.2008317652507685E-13</v>
      </c>
      <c r="BF189" s="14">
        <f t="shared" si="167"/>
        <v>6.4487270587740506E-12</v>
      </c>
      <c r="BG189" s="22">
        <f t="shared" si="168"/>
        <v>1.213734449314598E-11</v>
      </c>
      <c r="BH189" s="62">
        <f t="shared" si="116"/>
        <v>293.33333333334548</v>
      </c>
      <c r="BI189" s="62">
        <f ca="1">AVERAGE(OFFSET($BH$3,0,0,'Données projet'!$E$11+1,1))-AVERAGE(OFFSET($H$3,0,0,'Données projet'!$E$11+1,1))</f>
        <v>683.36974161977764</v>
      </c>
      <c r="BJ189" s="62">
        <f t="shared" si="146"/>
        <v>312.6921234697457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264.05614137070569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264.05614137070569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4.8316906031686813E-13</v>
      </c>
      <c r="BZ189" s="14">
        <f>BY189*VLOOKUP('Données projet'!$B$12,Paramètres!$A$1:$I$89,3,0)*VLOOKUP('Données projet'!$B$12,Paramètres!$A$1:$I$89,5,0)</f>
        <v>4.6732111513847483E-13</v>
      </c>
      <c r="CA189" s="14">
        <f t="shared" si="170"/>
        <v>5.8671100737071438E-12</v>
      </c>
      <c r="CB189" s="22">
        <f t="shared" si="171"/>
        <v>1.1032467653906121E-11</v>
      </c>
      <c r="CC189" s="62">
        <f t="shared" si="119"/>
        <v>293.33333333334434</v>
      </c>
      <c r="CD189" s="62">
        <f ca="1">AVERAGE(OFFSET($CC$3,0,0,'Données projet'!$E$12+1,1))-AVERAGE(OFFSET($H$3,0,0,'Données projet'!$E$12+1,1))</f>
        <v>618.83149423524605</v>
      </c>
      <c r="CE189" s="62">
        <f t="shared" si="148"/>
        <v>285.33582535802435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237.26783717367769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237.26783717367769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2.8421709430404007E-14</v>
      </c>
      <c r="CU189" s="18">
        <f>CT189*VLOOKUP('Données projet'!$B$13,Paramètres!$A$1:$I$89,3,0)*VLOOKUP('Données projet'!$B$13,Paramètres!$A$1:$I$89,5,0)</f>
        <v>2.3055690689943732E-14</v>
      </c>
      <c r="CV189" s="14">
        <f t="shared" si="173"/>
        <v>4.10868481342271E-13</v>
      </c>
      <c r="CW189" s="22">
        <f t="shared" si="174"/>
        <v>7.5575126628944061E-13</v>
      </c>
      <c r="CX189" s="62">
        <f t="shared" si="122"/>
        <v>293.33333333333405</v>
      </c>
      <c r="CY189" s="62">
        <f ca="1">AVERAGE(OFFSET($CX$3,0,0,'Données projet'!$E$13+1,1))-AVERAGE(OFFSET($H$3,0,0,'Données projet'!$E$13+1,1))</f>
        <v>204.1040196583786</v>
      </c>
      <c r="CZ189" s="62">
        <f t="shared" si="150"/>
        <v>202.88720677845521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10.099495628336252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10.099495628336252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62">
        <f t="shared" si="125"/>
        <v>293.33333333333491</v>
      </c>
      <c r="DT189" s="62">
        <f ca="1">AVERAGE(OFFSET($DS$3,0,0,'Données projet'!$E$14+1,1))-AVERAGE(OFFSET($H$3,0,0,'Données projet'!$E$14+1,1))</f>
        <v>398.94207486581155</v>
      </c>
      <c r="DU189" s="62">
        <f t="shared" si="152"/>
        <v>166.80625488406787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49.237334776551378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49.237334776551378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4.8316906031686813E-13</v>
      </c>
      <c r="EK189" s="18">
        <f>EJ189*VLOOKUP('Données projet'!$B$15,Paramètres!$A$1:$I$89,3,0)*VLOOKUP('Données projet'!$B$15,Paramètres!$A$1:$I$89,5,0)</f>
        <v>5.5023292588884943E-13</v>
      </c>
      <c r="EL189" s="14">
        <f t="shared" si="179"/>
        <v>6.7779602651316659E-12</v>
      </c>
      <c r="EM189" s="22">
        <f t="shared" si="180"/>
        <v>1.2763269807694063E-11</v>
      </c>
      <c r="EN189" s="62">
        <f t="shared" si="128"/>
        <v>293.3333333333461</v>
      </c>
      <c r="EO189" s="62">
        <f ca="1">AVERAGE(OFFSET($EN$3,0,0,'Données projet'!$E$15+1,1))-AVERAGE(OFFSET($H$3,0,0,'Données projet'!$E$15+1,1))</f>
        <v>720.18933349167537</v>
      </c>
      <c r="EP189" s="62">
        <f t="shared" si="154"/>
        <v>328.2965259900862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279.36374376900756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279.36374376900756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4.8316906031686813E-13</v>
      </c>
      <c r="O190" s="14">
        <f>N190*VLOOKUP('Données projet'!$B$9,Paramètres!$A$1:$I$89,3,0)*VLOOKUP('Données projet'!$B$9,Paramètres!$A$1:$I$89,5,0)</f>
        <v>4.3717136577470225E-13</v>
      </c>
      <c r="P190" s="14">
        <f t="shared" si="141"/>
        <v>5.5313598682231701E-12</v>
      </c>
      <c r="Q190" s="22">
        <f t="shared" si="162"/>
        <v>1.039519189921296E-11</v>
      </c>
      <c r="R190" s="62">
        <f t="shared" si="109"/>
        <v>293.33333333334372</v>
      </c>
      <c r="S190" s="62">
        <f ca="1">AVERAGE(OFFSET($R$3,0,0,'Données projet'!$E$9+1,1))-AVERAGE(OFFSET($H$3,0,0,'Données projet'!$E$9+1,1))</f>
        <v>581.88778927327667</v>
      </c>
      <c r="T190" s="62">
        <f t="shared" si="142"/>
        <v>269.67340993773422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217.60772995380603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217.60772995380603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4.8316906031686813E-13</v>
      </c>
      <c r="AJ190" s="14">
        <f>AI190*VLOOKUP('Données projet'!$B$10,Paramètres!$A$1:$I$89,3,0)*VLOOKUP('Données projet'!$B$10,Paramètres!$A$1:$I$89,5,0)</f>
        <v>3.2410980566055511E-13</v>
      </c>
      <c r="AK190" s="14">
        <f t="shared" si="164"/>
        <v>4.246192380365624E-12</v>
      </c>
      <c r="AL190" s="22">
        <f t="shared" si="165"/>
        <v>7.9599429739955953E-12</v>
      </c>
      <c r="AM190" s="62">
        <f t="shared" si="113"/>
        <v>293.33333333334127</v>
      </c>
      <c r="AN190" s="62">
        <f ca="1">AVERAGE(OFFSET($AM$3,0,0,'Données projet'!$E$10+1,1))-AVERAGE(OFFSET($H$3,0,0,'Données projet'!$E$10+1,1))</f>
        <v>442.85175349826028</v>
      </c>
      <c r="AO190" s="62">
        <f t="shared" si="144"/>
        <v>210.70697808232501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198.84844288882272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198.84844288882272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4.8316906031686813E-13</v>
      </c>
      <c r="BE190" s="14">
        <f>BD190*VLOOKUP('Données projet'!$B$11,Paramètres!$A$1:$I$89,3,0)*VLOOKUP('Données projet'!$B$11,Paramètres!$A$1:$I$89,5,0)</f>
        <v>5.2008317652507685E-13</v>
      </c>
      <c r="BF190" s="14">
        <f t="shared" si="167"/>
        <v>6.4487270587740506E-12</v>
      </c>
      <c r="BG190" s="22">
        <f t="shared" si="168"/>
        <v>1.213734449314598E-11</v>
      </c>
      <c r="BH190" s="62">
        <f t="shared" si="116"/>
        <v>293.33333333334548</v>
      </c>
      <c r="BI190" s="62">
        <f ca="1">AVERAGE(OFFSET($BH$3,0,0,'Données projet'!$E$11+1,1))-AVERAGE(OFFSET($H$3,0,0,'Données projet'!$E$11+1,1))</f>
        <v>683.36974161977764</v>
      </c>
      <c r="BJ190" s="62">
        <f t="shared" si="146"/>
        <v>312.6921234697457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258.87816149676922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258.87816149676922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4.8316906031686813E-13</v>
      </c>
      <c r="BZ190" s="14">
        <f>BY190*VLOOKUP('Données projet'!$B$12,Paramètres!$A$1:$I$89,3,0)*VLOOKUP('Données projet'!$B$12,Paramètres!$A$1:$I$89,5,0)</f>
        <v>4.6732111513847483E-13</v>
      </c>
      <c r="CA190" s="14">
        <f t="shared" si="170"/>
        <v>5.8671100737071438E-12</v>
      </c>
      <c r="CB190" s="22">
        <f t="shared" si="171"/>
        <v>1.1032467653906121E-11</v>
      </c>
      <c r="CC190" s="62">
        <f t="shared" si="119"/>
        <v>293.33333333334434</v>
      </c>
      <c r="CD190" s="62">
        <f ca="1">AVERAGE(OFFSET($CC$3,0,0,'Données projet'!$E$12+1,1))-AVERAGE(OFFSET($H$3,0,0,'Données projet'!$E$12+1,1))</f>
        <v>618.83149423524605</v>
      </c>
      <c r="CE190" s="62">
        <f t="shared" si="148"/>
        <v>285.33582535802435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232.61515960579271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232.61515960579271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2.8421709430404007E-14</v>
      </c>
      <c r="CU190" s="18">
        <f>CT190*VLOOKUP('Données projet'!$B$13,Paramètres!$A$1:$I$89,3,0)*VLOOKUP('Données projet'!$B$13,Paramètres!$A$1:$I$89,5,0)</f>
        <v>2.3055690689943732E-14</v>
      </c>
      <c r="CV190" s="14">
        <f t="shared" si="173"/>
        <v>4.10868481342271E-13</v>
      </c>
      <c r="CW190" s="22">
        <f t="shared" si="174"/>
        <v>7.5575126628944061E-13</v>
      </c>
      <c r="CX190" s="62">
        <f t="shared" si="122"/>
        <v>293.33333333333405</v>
      </c>
      <c r="CY190" s="62">
        <f ca="1">AVERAGE(OFFSET($CX$3,0,0,'Données projet'!$E$13+1,1))-AVERAGE(OFFSET($H$3,0,0,'Données projet'!$E$13+1,1))</f>
        <v>204.1040196583786</v>
      </c>
      <c r="CZ190" s="62">
        <f t="shared" si="150"/>
        <v>202.88720677845521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9.9014506791486525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9.9014506791486525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62">
        <f t="shared" si="125"/>
        <v>293.33333333333491</v>
      </c>
      <c r="DT190" s="62">
        <f ca="1">AVERAGE(OFFSET($DS$3,0,0,'Données projet'!$E$14+1,1))-AVERAGE(OFFSET($H$3,0,0,'Données projet'!$E$14+1,1))</f>
        <v>398.94207486581155</v>
      </c>
      <c r="DU190" s="62">
        <f t="shared" si="152"/>
        <v>166.80625488406787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48.271820673392028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48.271820673392028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4.8316906031686813E-13</v>
      </c>
      <c r="EK190" s="18">
        <f>EJ190*VLOOKUP('Données projet'!$B$15,Paramètres!$A$1:$I$89,3,0)*VLOOKUP('Données projet'!$B$15,Paramètres!$A$1:$I$89,5,0)</f>
        <v>5.5023292588884943E-13</v>
      </c>
      <c r="EL190" s="14">
        <f t="shared" si="179"/>
        <v>6.7779602651316659E-12</v>
      </c>
      <c r="EM190" s="22">
        <f t="shared" si="180"/>
        <v>1.2763269807694063E-11</v>
      </c>
      <c r="EN190" s="62">
        <f t="shared" si="128"/>
        <v>293.3333333333461</v>
      </c>
      <c r="EO190" s="62">
        <f ca="1">AVERAGE(OFFSET($EN$3,0,0,'Données projet'!$E$15+1,1))-AVERAGE(OFFSET($H$3,0,0,'Données projet'!$E$15+1,1))</f>
        <v>720.18933349167537</v>
      </c>
      <c r="EP190" s="62">
        <f t="shared" si="154"/>
        <v>328.2965259900862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273.88559114875591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273.88559114875591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4.8316906031686813E-13</v>
      </c>
      <c r="O191" s="14">
        <f>N191*VLOOKUP('Données projet'!$B$9,Paramètres!$A$1:$I$89,3,0)*VLOOKUP('Données projet'!$B$9,Paramètres!$A$1:$I$89,5,0)</f>
        <v>4.3717136577470225E-13</v>
      </c>
      <c r="P191" s="14">
        <f t="shared" si="141"/>
        <v>5.5313598682231701E-12</v>
      </c>
      <c r="Q191" s="22">
        <f t="shared" si="162"/>
        <v>1.039519189921296E-11</v>
      </c>
      <c r="R191" s="62">
        <f t="shared" si="109"/>
        <v>293.33333333334372</v>
      </c>
      <c r="S191" s="62">
        <f ca="1">AVERAGE(OFFSET($R$3,0,0,'Données projet'!$E$9+1,1))-AVERAGE(OFFSET($H$3,0,0,'Données projet'!$E$9+1,1))</f>
        <v>581.88778927327667</v>
      </c>
      <c r="T191" s="62">
        <f t="shared" si="142"/>
        <v>269.67340993773422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213.3405750970214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213.3405750970214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4.8316906031686813E-13</v>
      </c>
      <c r="AJ191" s="14">
        <f>AI191*VLOOKUP('Données projet'!$B$10,Paramètres!$A$1:$I$89,3,0)*VLOOKUP('Données projet'!$B$10,Paramètres!$A$1:$I$89,5,0)</f>
        <v>3.2410980566055511E-13</v>
      </c>
      <c r="AK191" s="14">
        <f t="shared" si="164"/>
        <v>4.246192380365624E-12</v>
      </c>
      <c r="AL191" s="22">
        <f t="shared" si="165"/>
        <v>7.9599429739955953E-12</v>
      </c>
      <c r="AM191" s="62">
        <f t="shared" si="113"/>
        <v>293.33333333334127</v>
      </c>
      <c r="AN191" s="62">
        <f ca="1">AVERAGE(OFFSET($AM$3,0,0,'Données projet'!$E$10+1,1))-AVERAGE(OFFSET($H$3,0,0,'Données projet'!$E$10+1,1))</f>
        <v>442.85175349826028</v>
      </c>
      <c r="AO191" s="62">
        <f t="shared" si="144"/>
        <v>210.70697808232501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194.94914620934711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194.94914620934711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4.8316906031686813E-13</v>
      </c>
      <c r="BE191" s="14">
        <f>BD191*VLOOKUP('Données projet'!$B$11,Paramètres!$A$1:$I$89,3,0)*VLOOKUP('Données projet'!$B$11,Paramètres!$A$1:$I$89,5,0)</f>
        <v>5.2008317652507685E-13</v>
      </c>
      <c r="BF191" s="14">
        <f t="shared" si="167"/>
        <v>6.4487270587740506E-12</v>
      </c>
      <c r="BG191" s="22">
        <f t="shared" si="168"/>
        <v>1.213734449314598E-11</v>
      </c>
      <c r="BH191" s="62">
        <f t="shared" si="116"/>
        <v>293.33333333334548</v>
      </c>
      <c r="BI191" s="62">
        <f ca="1">AVERAGE(OFFSET($BH$3,0,0,'Données projet'!$E$11+1,1))-AVERAGE(OFFSET($H$3,0,0,'Données projet'!$E$11+1,1))</f>
        <v>683.36974161977764</v>
      </c>
      <c r="BJ191" s="62">
        <f t="shared" si="146"/>
        <v>312.6921234697457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253.80171864990476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253.80171864990476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4.8316906031686813E-13</v>
      </c>
      <c r="BZ191" s="14">
        <f>BY191*VLOOKUP('Données projet'!$B$12,Paramètres!$A$1:$I$89,3,0)*VLOOKUP('Données projet'!$B$12,Paramètres!$A$1:$I$89,5,0)</f>
        <v>4.6732111513847483E-13</v>
      </c>
      <c r="CA191" s="14">
        <f t="shared" si="170"/>
        <v>5.8671100737071438E-12</v>
      </c>
      <c r="CB191" s="22">
        <f t="shared" si="171"/>
        <v>1.1032467653906121E-11</v>
      </c>
      <c r="CC191" s="62">
        <f t="shared" si="119"/>
        <v>293.33333333334434</v>
      </c>
      <c r="CD191" s="62">
        <f ca="1">AVERAGE(OFFSET($CC$3,0,0,'Données projet'!$E$12+1,1))-AVERAGE(OFFSET($H$3,0,0,'Données projet'!$E$12+1,1))</f>
        <v>618.83149423524605</v>
      </c>
      <c r="CE191" s="62">
        <f t="shared" si="148"/>
        <v>285.33582535802435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228.05371820716087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228.05371820716087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2.8421709430404007E-14</v>
      </c>
      <c r="CU191" s="18">
        <f>CT191*VLOOKUP('Données projet'!$B$13,Paramètres!$A$1:$I$89,3,0)*VLOOKUP('Données projet'!$B$13,Paramètres!$A$1:$I$89,5,0)</f>
        <v>2.3055690689943732E-14</v>
      </c>
      <c r="CV191" s="14">
        <f t="shared" si="173"/>
        <v>4.10868481342271E-13</v>
      </c>
      <c r="CW191" s="22">
        <f t="shared" si="174"/>
        <v>7.5575126628944061E-13</v>
      </c>
      <c r="CX191" s="62">
        <f t="shared" si="122"/>
        <v>293.33333333333405</v>
      </c>
      <c r="CY191" s="62">
        <f ca="1">AVERAGE(OFFSET($CX$3,0,0,'Données projet'!$E$13+1,1))-AVERAGE(OFFSET($H$3,0,0,'Données projet'!$E$13+1,1))</f>
        <v>204.1040196583786</v>
      </c>
      <c r="CZ191" s="62">
        <f t="shared" si="150"/>
        <v>202.88720677845521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9.7072892706191318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9.7072892706191318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62">
        <f t="shared" si="125"/>
        <v>293.33333333333491</v>
      </c>
      <c r="DT191" s="62">
        <f ca="1">AVERAGE(OFFSET($DS$3,0,0,'Données projet'!$E$14+1,1))-AVERAGE(OFFSET($H$3,0,0,'Données projet'!$E$14+1,1))</f>
        <v>398.94207486581155</v>
      </c>
      <c r="DU191" s="62">
        <f t="shared" si="152"/>
        <v>166.80625488406787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47.325239712890173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47.325239712890173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4.8316906031686813E-13</v>
      </c>
      <c r="EK191" s="18">
        <f>EJ191*VLOOKUP('Données projet'!$B$15,Paramètres!$A$1:$I$89,3,0)*VLOOKUP('Données projet'!$B$15,Paramètres!$A$1:$I$89,5,0)</f>
        <v>5.5023292588884943E-13</v>
      </c>
      <c r="EL191" s="14">
        <f t="shared" si="179"/>
        <v>6.7779602651316659E-12</v>
      </c>
      <c r="EM191" s="22">
        <f t="shared" si="180"/>
        <v>1.2763269807694063E-11</v>
      </c>
      <c r="EN191" s="62">
        <f t="shared" si="128"/>
        <v>293.3333333333461</v>
      </c>
      <c r="EO191" s="62">
        <f ca="1">AVERAGE(OFFSET($EN$3,0,0,'Données projet'!$E$15+1,1))-AVERAGE(OFFSET($H$3,0,0,'Données projet'!$E$15+1,1))</f>
        <v>720.18933349167537</v>
      </c>
      <c r="EP191" s="62">
        <f t="shared" si="154"/>
        <v>328.2965259900862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268.5148617600442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268.5148617600442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4.8316906031686813E-13</v>
      </c>
      <c r="O192" s="14">
        <f>N192*VLOOKUP('Données projet'!$B$9,Paramètres!$A$1:$I$89,3,0)*VLOOKUP('Données projet'!$B$9,Paramètres!$A$1:$I$89,5,0)</f>
        <v>4.3717136577470225E-13</v>
      </c>
      <c r="P192" s="14">
        <f t="shared" si="141"/>
        <v>5.5313598682231701E-12</v>
      </c>
      <c r="Q192" s="22">
        <f t="shared" si="162"/>
        <v>1.039519189921296E-11</v>
      </c>
      <c r="R192" s="62">
        <f t="shared" si="109"/>
        <v>293.33333333334372</v>
      </c>
      <c r="S192" s="62">
        <f ca="1">AVERAGE(OFFSET($R$3,0,0,'Données projet'!$E$9+1,1))-AVERAGE(OFFSET($H$3,0,0,'Données projet'!$E$9+1,1))</f>
        <v>581.88778927327667</v>
      </c>
      <c r="T192" s="62">
        <f t="shared" si="142"/>
        <v>269.67340993773422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209.15709654427084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209.15709654427084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4.8316906031686813E-13</v>
      </c>
      <c r="AJ192" s="14">
        <f>AI192*VLOOKUP('Données projet'!$B$10,Paramètres!$A$1:$I$89,3,0)*VLOOKUP('Données projet'!$B$10,Paramètres!$A$1:$I$89,5,0)</f>
        <v>3.2410980566055511E-13</v>
      </c>
      <c r="AK192" s="14">
        <f t="shared" si="164"/>
        <v>4.246192380365624E-12</v>
      </c>
      <c r="AL192" s="22">
        <f t="shared" si="165"/>
        <v>7.9599429739955953E-12</v>
      </c>
      <c r="AM192" s="62">
        <f t="shared" si="113"/>
        <v>293.33333333334127</v>
      </c>
      <c r="AN192" s="62">
        <f ca="1">AVERAGE(OFFSET($AM$3,0,0,'Données projet'!$E$10+1,1))-AVERAGE(OFFSET($H$3,0,0,'Données projet'!$E$10+1,1))</f>
        <v>442.85175349826028</v>
      </c>
      <c r="AO192" s="62">
        <f t="shared" si="144"/>
        <v>210.70697808232501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191.12631235941987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191.12631235941987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4.8316906031686813E-13</v>
      </c>
      <c r="BE192" s="14">
        <f>BD192*VLOOKUP('Données projet'!$B$11,Paramètres!$A$1:$I$89,3,0)*VLOOKUP('Données projet'!$B$11,Paramètres!$A$1:$I$89,5,0)</f>
        <v>5.2008317652507685E-13</v>
      </c>
      <c r="BF192" s="14">
        <f t="shared" si="167"/>
        <v>6.4487270587740506E-12</v>
      </c>
      <c r="BG192" s="22">
        <f t="shared" si="168"/>
        <v>1.213734449314598E-11</v>
      </c>
      <c r="BH192" s="62">
        <f t="shared" si="116"/>
        <v>293.33333333334548</v>
      </c>
      <c r="BI192" s="62">
        <f ca="1">AVERAGE(OFFSET($BH$3,0,0,'Données projet'!$E$11+1,1))-AVERAGE(OFFSET($H$3,0,0,'Données projet'!$E$11+1,1))</f>
        <v>683.36974161977764</v>
      </c>
      <c r="BJ192" s="62">
        <f t="shared" si="146"/>
        <v>312.6921234697457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248.8248217509429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248.8248217509429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4.8316906031686813E-13</v>
      </c>
      <c r="BZ192" s="14">
        <f>BY192*VLOOKUP('Données projet'!$B$12,Paramètres!$A$1:$I$89,3,0)*VLOOKUP('Données projet'!$B$12,Paramètres!$A$1:$I$89,5,0)</f>
        <v>4.6732111513847483E-13</v>
      </c>
      <c r="CA192" s="14">
        <f t="shared" si="170"/>
        <v>5.8671100737071438E-12</v>
      </c>
      <c r="CB192" s="22">
        <f t="shared" si="171"/>
        <v>1.1032467653906121E-11</v>
      </c>
      <c r="CC192" s="62">
        <f t="shared" si="119"/>
        <v>293.33333333334434</v>
      </c>
      <c r="CD192" s="62">
        <f ca="1">AVERAGE(OFFSET($CC$3,0,0,'Données projet'!$E$12+1,1))-AVERAGE(OFFSET($H$3,0,0,'Données projet'!$E$12+1,1))</f>
        <v>618.83149423524605</v>
      </c>
      <c r="CE192" s="62">
        <f t="shared" si="148"/>
        <v>285.33582535802435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223.58172389215167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223.58172389215167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2.8421709430404007E-14</v>
      </c>
      <c r="CU192" s="18">
        <f>CT192*VLOOKUP('Données projet'!$B$13,Paramètres!$A$1:$I$89,3,0)*VLOOKUP('Données projet'!$B$13,Paramètres!$A$1:$I$89,5,0)</f>
        <v>2.3055690689943732E-14</v>
      </c>
      <c r="CV192" s="14">
        <f t="shared" si="173"/>
        <v>4.10868481342271E-13</v>
      </c>
      <c r="CW192" s="22">
        <f t="shared" si="174"/>
        <v>7.5575126628944061E-13</v>
      </c>
      <c r="CX192" s="62">
        <f t="shared" si="122"/>
        <v>293.33333333333405</v>
      </c>
      <c r="CY192" s="62">
        <f ca="1">AVERAGE(OFFSET($CX$3,0,0,'Données projet'!$E$13+1,1))-AVERAGE(OFFSET($H$3,0,0,'Données projet'!$E$13+1,1))</f>
        <v>204.1040196583786</v>
      </c>
      <c r="CZ192" s="62">
        <f t="shared" si="150"/>
        <v>202.88720677845521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9.5169352488841099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9.5169352488841099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62">
        <f t="shared" si="125"/>
        <v>293.33333333333491</v>
      </c>
      <c r="DT192" s="62">
        <f ca="1">AVERAGE(OFFSET($DS$3,0,0,'Données projet'!$E$14+1,1))-AVERAGE(OFFSET($H$3,0,0,'Données projet'!$E$14+1,1))</f>
        <v>398.94207486581155</v>
      </c>
      <c r="DU192" s="62">
        <f t="shared" si="152"/>
        <v>166.80625488406787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46.397220627666385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46.397220627666385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4.8316906031686813E-13</v>
      </c>
      <c r="EK192" s="18">
        <f>EJ192*VLOOKUP('Données projet'!$B$15,Paramètres!$A$1:$I$89,3,0)*VLOOKUP('Données projet'!$B$15,Paramètres!$A$1:$I$89,5,0)</f>
        <v>5.5023292588884943E-13</v>
      </c>
      <c r="EL192" s="14">
        <f t="shared" si="179"/>
        <v>6.7779602651316659E-12</v>
      </c>
      <c r="EM192" s="22">
        <f t="shared" si="180"/>
        <v>1.2763269807694063E-11</v>
      </c>
      <c r="EN192" s="62">
        <f t="shared" si="128"/>
        <v>293.3333333333461</v>
      </c>
      <c r="EO192" s="62">
        <f ca="1">AVERAGE(OFFSET($EN$3,0,0,'Données projet'!$E$15+1,1))-AVERAGE(OFFSET($H$3,0,0,'Données projet'!$E$15+1,1))</f>
        <v>720.18933349167537</v>
      </c>
      <c r="EP192" s="62">
        <f t="shared" si="154"/>
        <v>328.2965259900862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263.24944909882367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263.24944909882367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4.8316906031686813E-13</v>
      </c>
      <c r="O193" s="14">
        <f>N193*VLOOKUP('Données projet'!$B$9,Paramètres!$A$1:$I$89,3,0)*VLOOKUP('Données projet'!$B$9,Paramètres!$A$1:$I$89,5,0)</f>
        <v>4.3717136577470225E-13</v>
      </c>
      <c r="P193" s="14">
        <f t="shared" si="141"/>
        <v>5.5313598682231701E-12</v>
      </c>
      <c r="Q193" s="22">
        <f t="shared" si="162"/>
        <v>1.039519189921296E-11</v>
      </c>
      <c r="R193" s="62">
        <f t="shared" si="109"/>
        <v>293.33333333334372</v>
      </c>
      <c r="S193" s="62">
        <f ca="1">AVERAGE(OFFSET($R$3,0,0,'Données projet'!$E$9+1,1))-AVERAGE(OFFSET($H$3,0,0,'Données projet'!$E$9+1,1))</f>
        <v>581.88778927327667</v>
      </c>
      <c r="T193" s="62">
        <f t="shared" si="142"/>
        <v>269.67340993773422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205.05565345426976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205.05565345426976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4.8316906031686813E-13</v>
      </c>
      <c r="AJ193" s="14">
        <f>AI193*VLOOKUP('Données projet'!$B$10,Paramètres!$A$1:$I$89,3,0)*VLOOKUP('Données projet'!$B$10,Paramètres!$A$1:$I$89,5,0)</f>
        <v>3.2410980566055511E-13</v>
      </c>
      <c r="AK193" s="14">
        <f t="shared" si="164"/>
        <v>4.246192380365624E-12</v>
      </c>
      <c r="AL193" s="22">
        <f t="shared" si="165"/>
        <v>7.9599429739955953E-12</v>
      </c>
      <c r="AM193" s="62">
        <f t="shared" si="113"/>
        <v>293.33333333334127</v>
      </c>
      <c r="AN193" s="62">
        <f ca="1">AVERAGE(OFFSET($AM$3,0,0,'Données projet'!$E$10+1,1))-AVERAGE(OFFSET($H$3,0,0,'Données projet'!$E$10+1,1))</f>
        <v>442.85175349826028</v>
      </c>
      <c r="AO193" s="62">
        <f t="shared" si="144"/>
        <v>210.70697808232501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187.37844194959132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187.37844194959132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4.8316906031686813E-13</v>
      </c>
      <c r="BE193" s="14">
        <f>BD193*VLOOKUP('Données projet'!$B$11,Paramètres!$A$1:$I$89,3,0)*VLOOKUP('Données projet'!$B$11,Paramètres!$A$1:$I$89,5,0)</f>
        <v>5.2008317652507685E-13</v>
      </c>
      <c r="BF193" s="14">
        <f t="shared" si="167"/>
        <v>6.4487270587740506E-12</v>
      </c>
      <c r="BG193" s="22">
        <f t="shared" si="168"/>
        <v>1.213734449314598E-11</v>
      </c>
      <c r="BH193" s="62">
        <f t="shared" si="116"/>
        <v>293.33333333334548</v>
      </c>
      <c r="BI193" s="62">
        <f ca="1">AVERAGE(OFFSET($BH$3,0,0,'Données projet'!$E$11+1,1))-AVERAGE(OFFSET($H$3,0,0,'Données projet'!$E$11+1,1))</f>
        <v>683.36974161977764</v>
      </c>
      <c r="BJ193" s="62">
        <f t="shared" si="146"/>
        <v>312.6921234697457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243.94551876456231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243.94551876456231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4.8316906031686813E-13</v>
      </c>
      <c r="BZ193" s="14">
        <f>BY193*VLOOKUP('Données projet'!$B$12,Paramètres!$A$1:$I$89,3,0)*VLOOKUP('Données projet'!$B$12,Paramètres!$A$1:$I$89,5,0)</f>
        <v>4.6732111513847483E-13</v>
      </c>
      <c r="CA193" s="14">
        <f t="shared" si="170"/>
        <v>5.8671100737071438E-12</v>
      </c>
      <c r="CB193" s="22">
        <f t="shared" si="171"/>
        <v>1.1032467653906121E-11</v>
      </c>
      <c r="CC193" s="62">
        <f t="shared" si="119"/>
        <v>293.33333333334434</v>
      </c>
      <c r="CD193" s="62">
        <f ca="1">AVERAGE(OFFSET($CC$3,0,0,'Données projet'!$E$12+1,1))-AVERAGE(OFFSET($H$3,0,0,'Données projet'!$E$12+1,1))</f>
        <v>618.83149423524605</v>
      </c>
      <c r="CE193" s="62">
        <f t="shared" si="148"/>
        <v>285.33582535802435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219.19742265801258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219.19742265801258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2.8421709430404007E-14</v>
      </c>
      <c r="CU193" s="18">
        <f>CT193*VLOOKUP('Données projet'!$B$13,Paramètres!$A$1:$I$89,3,0)*VLOOKUP('Données projet'!$B$13,Paramètres!$A$1:$I$89,5,0)</f>
        <v>2.3055690689943732E-14</v>
      </c>
      <c r="CV193" s="14">
        <f t="shared" si="173"/>
        <v>4.10868481342271E-13</v>
      </c>
      <c r="CW193" s="22">
        <f t="shared" si="174"/>
        <v>7.5575126628944061E-13</v>
      </c>
      <c r="CX193" s="62">
        <f t="shared" si="122"/>
        <v>293.33333333333405</v>
      </c>
      <c r="CY193" s="62">
        <f ca="1">AVERAGE(OFFSET($CX$3,0,0,'Données projet'!$E$13+1,1))-AVERAGE(OFFSET($H$3,0,0,'Données projet'!$E$13+1,1))</f>
        <v>204.1040196583786</v>
      </c>
      <c r="CZ193" s="62">
        <f t="shared" si="150"/>
        <v>202.88720677845521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9.3303139534108226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9.3303139534108226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62">
        <f t="shared" si="125"/>
        <v>293.33333333333491</v>
      </c>
      <c r="DT193" s="62">
        <f ca="1">AVERAGE(OFFSET($DS$3,0,0,'Données projet'!$E$14+1,1))-AVERAGE(OFFSET($H$3,0,0,'Données projet'!$E$14+1,1))</f>
        <v>398.94207486581155</v>
      </c>
      <c r="DU193" s="62">
        <f t="shared" si="152"/>
        <v>166.80625488406787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45.487399430668084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45.487399430668084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4.8316906031686813E-13</v>
      </c>
      <c r="EK193" s="18">
        <f>EJ193*VLOOKUP('Données projet'!$B$15,Paramètres!$A$1:$I$89,3,0)*VLOOKUP('Données projet'!$B$15,Paramètres!$A$1:$I$89,5,0)</f>
        <v>5.5023292588884943E-13</v>
      </c>
      <c r="EL193" s="14">
        <f t="shared" si="179"/>
        <v>6.7779602651316659E-12</v>
      </c>
      <c r="EM193" s="22">
        <f t="shared" si="180"/>
        <v>1.2763269807694063E-11</v>
      </c>
      <c r="EN193" s="62">
        <f t="shared" si="128"/>
        <v>293.3333333333461</v>
      </c>
      <c r="EO193" s="62">
        <f ca="1">AVERAGE(OFFSET($EN$3,0,0,'Données projet'!$E$15+1,1))-AVERAGE(OFFSET($H$3,0,0,'Données projet'!$E$15+1,1))</f>
        <v>720.18933349167537</v>
      </c>
      <c r="EP193" s="62">
        <f t="shared" si="154"/>
        <v>328.2965259900862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258.08728796830508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258.08728796830508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4.8316906031686813E-13</v>
      </c>
      <c r="O194" s="14">
        <f>N194*VLOOKUP('Données projet'!$B$9,Paramètres!$A$1:$I$89,3,0)*VLOOKUP('Données projet'!$B$9,Paramètres!$A$1:$I$89,5,0)</f>
        <v>4.3717136577470225E-13</v>
      </c>
      <c r="P194" s="14">
        <f t="shared" si="141"/>
        <v>5.5313598682231701E-12</v>
      </c>
      <c r="Q194" s="22">
        <f t="shared" si="162"/>
        <v>1.039519189921296E-11</v>
      </c>
      <c r="R194" s="62">
        <f t="shared" si="109"/>
        <v>293.33333333334372</v>
      </c>
      <c r="S194" s="62">
        <f ca="1">AVERAGE(OFFSET($R$3,0,0,'Données projet'!$E$9+1,1))-AVERAGE(OFFSET($H$3,0,0,'Données projet'!$E$9+1,1))</f>
        <v>581.88778927327667</v>
      </c>
      <c r="T194" s="62">
        <f t="shared" si="142"/>
        <v>269.67340993773422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201.03463716163034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201.03463716163034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4.8316906031686813E-13</v>
      </c>
      <c r="AJ194" s="14">
        <f>AI194*VLOOKUP('Données projet'!$B$10,Paramètres!$A$1:$I$89,3,0)*VLOOKUP('Données projet'!$B$10,Paramètres!$A$1:$I$89,5,0)</f>
        <v>3.2410980566055511E-13</v>
      </c>
      <c r="AK194" s="14">
        <f t="shared" si="164"/>
        <v>4.246192380365624E-12</v>
      </c>
      <c r="AL194" s="22">
        <f t="shared" si="165"/>
        <v>7.9599429739955953E-12</v>
      </c>
      <c r="AM194" s="62">
        <f t="shared" si="113"/>
        <v>293.33333333334127</v>
      </c>
      <c r="AN194" s="62">
        <f ca="1">AVERAGE(OFFSET($AM$3,0,0,'Données projet'!$E$10+1,1))-AVERAGE(OFFSET($H$3,0,0,'Données projet'!$E$10+1,1))</f>
        <v>442.85175349826028</v>
      </c>
      <c r="AO194" s="62">
        <f t="shared" si="144"/>
        <v>210.70697808232501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183.70406499252428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183.70406499252428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4.8316906031686813E-13</v>
      </c>
      <c r="BE194" s="14">
        <f>BD194*VLOOKUP('Données projet'!$B$11,Paramètres!$A$1:$I$89,3,0)*VLOOKUP('Données projet'!$B$11,Paramètres!$A$1:$I$89,5,0)</f>
        <v>5.2008317652507685E-13</v>
      </c>
      <c r="BF194" s="14">
        <f t="shared" si="167"/>
        <v>6.4487270587740506E-12</v>
      </c>
      <c r="BG194" s="22">
        <f t="shared" si="168"/>
        <v>1.213734449314598E-11</v>
      </c>
      <c r="BH194" s="62">
        <f t="shared" si="116"/>
        <v>293.33333333334548</v>
      </c>
      <c r="BI194" s="62">
        <f ca="1">AVERAGE(OFFSET($BH$3,0,0,'Données projet'!$E$11+1,1))-AVERAGE(OFFSET($H$3,0,0,'Données projet'!$E$11+1,1))</f>
        <v>683.36974161977764</v>
      </c>
      <c r="BJ194" s="62">
        <f t="shared" si="146"/>
        <v>312.6921234697457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239.16189593366369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239.16189593366369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4.8316906031686813E-13</v>
      </c>
      <c r="BZ194" s="14">
        <f>BY194*VLOOKUP('Données projet'!$B$12,Paramètres!$A$1:$I$89,3,0)*VLOOKUP('Données projet'!$B$12,Paramètres!$A$1:$I$89,5,0)</f>
        <v>4.6732111513847483E-13</v>
      </c>
      <c r="CA194" s="14">
        <f t="shared" si="170"/>
        <v>5.8671100737071438E-12</v>
      </c>
      <c r="CB194" s="22">
        <f t="shared" si="171"/>
        <v>1.1032467653906121E-11</v>
      </c>
      <c r="CC194" s="62">
        <f t="shared" si="119"/>
        <v>293.33333333334434</v>
      </c>
      <c r="CD194" s="62">
        <f ca="1">AVERAGE(OFFSET($CC$3,0,0,'Données projet'!$E$12+1,1))-AVERAGE(OFFSET($H$3,0,0,'Données projet'!$E$12+1,1))</f>
        <v>618.83149423524605</v>
      </c>
      <c r="CE194" s="62">
        <f t="shared" si="148"/>
        <v>285.33582535802435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214.89909489691527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214.89909489691527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2.8421709430404007E-14</v>
      </c>
      <c r="CU194" s="18">
        <f>CT194*VLOOKUP('Données projet'!$B$13,Paramètres!$A$1:$I$89,3,0)*VLOOKUP('Données projet'!$B$13,Paramètres!$A$1:$I$89,5,0)</f>
        <v>2.3055690689943732E-14</v>
      </c>
      <c r="CV194" s="14">
        <f t="shared" si="173"/>
        <v>4.10868481342271E-13</v>
      </c>
      <c r="CW194" s="22">
        <f t="shared" si="174"/>
        <v>7.5575126628944061E-13</v>
      </c>
      <c r="CX194" s="62">
        <f t="shared" si="122"/>
        <v>293.33333333333405</v>
      </c>
      <c r="CY194" s="62">
        <f ca="1">AVERAGE(OFFSET($CX$3,0,0,'Données projet'!$E$13+1,1))-AVERAGE(OFFSET($H$3,0,0,'Données projet'!$E$13+1,1))</f>
        <v>204.1040196583786</v>
      </c>
      <c r="CZ194" s="62">
        <f t="shared" si="150"/>
        <v>202.88720677845521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9.1473521877140147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9.1473521877140147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62">
        <f t="shared" si="125"/>
        <v>293.33333333333491</v>
      </c>
      <c r="DT194" s="62">
        <f ca="1">AVERAGE(OFFSET($DS$3,0,0,'Données projet'!$E$14+1,1))-AVERAGE(OFFSET($H$3,0,0,'Données projet'!$E$14+1,1))</f>
        <v>398.94207486581155</v>
      </c>
      <c r="DU194" s="62">
        <f t="shared" si="152"/>
        <v>166.80625488406787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44.595419272406787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44.595419272406787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4.8316906031686813E-13</v>
      </c>
      <c r="EK194" s="18">
        <f>EJ194*VLOOKUP('Données projet'!$B$15,Paramètres!$A$1:$I$89,3,0)*VLOOKUP('Données projet'!$B$15,Paramètres!$A$1:$I$89,5,0)</f>
        <v>5.5023292588884943E-13</v>
      </c>
      <c r="EL194" s="14">
        <f t="shared" si="179"/>
        <v>6.7779602651316659E-12</v>
      </c>
      <c r="EM194" s="22">
        <f t="shared" si="180"/>
        <v>1.2763269807694063E-11</v>
      </c>
      <c r="EN194" s="62">
        <f t="shared" si="128"/>
        <v>293.3333333333461</v>
      </c>
      <c r="EO194" s="62">
        <f ca="1">AVERAGE(OFFSET($EN$3,0,0,'Données projet'!$E$15+1,1))-AVERAGE(OFFSET($H$3,0,0,'Données projet'!$E$15+1,1))</f>
        <v>720.18933349167537</v>
      </c>
      <c r="EP194" s="62">
        <f t="shared" si="154"/>
        <v>328.2965259900862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253.02635366894856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253.02635366894856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4.8316906031686813E-13</v>
      </c>
      <c r="O195" s="14">
        <f>N195*VLOOKUP('Données projet'!$B$9,Paramètres!$A$1:$I$89,3,0)*VLOOKUP('Données projet'!$B$9,Paramètres!$A$1:$I$89,5,0)</f>
        <v>4.3717136577470225E-13</v>
      </c>
      <c r="P195" s="14">
        <f t="shared" si="141"/>
        <v>5.5313598682231701E-12</v>
      </c>
      <c r="Q195" s="22">
        <f t="shared" si="162"/>
        <v>1.039519189921296E-11</v>
      </c>
      <c r="R195" s="62">
        <f t="shared" ref="R195:R203" si="191">Q195+(I195+J195)*44/12</f>
        <v>293.33333333334372</v>
      </c>
      <c r="S195" s="62">
        <f ca="1">AVERAGE(OFFSET($R$3,0,0,'Données projet'!$E$9+1,1))-AVERAGE(OFFSET($H$3,0,0,'Données projet'!$E$9+1,1))</f>
        <v>581.88778927327667</v>
      </c>
      <c r="T195" s="62">
        <f t="shared" si="142"/>
        <v>269.67340993773422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197.09247054591182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197.09247054591182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4.8316906031686813E-13</v>
      </c>
      <c r="AJ195" s="14">
        <f>AI195*VLOOKUP('Données projet'!$B$10,Paramètres!$A$1:$I$89,3,0)*VLOOKUP('Données projet'!$B$10,Paramètres!$A$1:$I$89,5,0)</f>
        <v>3.2410980566055511E-13</v>
      </c>
      <c r="AK195" s="14">
        <f t="shared" si="164"/>
        <v>4.246192380365624E-12</v>
      </c>
      <c r="AL195" s="22">
        <f t="shared" si="165"/>
        <v>7.9599429739955953E-12</v>
      </c>
      <c r="AM195" s="62">
        <f t="shared" si="113"/>
        <v>293.33333333334127</v>
      </c>
      <c r="AN195" s="62">
        <f ca="1">AVERAGE(OFFSET($AM$3,0,0,'Données projet'!$E$10+1,1))-AVERAGE(OFFSET($H$3,0,0,'Données projet'!$E$10+1,1))</f>
        <v>442.85175349826028</v>
      </c>
      <c r="AO195" s="62">
        <f t="shared" si="144"/>
        <v>210.70697808232501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180.10174032643667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180.10174032643667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4.8316906031686813E-13</v>
      </c>
      <c r="BE195" s="14">
        <f>BD195*VLOOKUP('Données projet'!$B$11,Paramètres!$A$1:$I$89,3,0)*VLOOKUP('Données projet'!$B$11,Paramètres!$A$1:$I$89,5,0)</f>
        <v>5.2008317652507685E-13</v>
      </c>
      <c r="BF195" s="14">
        <f t="shared" si="167"/>
        <v>6.4487270587740506E-12</v>
      </c>
      <c r="BG195" s="22">
        <f t="shared" si="168"/>
        <v>1.213734449314598E-11</v>
      </c>
      <c r="BH195" s="62">
        <f t="shared" si="116"/>
        <v>293.33333333334548</v>
      </c>
      <c r="BI195" s="62">
        <f ca="1">AVERAGE(OFFSET($BH$3,0,0,'Données projet'!$E$11+1,1))-AVERAGE(OFFSET($H$3,0,0,'Données projet'!$E$11+1,1))</f>
        <v>683.36974161977764</v>
      </c>
      <c r="BJ195" s="62">
        <f t="shared" si="146"/>
        <v>312.6921234697457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234.47207702875716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234.47207702875716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4.8316906031686813E-13</v>
      </c>
      <c r="BZ195" s="14">
        <f>BY195*VLOOKUP('Données projet'!$B$12,Paramètres!$A$1:$I$89,3,0)*VLOOKUP('Données projet'!$B$12,Paramètres!$A$1:$I$89,5,0)</f>
        <v>4.6732111513847483E-13</v>
      </c>
      <c r="CA195" s="14">
        <f t="shared" si="170"/>
        <v>5.8671100737071438E-12</v>
      </c>
      <c r="CB195" s="22">
        <f t="shared" si="171"/>
        <v>1.1032467653906121E-11</v>
      </c>
      <c r="CC195" s="62">
        <f t="shared" si="119"/>
        <v>293.33333333334434</v>
      </c>
      <c r="CD195" s="62">
        <f ca="1">AVERAGE(OFFSET($CC$3,0,0,'Données projet'!$E$12+1,1))-AVERAGE(OFFSET($H$3,0,0,'Données projet'!$E$12+1,1))</f>
        <v>618.83149423524605</v>
      </c>
      <c r="CE195" s="62">
        <f t="shared" si="148"/>
        <v>285.33582535802435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210.68505472149201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210.68505472149201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2.8421709430404007E-14</v>
      </c>
      <c r="CU195" s="18">
        <f>CT195*VLOOKUP('Données projet'!$B$13,Paramètres!$A$1:$I$89,3,0)*VLOOKUP('Données projet'!$B$13,Paramètres!$A$1:$I$89,5,0)</f>
        <v>2.3055690689943732E-14</v>
      </c>
      <c r="CV195" s="14">
        <f t="shared" si="173"/>
        <v>4.10868481342271E-13</v>
      </c>
      <c r="CW195" s="22">
        <f t="shared" si="174"/>
        <v>7.5575126628944061E-13</v>
      </c>
      <c r="CX195" s="62">
        <f t="shared" si="122"/>
        <v>293.33333333333405</v>
      </c>
      <c r="CY195" s="62">
        <f ca="1">AVERAGE(OFFSET($CX$3,0,0,'Données projet'!$E$13+1,1))-AVERAGE(OFFSET($H$3,0,0,'Données projet'!$E$13+1,1))</f>
        <v>204.1040196583786</v>
      </c>
      <c r="CZ195" s="62">
        <f t="shared" si="150"/>
        <v>202.88720677845521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8.9679781906468641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8.9679781906468641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62">
        <f t="shared" si="125"/>
        <v>293.33333333333491</v>
      </c>
      <c r="DT195" s="62">
        <f ca="1">AVERAGE(OFFSET($DS$3,0,0,'Données projet'!$E$14+1,1))-AVERAGE(OFFSET($H$3,0,0,'Données projet'!$E$14+1,1))</f>
        <v>398.94207486581155</v>
      </c>
      <c r="DU195" s="62">
        <f t="shared" si="152"/>
        <v>166.80625488406787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43.720930300994816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43.720930300994816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4.8316906031686813E-13</v>
      </c>
      <c r="EK195" s="18">
        <f>EJ195*VLOOKUP('Données projet'!$B$15,Paramètres!$A$1:$I$89,3,0)*VLOOKUP('Données projet'!$B$15,Paramètres!$A$1:$I$89,5,0)</f>
        <v>5.5023292588884943E-13</v>
      </c>
      <c r="EL195" s="14">
        <f t="shared" si="179"/>
        <v>6.7779602651316659E-12</v>
      </c>
      <c r="EM195" s="22">
        <f t="shared" si="180"/>
        <v>1.2763269807694063E-11</v>
      </c>
      <c r="EN195" s="62">
        <f t="shared" si="128"/>
        <v>293.3333333333461</v>
      </c>
      <c r="EO195" s="62">
        <f ca="1">AVERAGE(OFFSET($EN$3,0,0,'Données projet'!$E$15+1,1))-AVERAGE(OFFSET($H$3,0,0,'Données projet'!$E$15+1,1))</f>
        <v>720.18933349167537</v>
      </c>
      <c r="EP195" s="62">
        <f t="shared" si="154"/>
        <v>328.2965259900862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248.06466120433731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248.06466120433731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4.8316906031686813E-13</v>
      </c>
      <c r="O196" s="14">
        <f>N196*VLOOKUP('Données projet'!$B$9,Paramètres!$A$1:$I$89,3,0)*VLOOKUP('Données projet'!$B$9,Paramètres!$A$1:$I$89,5,0)</f>
        <v>4.3717136577470225E-13</v>
      </c>
      <c r="P196" s="14">
        <f t="shared" si="141"/>
        <v>5.5313598682231701E-12</v>
      </c>
      <c r="Q196" s="22">
        <f t="shared" si="162"/>
        <v>1.039519189921296E-11</v>
      </c>
      <c r="R196" s="62">
        <f t="shared" si="191"/>
        <v>293.33333333334372</v>
      </c>
      <c r="S196" s="62">
        <f ca="1">AVERAGE(OFFSET($R$3,0,0,'Données projet'!$E$9+1,1))-AVERAGE(OFFSET($H$3,0,0,'Données projet'!$E$9+1,1))</f>
        <v>581.88778927327667</v>
      </c>
      <c r="T196" s="62">
        <f t="shared" si="142"/>
        <v>269.67340993773422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193.22760741304333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193.22760741304333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4.8316906031686813E-13</v>
      </c>
      <c r="AJ196" s="14">
        <f>AI196*VLOOKUP('Données projet'!$B$10,Paramètres!$A$1:$I$89,3,0)*VLOOKUP('Données projet'!$B$10,Paramètres!$A$1:$I$89,5,0)</f>
        <v>3.2410980566055511E-13</v>
      </c>
      <c r="AK196" s="14">
        <f t="shared" si="164"/>
        <v>4.246192380365624E-12</v>
      </c>
      <c r="AL196" s="22">
        <f t="shared" si="165"/>
        <v>7.9599429739955953E-12</v>
      </c>
      <c r="AM196" s="62">
        <f t="shared" ref="AM196:AM203" si="193">AL196+(AD196+AE196)*44/12</f>
        <v>293.33333333334127</v>
      </c>
      <c r="AN196" s="62">
        <f ca="1">AVERAGE(OFFSET($AM$3,0,0,'Données projet'!$E$10+1,1))-AVERAGE(OFFSET($H$3,0,0,'Données projet'!$E$10+1,1))</f>
        <v>442.85175349826028</v>
      </c>
      <c r="AO196" s="62">
        <f t="shared" si="144"/>
        <v>210.70697808232501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176.57005504984994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176.57005504984994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4.8316906031686813E-13</v>
      </c>
      <c r="BE196" s="14">
        <f>BD196*VLOOKUP('Données projet'!$B$11,Paramètres!$A$1:$I$89,3,0)*VLOOKUP('Données projet'!$B$11,Paramètres!$A$1:$I$89,5,0)</f>
        <v>5.2008317652507685E-13</v>
      </c>
      <c r="BF196" s="14">
        <f t="shared" si="167"/>
        <v>6.4487270587740506E-12</v>
      </c>
      <c r="BG196" s="22">
        <f t="shared" si="168"/>
        <v>1.213734449314598E-11</v>
      </c>
      <c r="BH196" s="62">
        <f t="shared" ref="BH196:BH203" si="194">BG196+(AY196+AZ196)*44/12</f>
        <v>293.33333333334548</v>
      </c>
      <c r="BI196" s="62">
        <f ca="1">AVERAGE(OFFSET($BH$3,0,0,'Données projet'!$E$11+1,1))-AVERAGE(OFFSET($H$3,0,0,'Données projet'!$E$11+1,1))</f>
        <v>683.36974161977764</v>
      </c>
      <c r="BJ196" s="62">
        <f t="shared" si="146"/>
        <v>312.6921234697457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229.87422261206876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229.87422261206876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4.8316906031686813E-13</v>
      </c>
      <c r="BZ196" s="14">
        <f>BY196*VLOOKUP('Données projet'!$B$12,Paramètres!$A$1:$I$89,3,0)*VLOOKUP('Données projet'!$B$12,Paramètres!$A$1:$I$89,5,0)</f>
        <v>4.6732111513847483E-13</v>
      </c>
      <c r="CA196" s="14">
        <f t="shared" si="170"/>
        <v>5.8671100737071438E-12</v>
      </c>
      <c r="CB196" s="22">
        <f t="shared" si="171"/>
        <v>1.1032467653906121E-11</v>
      </c>
      <c r="CC196" s="62">
        <f t="shared" ref="CC196:CC203" si="195">CB196+(BT196+BU196)*44/12</f>
        <v>293.33333333334434</v>
      </c>
      <c r="CD196" s="62">
        <f ca="1">AVERAGE(OFFSET($CC$3,0,0,'Données projet'!$E$12+1,1))-AVERAGE(OFFSET($H$3,0,0,'Données projet'!$E$12+1,1))</f>
        <v>618.83149423524605</v>
      </c>
      <c r="CE196" s="62">
        <f t="shared" si="148"/>
        <v>285.33582535802435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206.55364930359809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206.55364930359809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2.8421709430404007E-14</v>
      </c>
      <c r="CU196" s="18">
        <f>CT196*VLOOKUP('Données projet'!$B$13,Paramètres!$A$1:$I$89,3,0)*VLOOKUP('Données projet'!$B$13,Paramètres!$A$1:$I$89,5,0)</f>
        <v>2.3055690689943732E-14</v>
      </c>
      <c r="CV196" s="14">
        <f t="shared" si="173"/>
        <v>4.10868481342271E-13</v>
      </c>
      <c r="CW196" s="22">
        <f t="shared" si="174"/>
        <v>7.5575126628944061E-13</v>
      </c>
      <c r="CX196" s="62">
        <f t="shared" ref="CX196:CX203" si="196">CW196+(CO196+CP196)*44/12</f>
        <v>293.33333333333405</v>
      </c>
      <c r="CY196" s="62">
        <f ca="1">AVERAGE(OFFSET($CX$3,0,0,'Données projet'!$E$13+1,1))-AVERAGE(OFFSET($H$3,0,0,'Données projet'!$E$13+1,1))</f>
        <v>204.1040196583786</v>
      </c>
      <c r="CZ196" s="62">
        <f t="shared" si="150"/>
        <v>202.88720677845521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8.792121608254865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8.792121608254865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62">
        <f t="shared" ref="DS196:DS203" si="197">DR196+(DJ196+DK196)*44/12</f>
        <v>293.33333333333491</v>
      </c>
      <c r="DT196" s="62">
        <f ca="1">AVERAGE(OFFSET($DS$3,0,0,'Données projet'!$E$14+1,1))-AVERAGE(OFFSET($H$3,0,0,'Données projet'!$E$14+1,1))</f>
        <v>398.94207486581155</v>
      </c>
      <c r="DU196" s="62">
        <f t="shared" si="152"/>
        <v>166.80625488406787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42.863589524926631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42.863589524926631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4.8316906031686813E-13</v>
      </c>
      <c r="EK196" s="18">
        <f>EJ196*VLOOKUP('Données projet'!$B$15,Paramètres!$A$1:$I$89,3,0)*VLOOKUP('Données projet'!$B$15,Paramètres!$A$1:$I$89,5,0)</f>
        <v>5.5023292588884943E-13</v>
      </c>
      <c r="EL196" s="14">
        <f t="shared" si="179"/>
        <v>6.7779602651316659E-12</v>
      </c>
      <c r="EM196" s="22">
        <f t="shared" si="180"/>
        <v>1.2763269807694063E-11</v>
      </c>
      <c r="EN196" s="62">
        <f t="shared" ref="EN196:EN203" si="198">EM196+(EE196+EF196)*44/12</f>
        <v>293.3333333333461</v>
      </c>
      <c r="EO196" s="62">
        <f ca="1">AVERAGE(OFFSET($EN$3,0,0,'Données projet'!$E$15+1,1))-AVERAGE(OFFSET($H$3,0,0,'Données projet'!$E$15+1,1))</f>
        <v>720.18933349167537</v>
      </c>
      <c r="EP196" s="62">
        <f t="shared" si="154"/>
        <v>328.2965259900862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243.20026450262353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243.20026450262353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4.8316906031686813E-13</v>
      </c>
      <c r="O197" s="14">
        <f>N197*VLOOKUP('Données projet'!$B$9,Paramètres!$A$1:$I$89,3,0)*VLOOKUP('Données projet'!$B$9,Paramètres!$A$1:$I$89,5,0)</f>
        <v>4.3717136577470225E-13</v>
      </c>
      <c r="P197" s="14">
        <f t="shared" ref="P197:P203" si="203">EXP(-1.0587+0.8836*LN(O197)+0.284)</f>
        <v>5.5313598682231701E-12</v>
      </c>
      <c r="Q197" s="22">
        <f t="shared" si="162"/>
        <v>1.039519189921296E-11</v>
      </c>
      <c r="R197" s="62">
        <f t="shared" si="191"/>
        <v>293.33333333334372</v>
      </c>
      <c r="S197" s="62">
        <f ca="1">AVERAGE(OFFSET($R$3,0,0,'Données projet'!$E$9+1,1))-AVERAGE(OFFSET($H$3,0,0,'Données projet'!$E$9+1,1))</f>
        <v>581.88778927327667</v>
      </c>
      <c r="T197" s="62">
        <f t="shared" ref="T197:T203" si="204">$T$3</f>
        <v>269.67340993773422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189.43853188887664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189.43853188887664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4.8316906031686813E-13</v>
      </c>
      <c r="AJ197" s="14">
        <f>AI197*VLOOKUP('Données projet'!$B$10,Paramètres!$A$1:$I$89,3,0)*VLOOKUP('Données projet'!$B$10,Paramètres!$A$1:$I$89,5,0)</f>
        <v>3.2410980566055511E-13</v>
      </c>
      <c r="AK197" s="14">
        <f t="shared" si="164"/>
        <v>4.246192380365624E-12</v>
      </c>
      <c r="AL197" s="22">
        <f t="shared" si="165"/>
        <v>7.9599429739955953E-12</v>
      </c>
      <c r="AM197" s="62">
        <f t="shared" si="193"/>
        <v>293.33333333334127</v>
      </c>
      <c r="AN197" s="62">
        <f ca="1">AVERAGE(OFFSET($AM$3,0,0,'Données projet'!$E$10+1,1))-AVERAGE(OFFSET($H$3,0,0,'Données projet'!$E$10+1,1))</f>
        <v>442.85175349826028</v>
      </c>
      <c r="AO197" s="62">
        <f t="shared" ref="AO197:AO203" si="205">$AO$3</f>
        <v>210.70697808232501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173.10762396742174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173.10762396742174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4.8316906031686813E-13</v>
      </c>
      <c r="BE197" s="14">
        <f>BD197*VLOOKUP('Données projet'!$B$11,Paramètres!$A$1:$I$89,3,0)*VLOOKUP('Données projet'!$B$11,Paramètres!$A$1:$I$89,5,0)</f>
        <v>5.2008317652507685E-13</v>
      </c>
      <c r="BF197" s="14">
        <f t="shared" si="167"/>
        <v>6.4487270587740506E-12</v>
      </c>
      <c r="BG197" s="22">
        <f t="shared" si="168"/>
        <v>1.213734449314598E-11</v>
      </c>
      <c r="BH197" s="62">
        <f t="shared" si="194"/>
        <v>293.33333333334548</v>
      </c>
      <c r="BI197" s="62">
        <f ca="1">AVERAGE(OFFSET($BH$3,0,0,'Données projet'!$E$11+1,1))-AVERAGE(OFFSET($H$3,0,0,'Données projet'!$E$11+1,1))</f>
        <v>683.36974161977764</v>
      </c>
      <c r="BJ197" s="62">
        <f t="shared" ref="BJ197:BJ203" si="206">$BJ$3</f>
        <v>312.6921234697457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225.36652931607736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225.36652931607736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4.8316906031686813E-13</v>
      </c>
      <c r="BZ197" s="14">
        <f>BY197*VLOOKUP('Données projet'!$B$12,Paramètres!$A$1:$I$89,3,0)*VLOOKUP('Données projet'!$B$12,Paramètres!$A$1:$I$89,5,0)</f>
        <v>4.6732111513847483E-13</v>
      </c>
      <c r="CA197" s="14">
        <f t="shared" si="170"/>
        <v>5.8671100737071438E-12</v>
      </c>
      <c r="CB197" s="22">
        <f t="shared" si="171"/>
        <v>1.1032467653906121E-11</v>
      </c>
      <c r="CC197" s="62">
        <f t="shared" si="195"/>
        <v>293.33333333334434</v>
      </c>
      <c r="CD197" s="62">
        <f ca="1">AVERAGE(OFFSET($CC$3,0,0,'Données projet'!$E$12+1,1))-AVERAGE(OFFSET($H$3,0,0,'Données projet'!$E$12+1,1))</f>
        <v>618.83149423524605</v>
      </c>
      <c r="CE197" s="62">
        <f t="shared" ref="CE197:CE203" si="207">$CE$3</f>
        <v>285.33582535802435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202.5032582260406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202.5032582260406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2.8421709430404007E-14</v>
      </c>
      <c r="CU197" s="18">
        <f>CT197*VLOOKUP('Données projet'!$B$13,Paramètres!$A$1:$I$89,3,0)*VLOOKUP('Données projet'!$B$13,Paramètres!$A$1:$I$89,5,0)</f>
        <v>2.3055690689943732E-14</v>
      </c>
      <c r="CV197" s="14">
        <f t="shared" si="173"/>
        <v>4.10868481342271E-13</v>
      </c>
      <c r="CW197" s="22">
        <f t="shared" si="174"/>
        <v>7.5575126628944061E-13</v>
      </c>
      <c r="CX197" s="62">
        <f t="shared" si="196"/>
        <v>293.33333333333405</v>
      </c>
      <c r="CY197" s="62">
        <f ca="1">AVERAGE(OFFSET($CX$3,0,0,'Données projet'!$E$13+1,1))-AVERAGE(OFFSET($H$3,0,0,'Données projet'!$E$13+1,1))</f>
        <v>204.1040196583786</v>
      </c>
      <c r="CZ197" s="62">
        <f t="shared" ref="CZ197:CZ203" si="208">$CZ$3</f>
        <v>202.88720677845521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8.6197134661816488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8.6197134661816488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62">
        <f t="shared" si="197"/>
        <v>293.33333333333491</v>
      </c>
      <c r="DT197" s="62">
        <f ca="1">AVERAGE(OFFSET($DS$3,0,0,'Données projet'!$E$14+1,1))-AVERAGE(OFFSET($H$3,0,0,'Données projet'!$E$14+1,1))</f>
        <v>398.94207486581155</v>
      </c>
      <c r="DU197" s="62">
        <f t="shared" ref="DU197:DU203" si="209">$DU$3</f>
        <v>166.80625488406787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42.023060678550905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42.023060678550905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4.8316906031686813E-13</v>
      </c>
      <c r="EK197" s="18">
        <f>EJ197*VLOOKUP('Données projet'!$B$15,Paramètres!$A$1:$I$89,3,0)*VLOOKUP('Données projet'!$B$15,Paramètres!$A$1:$I$89,5,0)</f>
        <v>5.5023292588884943E-13</v>
      </c>
      <c r="EL197" s="14">
        <f t="shared" si="179"/>
        <v>6.7779602651316659E-12</v>
      </c>
      <c r="EM197" s="22">
        <f t="shared" si="180"/>
        <v>1.2763269807694063E-11</v>
      </c>
      <c r="EN197" s="62">
        <f t="shared" si="198"/>
        <v>293.3333333333461</v>
      </c>
      <c r="EO197" s="62">
        <f ca="1">AVERAGE(OFFSET($EN$3,0,0,'Données projet'!$E$15+1,1))-AVERAGE(OFFSET($H$3,0,0,'Données projet'!$E$15+1,1))</f>
        <v>720.18933349167537</v>
      </c>
      <c r="EP197" s="62">
        <f t="shared" ref="EP197:EP203" si="210">$EP$3</f>
        <v>328.2965259900862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238.43125565324132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238.43125565324132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4.8316906031686813E-13</v>
      </c>
      <c r="O198" s="14">
        <f>N198*VLOOKUP('Données projet'!$B$9,Paramètres!$A$1:$I$89,3,0)*VLOOKUP('Données projet'!$B$9,Paramètres!$A$1:$I$89,5,0)</f>
        <v>4.3717136577470225E-13</v>
      </c>
      <c r="P198" s="14">
        <f t="shared" si="203"/>
        <v>5.5313598682231701E-12</v>
      </c>
      <c r="Q198" s="22">
        <f t="shared" si="162"/>
        <v>1.039519189921296E-11</v>
      </c>
      <c r="R198" s="62">
        <f t="shared" si="191"/>
        <v>293.33333333334372</v>
      </c>
      <c r="S198" s="62">
        <f ca="1">AVERAGE(OFFSET($R$3,0,0,'Données projet'!$E$9+1,1))-AVERAGE(OFFSET($H$3,0,0,'Données projet'!$E$9+1,1))</f>
        <v>581.88778927327667</v>
      </c>
      <c r="T198" s="62">
        <f t="shared" si="204"/>
        <v>269.67340993773422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185.72375782463098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185.72375782463098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4.8316906031686813E-13</v>
      </c>
      <c r="AJ198" s="14">
        <f>AI198*VLOOKUP('Données projet'!$B$10,Paramètres!$A$1:$I$89,3,0)*VLOOKUP('Données projet'!$B$10,Paramètres!$A$1:$I$89,5,0)</f>
        <v>3.2410980566055511E-13</v>
      </c>
      <c r="AK198" s="14">
        <f t="shared" si="164"/>
        <v>4.246192380365624E-12</v>
      </c>
      <c r="AL198" s="22">
        <f t="shared" si="165"/>
        <v>7.9599429739955953E-12</v>
      </c>
      <c r="AM198" s="62">
        <f t="shared" si="193"/>
        <v>293.33333333334127</v>
      </c>
      <c r="AN198" s="62">
        <f ca="1">AVERAGE(OFFSET($AM$3,0,0,'Données projet'!$E$10+1,1))-AVERAGE(OFFSET($H$3,0,0,'Données projet'!$E$10+1,1))</f>
        <v>442.85175349826028</v>
      </c>
      <c r="AO198" s="62">
        <f t="shared" si="205"/>
        <v>210.70697808232501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169.71308904664554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169.71308904664554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4.8316906031686813E-13</v>
      </c>
      <c r="BE198" s="14">
        <f>BD198*VLOOKUP('Données projet'!$B$11,Paramètres!$A$1:$I$89,3,0)*VLOOKUP('Données projet'!$B$11,Paramètres!$A$1:$I$89,5,0)</f>
        <v>5.2008317652507685E-13</v>
      </c>
      <c r="BF198" s="14">
        <f t="shared" si="167"/>
        <v>6.4487270587740506E-12</v>
      </c>
      <c r="BG198" s="22">
        <f t="shared" si="168"/>
        <v>1.213734449314598E-11</v>
      </c>
      <c r="BH198" s="62">
        <f t="shared" si="194"/>
        <v>293.33333333334548</v>
      </c>
      <c r="BI198" s="62">
        <f ca="1">AVERAGE(OFFSET($BH$3,0,0,'Données projet'!$E$11+1,1))-AVERAGE(OFFSET($H$3,0,0,'Données projet'!$E$11+1,1))</f>
        <v>683.36974161977764</v>
      </c>
      <c r="BJ198" s="62">
        <f t="shared" si="206"/>
        <v>312.6921234697457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220.94722913619893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220.94722913619893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4.8316906031686813E-13</v>
      </c>
      <c r="BZ198" s="14">
        <f>BY198*VLOOKUP('Données projet'!$B$12,Paramètres!$A$1:$I$89,3,0)*VLOOKUP('Données projet'!$B$12,Paramètres!$A$1:$I$89,5,0)</f>
        <v>4.6732111513847483E-13</v>
      </c>
      <c r="CA198" s="14">
        <f t="shared" si="170"/>
        <v>5.8671100737071438E-12</v>
      </c>
      <c r="CB198" s="22">
        <f t="shared" si="171"/>
        <v>1.1032467653906121E-11</v>
      </c>
      <c r="CC198" s="62">
        <f t="shared" si="195"/>
        <v>293.33333333334434</v>
      </c>
      <c r="CD198" s="62">
        <f ca="1">AVERAGE(OFFSET($CC$3,0,0,'Données projet'!$E$12+1,1))-AVERAGE(OFFSET($H$3,0,0,'Données projet'!$E$12+1,1))</f>
        <v>618.83149423524605</v>
      </c>
      <c r="CE198" s="62">
        <f t="shared" si="207"/>
        <v>285.33582535802435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198.53229284701939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198.53229284701939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2.8421709430404007E-14</v>
      </c>
      <c r="CU198" s="18">
        <f>CT198*VLOOKUP('Données projet'!$B$13,Paramètres!$A$1:$I$89,3,0)*VLOOKUP('Données projet'!$B$13,Paramètres!$A$1:$I$89,5,0)</f>
        <v>2.3055690689943732E-14</v>
      </c>
      <c r="CV198" s="14">
        <f t="shared" si="173"/>
        <v>4.10868481342271E-13</v>
      </c>
      <c r="CW198" s="22">
        <f t="shared" si="174"/>
        <v>7.5575126628944061E-13</v>
      </c>
      <c r="CX198" s="62">
        <f t="shared" si="196"/>
        <v>293.33333333333405</v>
      </c>
      <c r="CY198" s="62">
        <f ca="1">AVERAGE(OFFSET($CX$3,0,0,'Données projet'!$E$13+1,1))-AVERAGE(OFFSET($H$3,0,0,'Données projet'!$E$13+1,1))</f>
        <v>204.1040196583786</v>
      </c>
      <c r="CZ198" s="62">
        <f t="shared" si="208"/>
        <v>202.88720677845521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8.4506861426159059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8.4506861426159059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62">
        <f t="shared" si="197"/>
        <v>293.33333333333491</v>
      </c>
      <c r="DT198" s="62">
        <f ca="1">AVERAGE(OFFSET($DS$3,0,0,'Données projet'!$E$14+1,1))-AVERAGE(OFFSET($H$3,0,0,'Données projet'!$E$14+1,1))</f>
        <v>398.94207486581155</v>
      </c>
      <c r="DU198" s="62">
        <f t="shared" si="209"/>
        <v>166.80625488406787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41.199014090180633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41.199014090180633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4.8316906031686813E-13</v>
      </c>
      <c r="EK198" s="18">
        <f>EJ198*VLOOKUP('Données projet'!$B$15,Paramètres!$A$1:$I$89,3,0)*VLOOKUP('Données projet'!$B$15,Paramètres!$A$1:$I$89,5,0)</f>
        <v>5.5023292588884943E-13</v>
      </c>
      <c r="EL198" s="14">
        <f t="shared" si="179"/>
        <v>6.7779602651316659E-12</v>
      </c>
      <c r="EM198" s="22">
        <f t="shared" si="180"/>
        <v>1.2763269807694063E-11</v>
      </c>
      <c r="EN198" s="62">
        <f t="shared" si="198"/>
        <v>293.3333333333461</v>
      </c>
      <c r="EO198" s="62">
        <f ca="1">AVERAGE(OFFSET($EN$3,0,0,'Données projet'!$E$15+1,1))-AVERAGE(OFFSET($H$3,0,0,'Données projet'!$E$15+1,1))</f>
        <v>720.18933349167537</v>
      </c>
      <c r="EP198" s="62">
        <f t="shared" si="210"/>
        <v>328.2965259900862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233.75576415858731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233.75576415858731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4.8316906031686813E-13</v>
      </c>
      <c r="O199" s="14">
        <f>N199*VLOOKUP('Données projet'!$B$9,Paramètres!$A$1:$I$89,3,0)*VLOOKUP('Données projet'!$B$9,Paramètres!$A$1:$I$89,5,0)</f>
        <v>4.3717136577470225E-13</v>
      </c>
      <c r="P199" s="14">
        <f t="shared" si="203"/>
        <v>5.5313598682231701E-12</v>
      </c>
      <c r="Q199" s="22">
        <f t="shared" si="162"/>
        <v>1.039519189921296E-11</v>
      </c>
      <c r="R199" s="62">
        <f t="shared" si="191"/>
        <v>293.33333333334372</v>
      </c>
      <c r="S199" s="62">
        <f ca="1">AVERAGE(OFFSET($R$3,0,0,'Données projet'!$E$9+1,1))-AVERAGE(OFFSET($H$3,0,0,'Données projet'!$E$9+1,1))</f>
        <v>581.88778927327667</v>
      </c>
      <c r="T199" s="62">
        <f t="shared" si="204"/>
        <v>269.67340993773422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182.08182821399674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182.08182821399674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4.8316906031686813E-13</v>
      </c>
      <c r="AJ199" s="14">
        <f>AI199*VLOOKUP('Données projet'!$B$10,Paramètres!$A$1:$I$89,3,0)*VLOOKUP('Données projet'!$B$10,Paramètres!$A$1:$I$89,5,0)</f>
        <v>3.2410980566055511E-13</v>
      </c>
      <c r="AK199" s="14">
        <f t="shared" si="164"/>
        <v>4.246192380365624E-12</v>
      </c>
      <c r="AL199" s="22">
        <f t="shared" si="165"/>
        <v>7.9599429739955953E-12</v>
      </c>
      <c r="AM199" s="62">
        <f t="shared" si="193"/>
        <v>293.33333333334127</v>
      </c>
      <c r="AN199" s="62">
        <f ca="1">AVERAGE(OFFSET($AM$3,0,0,'Données projet'!$E$10+1,1))-AVERAGE(OFFSET($H$3,0,0,'Données projet'!$E$10+1,1))</f>
        <v>442.85175349826028</v>
      </c>
      <c r="AO199" s="62">
        <f t="shared" si="205"/>
        <v>210.70697808232501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166.38511888520389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166.38511888520389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4.8316906031686813E-13</v>
      </c>
      <c r="BE199" s="14">
        <f>BD199*VLOOKUP('Données projet'!$B$11,Paramètres!$A$1:$I$89,3,0)*VLOOKUP('Données projet'!$B$11,Paramètres!$A$1:$I$89,5,0)</f>
        <v>5.2008317652507685E-13</v>
      </c>
      <c r="BF199" s="14">
        <f t="shared" si="167"/>
        <v>6.4487270587740506E-12</v>
      </c>
      <c r="BG199" s="22">
        <f t="shared" si="168"/>
        <v>1.213734449314598E-11</v>
      </c>
      <c r="BH199" s="62">
        <f t="shared" si="194"/>
        <v>293.33333333334548</v>
      </c>
      <c r="BI199" s="62">
        <f ca="1">AVERAGE(OFFSET($BH$3,0,0,'Données projet'!$E$11+1,1))-AVERAGE(OFFSET($H$3,0,0,'Données projet'!$E$11+1,1))</f>
        <v>683.36974161977764</v>
      </c>
      <c r="BJ199" s="62">
        <f t="shared" si="206"/>
        <v>312.6921234697457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216.61458873734094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216.61458873734094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4.8316906031686813E-13</v>
      </c>
      <c r="BZ199" s="14">
        <f>BY199*VLOOKUP('Données projet'!$B$12,Paramètres!$A$1:$I$89,3,0)*VLOOKUP('Données projet'!$B$12,Paramètres!$A$1:$I$89,5,0)</f>
        <v>4.6732111513847483E-13</v>
      </c>
      <c r="CA199" s="14">
        <f t="shared" si="170"/>
        <v>5.8671100737071438E-12</v>
      </c>
      <c r="CB199" s="22">
        <f t="shared" si="171"/>
        <v>1.1032467653906121E-11</v>
      </c>
      <c r="CC199" s="62">
        <f t="shared" si="195"/>
        <v>293.33333333334434</v>
      </c>
      <c r="CD199" s="62">
        <f ca="1">AVERAGE(OFFSET($CC$3,0,0,'Données projet'!$E$12+1,1))-AVERAGE(OFFSET($H$3,0,0,'Données projet'!$E$12+1,1))</f>
        <v>618.83149423524605</v>
      </c>
      <c r="CE199" s="62">
        <f t="shared" si="207"/>
        <v>285.33582535802435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194.63919567703107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194.63919567703107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2.8421709430404007E-14</v>
      </c>
      <c r="CU199" s="18">
        <f>CT199*VLOOKUP('Données projet'!$B$13,Paramètres!$A$1:$I$89,3,0)*VLOOKUP('Données projet'!$B$13,Paramètres!$A$1:$I$89,5,0)</f>
        <v>2.3055690689943732E-14</v>
      </c>
      <c r="CV199" s="14">
        <f t="shared" si="173"/>
        <v>4.10868481342271E-13</v>
      </c>
      <c r="CW199" s="22">
        <f t="shared" si="174"/>
        <v>7.5575126628944061E-13</v>
      </c>
      <c r="CX199" s="62">
        <f t="shared" si="196"/>
        <v>293.33333333333405</v>
      </c>
      <c r="CY199" s="62">
        <f ca="1">AVERAGE(OFFSET($CX$3,0,0,'Données projet'!$E$13+1,1))-AVERAGE(OFFSET($H$3,0,0,'Données projet'!$E$13+1,1))</f>
        <v>204.1040196583786</v>
      </c>
      <c r="CZ199" s="62">
        <f t="shared" si="208"/>
        <v>202.88720677845521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8.284973341768799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8.284973341768799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62">
        <f t="shared" si="197"/>
        <v>293.33333333333491</v>
      </c>
      <c r="DT199" s="62">
        <f ca="1">AVERAGE(OFFSET($DS$3,0,0,'Données projet'!$E$14+1,1))-AVERAGE(OFFSET($H$3,0,0,'Données projet'!$E$14+1,1))</f>
        <v>398.94207486581155</v>
      </c>
      <c r="DU199" s="62">
        <f t="shared" si="209"/>
        <v>166.80625488406787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40.391126552789508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40.391126552789508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4.8316906031686813E-13</v>
      </c>
      <c r="EK199" s="18">
        <f>EJ199*VLOOKUP('Données projet'!$B$15,Paramètres!$A$1:$I$89,3,0)*VLOOKUP('Données projet'!$B$15,Paramètres!$A$1:$I$89,5,0)</f>
        <v>5.5023292588884943E-13</v>
      </c>
      <c r="EL199" s="14">
        <f t="shared" si="179"/>
        <v>6.7779602651316659E-12</v>
      </c>
      <c r="EM199" s="22">
        <f t="shared" si="180"/>
        <v>1.2763269807694063E-11</v>
      </c>
      <c r="EN199" s="62">
        <f t="shared" si="198"/>
        <v>293.3333333333461</v>
      </c>
      <c r="EO199" s="62">
        <f ca="1">AVERAGE(OFFSET($EN$3,0,0,'Données projet'!$E$15+1,1))-AVERAGE(OFFSET($H$3,0,0,'Données projet'!$E$15+1,1))</f>
        <v>720.18933349167537</v>
      </c>
      <c r="EP199" s="62">
        <f t="shared" si="210"/>
        <v>328.2965259900862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229.17195620037523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229.17195620037523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4.8316906031686813E-13</v>
      </c>
      <c r="O200" s="14">
        <f>N200*VLOOKUP('Données projet'!$B$9,Paramètres!$A$1:$I$89,3,0)*VLOOKUP('Données projet'!$B$9,Paramètres!$A$1:$I$89,5,0)</f>
        <v>4.3717136577470225E-13</v>
      </c>
      <c r="P200" s="14">
        <f t="shared" si="203"/>
        <v>5.5313598682231701E-12</v>
      </c>
      <c r="Q200" s="22">
        <f t="shared" si="162"/>
        <v>1.039519189921296E-11</v>
      </c>
      <c r="R200" s="62">
        <f t="shared" si="191"/>
        <v>293.33333333334372</v>
      </c>
      <c r="S200" s="62">
        <f ca="1">AVERAGE(OFFSET($R$3,0,0,'Données projet'!$E$9+1,1))-AVERAGE(OFFSET($H$3,0,0,'Données projet'!$E$9+1,1))</f>
        <v>581.88778927327667</v>
      </c>
      <c r="T200" s="62">
        <f t="shared" si="204"/>
        <v>269.67340993773422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178.51131462166933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178.51131462166933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4.8316906031686813E-13</v>
      </c>
      <c r="AJ200" s="14">
        <f>AI200*VLOOKUP('Données projet'!$B$10,Paramètres!$A$1:$I$89,3,0)*VLOOKUP('Données projet'!$B$10,Paramètres!$A$1:$I$89,5,0)</f>
        <v>3.2410980566055511E-13</v>
      </c>
      <c r="AK200" s="14">
        <f t="shared" si="164"/>
        <v>4.246192380365624E-12</v>
      </c>
      <c r="AL200" s="22">
        <f t="shared" si="165"/>
        <v>7.9599429739955953E-12</v>
      </c>
      <c r="AM200" s="62">
        <f t="shared" si="193"/>
        <v>293.33333333334127</v>
      </c>
      <c r="AN200" s="62">
        <f ca="1">AVERAGE(OFFSET($AM$3,0,0,'Données projet'!$E$10+1,1))-AVERAGE(OFFSET($H$3,0,0,'Données projet'!$E$10+1,1))</f>
        <v>442.85175349826028</v>
      </c>
      <c r="AO200" s="62">
        <f t="shared" si="205"/>
        <v>210.70697808232501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163.12240818876677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163.12240818876677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4.8316906031686813E-13</v>
      </c>
      <c r="BE200" s="14">
        <f>BD200*VLOOKUP('Données projet'!$B$11,Paramètres!$A$1:$I$89,3,0)*VLOOKUP('Données projet'!$B$11,Paramètres!$A$1:$I$89,5,0)</f>
        <v>5.2008317652507685E-13</v>
      </c>
      <c r="BF200" s="14">
        <f t="shared" si="167"/>
        <v>6.4487270587740506E-12</v>
      </c>
      <c r="BG200" s="22">
        <f t="shared" si="168"/>
        <v>1.213734449314598E-11</v>
      </c>
      <c r="BH200" s="62">
        <f t="shared" si="194"/>
        <v>293.33333333334548</v>
      </c>
      <c r="BI200" s="62">
        <f ca="1">AVERAGE(OFFSET($BH$3,0,0,'Données projet'!$E$11+1,1))-AVERAGE(OFFSET($H$3,0,0,'Données projet'!$E$11+1,1))</f>
        <v>683.36974161977764</v>
      </c>
      <c r="BJ200" s="62">
        <f t="shared" si="206"/>
        <v>312.6921234697457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212.36690877405485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212.36690877405485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4.8316906031686813E-13</v>
      </c>
      <c r="BZ200" s="14">
        <f>BY200*VLOOKUP('Données projet'!$B$12,Paramètres!$A$1:$I$89,3,0)*VLOOKUP('Données projet'!$B$12,Paramètres!$A$1:$I$89,5,0)</f>
        <v>4.6732111513847483E-13</v>
      </c>
      <c r="CA200" s="14">
        <f t="shared" si="170"/>
        <v>5.8671100737071438E-12</v>
      </c>
      <c r="CB200" s="22">
        <f t="shared" si="171"/>
        <v>1.1032467653906121E-11</v>
      </c>
      <c r="CC200" s="62">
        <f t="shared" si="195"/>
        <v>293.33333333334434</v>
      </c>
      <c r="CD200" s="62">
        <f ca="1">AVERAGE(OFFSET($CC$3,0,0,'Données projet'!$E$12+1,1))-AVERAGE(OFFSET($H$3,0,0,'Données projet'!$E$12+1,1))</f>
        <v>618.83149423524605</v>
      </c>
      <c r="CE200" s="62">
        <f t="shared" si="207"/>
        <v>285.33582535802435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190.8224397679914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190.8224397679914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2.8421709430404007E-14</v>
      </c>
      <c r="CU200" s="18">
        <f>CT200*VLOOKUP('Données projet'!$B$13,Paramètres!$A$1:$I$89,3,0)*VLOOKUP('Données projet'!$B$13,Paramètres!$A$1:$I$89,5,0)</f>
        <v>2.3055690689943732E-14</v>
      </c>
      <c r="CV200" s="14">
        <f t="shared" si="173"/>
        <v>4.10868481342271E-13</v>
      </c>
      <c r="CW200" s="22">
        <f t="shared" si="174"/>
        <v>7.5575126628944061E-13</v>
      </c>
      <c r="CX200" s="62">
        <f t="shared" si="196"/>
        <v>293.33333333333405</v>
      </c>
      <c r="CY200" s="62">
        <f ca="1">AVERAGE(OFFSET($CX$3,0,0,'Données projet'!$E$13+1,1))-AVERAGE(OFFSET($H$3,0,0,'Données projet'!$E$13+1,1))</f>
        <v>204.1040196583786</v>
      </c>
      <c r="CZ200" s="62">
        <f t="shared" si="208"/>
        <v>202.88720677845521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8.1225100678714757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8.1225100678714757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62">
        <f t="shared" si="197"/>
        <v>293.33333333333491</v>
      </c>
      <c r="DT200" s="62">
        <f ca="1">AVERAGE(OFFSET($DS$3,0,0,'Données projet'!$E$14+1,1))-AVERAGE(OFFSET($H$3,0,0,'Données projet'!$E$14+1,1))</f>
        <v>398.94207486581155</v>
      </c>
      <c r="DU200" s="62">
        <f t="shared" si="209"/>
        <v>166.80625488406787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39.599081197243883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39.599081197243883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4.8316906031686813E-13</v>
      </c>
      <c r="EK200" s="18">
        <f>EJ200*VLOOKUP('Données projet'!$B$15,Paramètres!$A$1:$I$89,3,0)*VLOOKUP('Données projet'!$B$15,Paramètres!$A$1:$I$89,5,0)</f>
        <v>5.5023292588884943E-13</v>
      </c>
      <c r="EL200" s="14">
        <f t="shared" si="179"/>
        <v>6.7779602651316659E-12</v>
      </c>
      <c r="EM200" s="22">
        <f t="shared" si="180"/>
        <v>1.2763269807694063E-11</v>
      </c>
      <c r="EN200" s="62">
        <f t="shared" si="198"/>
        <v>293.3333333333461</v>
      </c>
      <c r="EO200" s="62">
        <f ca="1">AVERAGE(OFFSET($EN$3,0,0,'Données projet'!$E$15+1,1))-AVERAGE(OFFSET($H$3,0,0,'Données projet'!$E$15+1,1))</f>
        <v>720.18933349167537</v>
      </c>
      <c r="EP200" s="62">
        <f t="shared" si="210"/>
        <v>328.2965259900862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224.67803392037692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224.67803392037692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4.8316906031686813E-13</v>
      </c>
      <c r="O201" s="14">
        <f>N201*VLOOKUP('Données projet'!$B$9,Paramètres!$A$1:$I$89,3,0)*VLOOKUP('Données projet'!$B$9,Paramètres!$A$1:$I$89,5,0)</f>
        <v>4.3717136577470225E-13</v>
      </c>
      <c r="P201" s="14">
        <f t="shared" si="203"/>
        <v>5.5313598682231701E-12</v>
      </c>
      <c r="Q201" s="22">
        <f t="shared" si="162"/>
        <v>1.039519189921296E-11</v>
      </c>
      <c r="R201" s="62">
        <f t="shared" si="191"/>
        <v>293.33333333334372</v>
      </c>
      <c r="S201" s="62">
        <f ca="1">AVERAGE(OFFSET($R$3,0,0,'Données projet'!$E$9+1,1))-AVERAGE(OFFSET($H$3,0,0,'Données projet'!$E$9+1,1))</f>
        <v>581.88778927327667</v>
      </c>
      <c r="T201" s="62">
        <f t="shared" si="204"/>
        <v>269.67340993773422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175.0108166230892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175.0108166230892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4.8316906031686813E-13</v>
      </c>
      <c r="AJ201" s="14">
        <f>AI201*VLOOKUP('Données projet'!$B$10,Paramètres!$A$1:$I$89,3,0)*VLOOKUP('Données projet'!$B$10,Paramètres!$A$1:$I$89,5,0)</f>
        <v>3.2410980566055511E-13</v>
      </c>
      <c r="AK201" s="14">
        <f t="shared" si="164"/>
        <v>4.246192380365624E-12</v>
      </c>
      <c r="AL201" s="22">
        <f t="shared" si="165"/>
        <v>7.9599429739955953E-12</v>
      </c>
      <c r="AM201" s="62">
        <f t="shared" si="193"/>
        <v>293.33333333334127</v>
      </c>
      <c r="AN201" s="62">
        <f ca="1">AVERAGE(OFFSET($AM$3,0,0,'Données projet'!$E$10+1,1))-AVERAGE(OFFSET($H$3,0,0,'Données projet'!$E$10+1,1))</f>
        <v>442.85175349826028</v>
      </c>
      <c r="AO201" s="62">
        <f t="shared" si="205"/>
        <v>210.70697808232501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159.92367725902974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159.92367725902974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4.8316906031686813E-13</v>
      </c>
      <c r="BE201" s="14">
        <f>BD201*VLOOKUP('Données projet'!$B$11,Paramètres!$A$1:$I$89,3,0)*VLOOKUP('Données projet'!$B$11,Paramètres!$A$1:$I$89,5,0)</f>
        <v>5.2008317652507685E-13</v>
      </c>
      <c r="BF201" s="14">
        <f t="shared" si="167"/>
        <v>6.4487270587740506E-12</v>
      </c>
      <c r="BG201" s="22">
        <f t="shared" si="168"/>
        <v>1.213734449314598E-11</v>
      </c>
      <c r="BH201" s="62">
        <f t="shared" si="194"/>
        <v>293.33333333334548</v>
      </c>
      <c r="BI201" s="62">
        <f ca="1">AVERAGE(OFFSET($BH$3,0,0,'Données projet'!$E$11+1,1))-AVERAGE(OFFSET($H$3,0,0,'Données projet'!$E$11+1,1))</f>
        <v>683.36974161977764</v>
      </c>
      <c r="BJ201" s="62">
        <f t="shared" si="206"/>
        <v>312.6921234697457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208.20252322401987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208.20252322401987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4.8316906031686813E-13</v>
      </c>
      <c r="BZ201" s="14">
        <f>BY201*VLOOKUP('Données projet'!$B$12,Paramètres!$A$1:$I$89,3,0)*VLOOKUP('Données projet'!$B$12,Paramètres!$A$1:$I$89,5,0)</f>
        <v>4.6732111513847483E-13</v>
      </c>
      <c r="CA201" s="14">
        <f t="shared" si="170"/>
        <v>5.8671100737071438E-12</v>
      </c>
      <c r="CB201" s="22">
        <f t="shared" si="171"/>
        <v>1.1032467653906121E-11</v>
      </c>
      <c r="CC201" s="62">
        <f t="shared" si="195"/>
        <v>293.33333333334434</v>
      </c>
      <c r="CD201" s="62">
        <f ca="1">AVERAGE(OFFSET($CC$3,0,0,'Données projet'!$E$12+1,1))-AVERAGE(OFFSET($H$3,0,0,'Données projet'!$E$12+1,1))</f>
        <v>618.83149423524605</v>
      </c>
      <c r="CE201" s="62">
        <f t="shared" si="207"/>
        <v>285.33582535802435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187.08052811433677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187.08052811433677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2.8421709430404007E-14</v>
      </c>
      <c r="CU201" s="18">
        <f>CT201*VLOOKUP('Données projet'!$B$13,Paramètres!$A$1:$I$89,3,0)*VLOOKUP('Données projet'!$B$13,Paramètres!$A$1:$I$89,5,0)</f>
        <v>2.3055690689943732E-14</v>
      </c>
      <c r="CV201" s="14">
        <f t="shared" si="173"/>
        <v>4.10868481342271E-13</v>
      </c>
      <c r="CW201" s="22">
        <f t="shared" si="174"/>
        <v>7.5575126628944061E-13</v>
      </c>
      <c r="CX201" s="62">
        <f t="shared" si="196"/>
        <v>293.33333333333405</v>
      </c>
      <c r="CY201" s="62">
        <f ca="1">AVERAGE(OFFSET($CX$3,0,0,'Données projet'!$E$13+1,1))-AVERAGE(OFFSET($H$3,0,0,'Données projet'!$E$13+1,1))</f>
        <v>204.1040196583786</v>
      </c>
      <c r="CZ201" s="62">
        <f t="shared" si="208"/>
        <v>202.88720677845521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7.9632325996824669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7.9632325996824669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62">
        <f t="shared" si="197"/>
        <v>293.33333333333491</v>
      </c>
      <c r="DT201" s="62">
        <f ca="1">AVERAGE(OFFSET($DS$3,0,0,'Données projet'!$E$14+1,1))-AVERAGE(OFFSET($H$3,0,0,'Données projet'!$E$14+1,1))</f>
        <v>398.94207486581155</v>
      </c>
      <c r="DU201" s="62">
        <f t="shared" si="209"/>
        <v>166.80625488406787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38.822567368020543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38.822567368020543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4.8316906031686813E-13</v>
      </c>
      <c r="EK201" s="18">
        <f>EJ201*VLOOKUP('Données projet'!$B$15,Paramètres!$A$1:$I$89,3,0)*VLOOKUP('Données projet'!$B$15,Paramètres!$A$1:$I$89,5,0)</f>
        <v>5.5023292588884943E-13</v>
      </c>
      <c r="EL201" s="14">
        <f t="shared" si="179"/>
        <v>6.7779602651316659E-12</v>
      </c>
      <c r="EM201" s="22">
        <f t="shared" si="180"/>
        <v>1.2763269807694063E-11</v>
      </c>
      <c r="EN201" s="62">
        <f t="shared" si="198"/>
        <v>293.3333333333461</v>
      </c>
      <c r="EO201" s="62">
        <f ca="1">AVERAGE(OFFSET($EN$3,0,0,'Données projet'!$E$15+1,1))-AVERAGE(OFFSET($H$3,0,0,'Données projet'!$E$15+1,1))</f>
        <v>720.18933349167537</v>
      </c>
      <c r="EP201" s="62">
        <f t="shared" si="210"/>
        <v>328.2965259900862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220.27223471526744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220.27223471526744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4.8316906031686813E-13</v>
      </c>
      <c r="O202" s="14">
        <f>N202*VLOOKUP('Données projet'!$B$9,Paramètres!$A$1:$I$89,3,0)*VLOOKUP('Données projet'!$B$9,Paramètres!$A$1:$I$89,5,0)</f>
        <v>4.3717136577470225E-13</v>
      </c>
      <c r="P202" s="14">
        <f t="shared" si="203"/>
        <v>5.5313598682231701E-12</v>
      </c>
      <c r="Q202" s="22">
        <f t="shared" si="162"/>
        <v>1.039519189921296E-11</v>
      </c>
      <c r="R202" s="62">
        <f t="shared" si="191"/>
        <v>293.33333333334372</v>
      </c>
      <c r="S202" s="62">
        <f ca="1">AVERAGE(OFFSET($R$3,0,0,'Données projet'!$E$9+1,1))-AVERAGE(OFFSET($H$3,0,0,'Données projet'!$E$9+1,1))</f>
        <v>581.88778927327667</v>
      </c>
      <c r="T202" s="62">
        <f t="shared" si="204"/>
        <v>269.67340993773422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171.57896125516825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171.57896125516825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4.8316906031686813E-13</v>
      </c>
      <c r="AJ202" s="14">
        <f>AI202*VLOOKUP('Données projet'!$B$10,Paramètres!$A$1:$I$89,3,0)*VLOOKUP('Données projet'!$B$10,Paramètres!$A$1:$I$89,5,0)</f>
        <v>3.2410980566055511E-13</v>
      </c>
      <c r="AK202" s="14">
        <f t="shared" si="164"/>
        <v>4.246192380365624E-12</v>
      </c>
      <c r="AL202" s="22">
        <f t="shared" si="165"/>
        <v>7.9599429739955953E-12</v>
      </c>
      <c r="AM202" s="62">
        <f t="shared" si="193"/>
        <v>293.33333333334127</v>
      </c>
      <c r="AN202" s="62">
        <f ca="1">AVERAGE(OFFSET($AM$3,0,0,'Données projet'!$E$10+1,1))-AVERAGE(OFFSET($H$3,0,0,'Données projet'!$E$10+1,1))</f>
        <v>442.85175349826028</v>
      </c>
      <c r="AO202" s="62">
        <f t="shared" si="205"/>
        <v>210.70697808232501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156.78767149179166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156.78767149179166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4.8316906031686813E-13</v>
      </c>
      <c r="BE202" s="14">
        <f>BD202*VLOOKUP('Données projet'!$B$11,Paramètres!$A$1:$I$89,3,0)*VLOOKUP('Données projet'!$B$11,Paramètres!$A$1:$I$89,5,0)</f>
        <v>5.2008317652507685E-13</v>
      </c>
      <c r="BF202" s="14">
        <f t="shared" si="167"/>
        <v>6.4487270587740506E-12</v>
      </c>
      <c r="BG202" s="22">
        <f t="shared" si="168"/>
        <v>1.213734449314598E-11</v>
      </c>
      <c r="BH202" s="62">
        <f t="shared" si="194"/>
        <v>293.33333333334548</v>
      </c>
      <c r="BI202" s="62">
        <f ca="1">AVERAGE(OFFSET($BH$3,0,0,'Données projet'!$E$11+1,1))-AVERAGE(OFFSET($H$3,0,0,'Données projet'!$E$11+1,1))</f>
        <v>683.36974161977764</v>
      </c>
      <c r="BJ202" s="62">
        <f t="shared" si="206"/>
        <v>312.6921234697457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204.11979873459669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204.11979873459669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4.8316906031686813E-13</v>
      </c>
      <c r="BZ202" s="14">
        <f>BY202*VLOOKUP('Données projet'!$B$12,Paramètres!$A$1:$I$89,3,0)*VLOOKUP('Données projet'!$B$12,Paramètres!$A$1:$I$89,5,0)</f>
        <v>4.6732111513847483E-13</v>
      </c>
      <c r="CA202" s="14">
        <f t="shared" si="170"/>
        <v>5.8671100737071438E-12</v>
      </c>
      <c r="CB202" s="22">
        <f t="shared" si="171"/>
        <v>1.1032467653906121E-11</v>
      </c>
      <c r="CC202" s="62">
        <f t="shared" si="195"/>
        <v>293.33333333334434</v>
      </c>
      <c r="CD202" s="62">
        <f ca="1">AVERAGE(OFFSET($CC$3,0,0,'Données projet'!$E$12+1,1))-AVERAGE(OFFSET($H$3,0,0,'Données projet'!$E$12+1,1))</f>
        <v>618.83149423524605</v>
      </c>
      <c r="CE202" s="62">
        <f t="shared" si="207"/>
        <v>285.33582535802435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183.41199306586955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183.41199306586955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2.8421709430404007E-14</v>
      </c>
      <c r="CU202" s="18">
        <f>CT202*VLOOKUP('Données projet'!$B$13,Paramètres!$A$1:$I$89,3,0)*VLOOKUP('Données projet'!$B$13,Paramètres!$A$1:$I$89,5,0)</f>
        <v>2.3055690689943732E-14</v>
      </c>
      <c r="CV202" s="14">
        <f t="shared" si="173"/>
        <v>4.10868481342271E-13</v>
      </c>
      <c r="CW202" s="22">
        <f t="shared" si="174"/>
        <v>7.5575126628944061E-13</v>
      </c>
      <c r="CX202" s="62">
        <f t="shared" si="196"/>
        <v>293.33333333333405</v>
      </c>
      <c r="CY202" s="62">
        <f ca="1">AVERAGE(OFFSET($CX$3,0,0,'Données projet'!$E$13+1,1))-AVERAGE(OFFSET($H$3,0,0,'Données projet'!$E$13+1,1))</f>
        <v>204.1040196583786</v>
      </c>
      <c r="CZ202" s="62">
        <f t="shared" si="208"/>
        <v>202.88720677845521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7.8070784654949819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7.8070784654949819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62">
        <f t="shared" si="197"/>
        <v>293.33333333333491</v>
      </c>
      <c r="DT202" s="62">
        <f ca="1">AVERAGE(OFFSET($DS$3,0,0,'Données projet'!$E$14+1,1))-AVERAGE(OFFSET($H$3,0,0,'Données projet'!$E$14+1,1))</f>
        <v>398.94207486581155</v>
      </c>
      <c r="DU202" s="62">
        <f t="shared" si="209"/>
        <v>166.80625488406787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38.061280501361608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38.061280501361608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4.8316906031686813E-13</v>
      </c>
      <c r="EK202" s="18">
        <f>EJ202*VLOOKUP('Données projet'!$B$15,Paramètres!$A$1:$I$89,3,0)*VLOOKUP('Données projet'!$B$15,Paramètres!$A$1:$I$89,5,0)</f>
        <v>5.5023292588884943E-13</v>
      </c>
      <c r="EL202" s="14">
        <f t="shared" si="179"/>
        <v>6.7779602651316659E-12</v>
      </c>
      <c r="EM202" s="22">
        <f t="shared" si="180"/>
        <v>1.2763269807694063E-11</v>
      </c>
      <c r="EN202" s="62">
        <f t="shared" si="198"/>
        <v>293.3333333333461</v>
      </c>
      <c r="EO202" s="62">
        <f ca="1">AVERAGE(OFFSET($EN$3,0,0,'Données projet'!$E$15+1,1))-AVERAGE(OFFSET($H$3,0,0,'Données projet'!$E$15+1,1))</f>
        <v>720.18933349167537</v>
      </c>
      <c r="EP202" s="62">
        <f t="shared" si="210"/>
        <v>328.2965259900862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215.95283054529799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215.95283054529799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4.8316906031686813E-13</v>
      </c>
      <c r="O203" s="14">
        <f>N203*VLOOKUP('Données projet'!$B$9,Paramètres!$A$1:$I$89,3,0)*VLOOKUP('Données projet'!$B$9,Paramètres!$A$1:$I$89,5,0)</f>
        <v>4.3717136577470225E-13</v>
      </c>
      <c r="P203" s="14">
        <f t="shared" si="203"/>
        <v>5.5313598682231701E-12</v>
      </c>
      <c r="Q203" s="22">
        <f t="shared" si="162"/>
        <v>1.039519189921296E-11</v>
      </c>
      <c r="R203" s="62">
        <f t="shared" si="191"/>
        <v>293.33333333334372</v>
      </c>
      <c r="S203" s="62">
        <f ca="1">AVERAGE(OFFSET($R$3,0,0,'Données projet'!$E$9+1,1))-AVERAGE(OFFSET($H$3,0,0,'Données projet'!$E$9+1,1))</f>
        <v>581.88778927327667</v>
      </c>
      <c r="T203" s="62">
        <f t="shared" si="204"/>
        <v>269.67340993773422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168.21440247778716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168.21440247778716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4.8316906031686813E-13</v>
      </c>
      <c r="AJ203" s="14">
        <f>AI203*VLOOKUP('Données projet'!$B$10,Paramètres!$A$1:$I$89,3,0)*VLOOKUP('Données projet'!$B$10,Paramètres!$A$1:$I$89,5,0)</f>
        <v>3.2410980566055511E-13</v>
      </c>
      <c r="AK203" s="14">
        <f t="shared" si="164"/>
        <v>4.246192380365624E-12</v>
      </c>
      <c r="AL203" s="22">
        <f t="shared" si="165"/>
        <v>7.9599429739955953E-12</v>
      </c>
      <c r="AM203" s="62">
        <f t="shared" si="193"/>
        <v>293.33333333334127</v>
      </c>
      <c r="AN203" s="62">
        <f ca="1">AVERAGE(OFFSET($AM$3,0,0,'Données projet'!$E$10+1,1))-AVERAGE(OFFSET($H$3,0,0,'Données projet'!$E$10+1,1))</f>
        <v>442.85175349826028</v>
      </c>
      <c r="AO203" s="62">
        <f t="shared" si="205"/>
        <v>210.70697808232501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153.71316088487444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153.71316088487444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4.8316906031686813E-13</v>
      </c>
      <c r="BE203" s="14">
        <f>BD203*VLOOKUP('Données projet'!$B$11,Paramètres!$A$1:$I$89,3,0)*VLOOKUP('Données projet'!$B$11,Paramètres!$A$1:$I$89,5,0)</f>
        <v>5.2008317652507685E-13</v>
      </c>
      <c r="BF203" s="14">
        <f t="shared" si="167"/>
        <v>6.4487270587740506E-12</v>
      </c>
      <c r="BG203" s="22">
        <f t="shared" si="168"/>
        <v>1.213734449314598E-11</v>
      </c>
      <c r="BH203" s="62">
        <f t="shared" si="194"/>
        <v>293.33333333334548</v>
      </c>
      <c r="BI203" s="62">
        <f ca="1">AVERAGE(OFFSET($BH$3,0,0,'Données projet'!$E$11+1,1))-AVERAGE(OFFSET($H$3,0,0,'Données projet'!$E$11+1,1))</f>
        <v>683.36974161977764</v>
      </c>
      <c r="BJ203" s="62">
        <f t="shared" si="206"/>
        <v>312.6921234697457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200.11713398219504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200.11713398219504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4.8316906031686813E-13</v>
      </c>
      <c r="BZ203" s="14">
        <f>BY203*VLOOKUP('Données projet'!$B$12,Paramètres!$A$1:$I$89,3,0)*VLOOKUP('Données projet'!$B$12,Paramètres!$A$1:$I$89,5,0)</f>
        <v>4.6732111513847483E-13</v>
      </c>
      <c r="CA203" s="14">
        <f t="shared" si="170"/>
        <v>5.8671100737071438E-12</v>
      </c>
      <c r="CB203" s="22">
        <f t="shared" si="171"/>
        <v>1.1032467653906121E-11</v>
      </c>
      <c r="CC203" s="62">
        <f t="shared" si="195"/>
        <v>293.33333333334434</v>
      </c>
      <c r="CD203" s="62">
        <f ca="1">AVERAGE(OFFSET($CC$3,0,0,'Données projet'!$E$12+1,1))-AVERAGE(OFFSET($H$3,0,0,'Données projet'!$E$12+1,1))</f>
        <v>618.83149423524605</v>
      </c>
      <c r="CE203" s="62">
        <f t="shared" si="207"/>
        <v>285.33582535802435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179.81539575211735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179.81539575211735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2.8421709430404007E-14</v>
      </c>
      <c r="CU203" s="18">
        <f>CT203*VLOOKUP('Données projet'!$B$13,Paramètres!$A$1:$I$89,3,0)*VLOOKUP('Données projet'!$B$13,Paramètres!$A$1:$I$89,5,0)</f>
        <v>2.3055690689943732E-14</v>
      </c>
      <c r="CV203" s="14">
        <f t="shared" si="173"/>
        <v>4.10868481342271E-13</v>
      </c>
      <c r="CW203" s="22">
        <f t="shared" si="174"/>
        <v>7.5575126628944061E-13</v>
      </c>
      <c r="CX203" s="62">
        <f t="shared" si="196"/>
        <v>293.33333333333405</v>
      </c>
      <c r="CY203" s="62">
        <f ca="1">AVERAGE(OFFSET($CX$3,0,0,'Données projet'!$E$13+1,1))-AVERAGE(OFFSET($H$3,0,0,'Données projet'!$E$13+1,1))</f>
        <v>204.1040196583786</v>
      </c>
      <c r="CZ203" s="62">
        <f t="shared" si="208"/>
        <v>202.88720677845521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7.6539864186342959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7.6539864186342959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62">
        <f t="shared" si="197"/>
        <v>293.33333333333491</v>
      </c>
      <c r="DT203" s="62">
        <f ca="1">AVERAGE(OFFSET($DS$3,0,0,'Données projet'!$E$14+1,1))-AVERAGE(OFFSET($H$3,0,0,'Données projet'!$E$14+1,1))</f>
        <v>398.94207486581155</v>
      </c>
      <c r="DU203" s="62">
        <f t="shared" si="209"/>
        <v>166.80625488406787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37.314922005818715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37.314922005818715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4.8316906031686813E-13</v>
      </c>
      <c r="EK203" s="18">
        <f>EJ203*VLOOKUP('Données projet'!$B$15,Paramètres!$A$1:$I$89,3,0)*VLOOKUP('Données projet'!$B$15,Paramètres!$A$1:$I$89,5,0)</f>
        <v>5.5023292588884943E-13</v>
      </c>
      <c r="EL203" s="14">
        <f t="shared" si="179"/>
        <v>6.7779602651316659E-12</v>
      </c>
      <c r="EM203" s="22">
        <f t="shared" si="180"/>
        <v>1.2763269807694063E-11</v>
      </c>
      <c r="EN203" s="62">
        <f t="shared" si="198"/>
        <v>293.3333333333461</v>
      </c>
      <c r="EO203" s="62">
        <f ca="1">AVERAGE(OFFSET($EN$3,0,0,'Données projet'!$E$15+1,1))-AVERAGE(OFFSET($H$3,0,0,'Données projet'!$E$15+1,1))</f>
        <v>720.18933349167537</v>
      </c>
      <c r="EP203" s="62">
        <f t="shared" si="210"/>
        <v>328.2965259900862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211.71812725652524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211.71812725652524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6" thickBot="1" x14ac:dyDescent="0.2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1.1289835501862808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1.1289835501862808</v>
      </c>
      <c r="BA205" s="87">
        <f>EXP(LN('Données projet'!B88)/'Données projet'!A88)</f>
        <v>1.1289835501862808</v>
      </c>
      <c r="BV205" s="87">
        <f>EXP(LN('Données projet'!B114)/'Données projet'!A114)</f>
        <v>1.1289835501862808</v>
      </c>
      <c r="CQ205" s="87">
        <f>EXP(LN('Données projet'!B140)/'Données projet'!A140)</f>
        <v>1.2414460987627769</v>
      </c>
      <c r="DL205" s="87">
        <f>EXP(LN('Données projet'!B166)/'Données projet'!A166)</f>
        <v>1.1468615547413354</v>
      </c>
      <c r="EG205" s="87">
        <f>EXP(LN('Données projet'!B192)/'Données projet'!A192)</f>
        <v>1.1289835501862808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6" thickBot="1" x14ac:dyDescent="0.2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6" thickBot="1" x14ac:dyDescent="0.2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6" thickBot="1" x14ac:dyDescent="0.2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6" thickBot="1" x14ac:dyDescent="0.2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6" thickBot="1" x14ac:dyDescent="0.2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6" thickBot="1" x14ac:dyDescent="0.2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">
      <c r="A93" s="129" t="s">
        <v>208</v>
      </c>
    </row>
    <row r="94" spans="1:14" x14ac:dyDescent="0.2">
      <c r="A94" s="129" t="s">
        <v>209</v>
      </c>
    </row>
    <row r="95" spans="1:14" x14ac:dyDescent="0.2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52" sqref="K5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2" t="str">
        <f>IF('Données projet'!$B$9="","",'Données projet'!$B$9)</f>
        <v>Chêne sessile</v>
      </c>
      <c r="B6" s="153">
        <f>'Données projet'!D9</f>
        <v>7.6743749999999995</v>
      </c>
      <c r="C6" s="154">
        <f ca="1">IF(OR('Données projet'!B9="",'Données projet'!C9="",'Données projet'!C9=0%),0,Calculateur!S3)</f>
        <v>581.88778927327667</v>
      </c>
      <c r="D6" s="154">
        <f>IF(OR('Données projet'!B9="",'Données projet'!C9="",'Données projet'!C9=0%),0,Calculateur!T3)</f>
        <v>269.67340993773422</v>
      </c>
      <c r="E6" s="154">
        <f ca="1">MIN(C6,D6)</f>
        <v>269.67340993773422</v>
      </c>
      <c r="F6" s="154">
        <f ca="1">E6*B6</f>
        <v>2069.5748753908988</v>
      </c>
      <c r="G6" s="154">
        <f ca="1">F6*(100%-'Données projet'!$C$24)*(100%-'Données projet'!$C$25)*(100%-'Données projet'!$C$26)*(100%-'Données projet'!$C$27)</f>
        <v>1769.4865184592184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1769.4865184592184</v>
      </c>
      <c r="M6" s="248" t="s">
        <v>328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0" t="str">
        <f>IF('Données projet'!$B$10="","",'Données projet'!$B$10)</f>
        <v>Tilleul</v>
      </c>
      <c r="B7" s="161">
        <f>'Données projet'!D10</f>
        <v>0.511625</v>
      </c>
      <c r="C7" s="154">
        <f ca="1">IF(OR('Données projet'!B10="",'Données projet'!C10="",'Données projet'!C10=0%),0,Calculateur!AN3)</f>
        <v>442.85175349826028</v>
      </c>
      <c r="D7" s="154">
        <f>IF(OR('Données projet'!B10="",'Données projet'!C10="",'Données projet'!C10=0%),0,Calculateur!AO3)</f>
        <v>210.70697808232501</v>
      </c>
      <c r="E7" s="154">
        <f t="shared" ref="E7:E15" ca="1" si="0">MIN(C7,D7)</f>
        <v>210.70697808232501</v>
      </c>
      <c r="F7" s="154">
        <f t="shared" ref="F7:F15" ca="1" si="1">E7*B7</f>
        <v>107.80295766136953</v>
      </c>
      <c r="G7" s="154">
        <f ca="1">F7*(100%-'Données projet'!$C$24)*(100%-'Données projet'!$C$25)*(100%-'Données projet'!$C$26)*(100%-'Données projet'!$C$27)</f>
        <v>92.171528800470952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92.171528800470952</v>
      </c>
      <c r="M7" s="248" t="s">
        <v>327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0" t="str">
        <f>IF('Données projet'!$B$11="","",'Données projet'!$B$11)</f>
        <v>Cormier</v>
      </c>
      <c r="B8" s="161">
        <f>'Données projet'!D11</f>
        <v>0.511625</v>
      </c>
      <c r="C8" s="154">
        <f ca="1">IF(OR('Données projet'!B11="",'Données projet'!C11="",'Données projet'!C11=0%),0,Calculateur!BI3)</f>
        <v>683.36974161977764</v>
      </c>
      <c r="D8" s="154">
        <f>IF(OR('Données projet'!B11="",'Données projet'!C11="",'Données projet'!C11=0%),0,Calculateur!BJ3)</f>
        <v>312.6921234697457</v>
      </c>
      <c r="E8" s="154">
        <f t="shared" ca="1" si="0"/>
        <v>312.6921234697457</v>
      </c>
      <c r="F8" s="154">
        <f t="shared" ca="1" si="1"/>
        <v>159.98110767020864</v>
      </c>
      <c r="G8" s="154">
        <f ca="1">F8*(100%-'Données projet'!$C$24)*(100%-'Données projet'!$C$25)*(100%-'Données projet'!$C$26)*(100%-'Données projet'!$C$27)</f>
        <v>136.78384705802841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136.78384705802841</v>
      </c>
      <c r="M8" s="248" t="s">
        <v>327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0" t="str">
        <f>IF('Données projet'!$B$12="","",'Données projet'!$B$12)</f>
        <v>Alisier torminal</v>
      </c>
      <c r="B9" s="161">
        <f>'Données projet'!D12</f>
        <v>0.306975</v>
      </c>
      <c r="C9" s="154">
        <f ca="1">IF(OR('Données projet'!B12="",'Données projet'!C12="",'Données projet'!C12=0%),0,Calculateur!CD3)</f>
        <v>618.83149423524605</v>
      </c>
      <c r="D9" s="154">
        <f>IF(OR('Données projet'!B12="",'Données projet'!C12="",'Données projet'!C12=0%),0,Calculateur!CE3)</f>
        <v>285.33582535802435</v>
      </c>
      <c r="E9" s="154">
        <f t="shared" ca="1" si="0"/>
        <v>285.33582535802435</v>
      </c>
      <c r="F9" s="154">
        <f t="shared" ca="1" si="1"/>
        <v>87.590964989279527</v>
      </c>
      <c r="G9" s="154">
        <f ca="1">F9*(100%-'Données projet'!$C$24)*(100%-'Données projet'!$C$25)*(100%-'Données projet'!$C$26)*(100%-'Données projet'!$C$27)</f>
        <v>74.890275065834004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74.890275065834004</v>
      </c>
      <c r="M9" s="248" t="s">
        <v>327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0" t="str">
        <f>IF('Données projet'!$B$13="","",'Données projet'!$B$13)</f>
        <v>Noyer</v>
      </c>
      <c r="B10" s="161">
        <f>'Données projet'!D13</f>
        <v>0.511625</v>
      </c>
      <c r="C10" s="154">
        <f ca="1">IF(OR('Données projet'!B13="",'Données projet'!C13="",'Données projet'!C13=0%),0,Calculateur!CY3)</f>
        <v>204.1040196583786</v>
      </c>
      <c r="D10" s="154">
        <f>IF(OR('Données projet'!B13="",'Données projet'!C13="",'Données projet'!C13=0%),0,Calculateur!CZ3)</f>
        <v>202.88720677845521</v>
      </c>
      <c r="E10" s="154">
        <f t="shared" ca="1" si="0"/>
        <v>202.88720677845521</v>
      </c>
      <c r="F10" s="154">
        <f t="shared" ca="1" si="1"/>
        <v>103.80216716802714</v>
      </c>
      <c r="G10" s="154">
        <f ca="1">F10*(100%-'Données projet'!$C$24)*(100%-'Données projet'!$C$25)*(100%-'Données projet'!$C$26)*(100%-'Données projet'!$C$27)</f>
        <v>88.750852928663207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4.5099743750000005</v>
      </c>
      <c r="K10" s="158">
        <f>J10*(100%-'Données projet'!$C$24)*(100%-'Données projet'!$C$25)*(100%-'Données projet'!$C$26)*(100%-'Données projet'!$C$27)</f>
        <v>3.8560280906250006</v>
      </c>
      <c r="L10" s="159">
        <f t="shared" ca="1" si="2"/>
        <v>92.60688101928821</v>
      </c>
      <c r="M10" s="228" t="s">
        <v>329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0" t="str">
        <f>IF('Données projet'!$B$14="","",'Données projet'!$B$14)</f>
        <v>Charme</v>
      </c>
      <c r="B11" s="161">
        <f>'Données projet'!D14</f>
        <v>0.306975</v>
      </c>
      <c r="C11" s="154">
        <f ca="1">IF(OR('Données projet'!B14="",'Données projet'!C14="",'Données projet'!C14=0%),0,Calculateur!DT3)</f>
        <v>398.94207486581155</v>
      </c>
      <c r="D11" s="154">
        <f>IF(OR('Données projet'!B14="",'Données projet'!C14="",'Données projet'!C14=0%),0,Calculateur!DU3)</f>
        <v>166.80625488406787</v>
      </c>
      <c r="E11" s="154">
        <f t="shared" ca="1" si="0"/>
        <v>166.80625488406787</v>
      </c>
      <c r="F11" s="154">
        <f t="shared" ca="1" si="1"/>
        <v>51.205350093036735</v>
      </c>
      <c r="G11" s="154">
        <f ca="1">F11*(100%-'Données projet'!$C$24)*(100%-'Données projet'!$C$25)*(100%-'Données projet'!$C$26)*(100%-'Données projet'!$C$27)</f>
        <v>43.780574329546404</v>
      </c>
      <c r="H11" s="162">
        <f>IF(OR('Données projet'!B14="",'Données projet'!C14="",'Données projet'!C14=0%),0,AVERAGE(Calculateur!$ED$3:$ED$33)*B11)</f>
        <v>7.1668991981099052E-3</v>
      </c>
      <c r="I11" s="156">
        <f>H11*(100%-'Données projet'!$C$24)*(100%-'Données projet'!$C$25)*(100%-'Données projet'!$C$26)*(100%-'Données projet'!$C$27)</f>
        <v>6.1276988143839682E-3</v>
      </c>
      <c r="J11" s="157">
        <f>IF(OR('Données projet'!B14="",'Données projet'!C14="",'Données projet'!C14=0%),0,SUM(Calculateur!$DW$3:$DW$33)*VLOOKUP('Données projet'!$B$14,Paramètres!$A$1:$I$89,9,0)*B11)</f>
        <v>0.61395</v>
      </c>
      <c r="K11" s="158">
        <f>J11*(100%-'Données projet'!$C$24)*(100%-'Données projet'!$C$25)*(100%-'Données projet'!$C$26)*(100%-'Données projet'!$C$27)</f>
        <v>0.52492724999999996</v>
      </c>
      <c r="L11" s="159">
        <f t="shared" ca="1" si="2"/>
        <v>44.311629278360783</v>
      </c>
      <c r="M11" s="228" t="s">
        <v>330</v>
      </c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0" t="str">
        <f>IF('Données projet'!$B$15="","",'Données projet'!$B$15)</f>
        <v>Chêne vert</v>
      </c>
      <c r="B12" s="161">
        <f>'Données projet'!D15</f>
        <v>0.20465</v>
      </c>
      <c r="C12" s="154">
        <f ca="1">IF(OR('Données projet'!B15="",'Données projet'!C15="",'Données projet'!C15=0%),0,Calculateur!EO3)</f>
        <v>720.18933349167537</v>
      </c>
      <c r="D12" s="154">
        <f>IF(OR('Données projet'!B15="",'Données projet'!C15="",'Données projet'!C15=0%),0,Calculateur!EP3)</f>
        <v>328.2965259900862</v>
      </c>
      <c r="E12" s="154">
        <f t="shared" ca="1" si="0"/>
        <v>328.2965259900862</v>
      </c>
      <c r="F12" s="154">
        <f t="shared" ca="1" si="1"/>
        <v>67.185884043871141</v>
      </c>
      <c r="G12" s="154">
        <f ca="1">F12*(100%-'Données projet'!$C$24)*(100%-'Données projet'!$C$25)*(100%-'Données projet'!$C$26)*(100%-'Données projet'!$C$27)</f>
        <v>57.443930857509827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ca="1" si="2"/>
        <v>57.443930857509827</v>
      </c>
      <c r="M12" s="248" t="s">
        <v>327</v>
      </c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28" t="s">
        <v>331</v>
      </c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3"/>
      <c r="B16" s="230"/>
      <c r="C16" s="231"/>
      <c r="D16" s="25"/>
      <c r="E16" s="25"/>
      <c r="F16" s="172">
        <f t="shared" ref="F16:L16" ca="1" si="3">SUM(F6:F15)</f>
        <v>2647.1433070166918</v>
      </c>
      <c r="G16" s="173">
        <f t="shared" ca="1" si="3"/>
        <v>2263.3075274992711</v>
      </c>
      <c r="H16" s="174">
        <f t="shared" si="3"/>
        <v>7.1668991981099052E-3</v>
      </c>
      <c r="I16" s="174">
        <f t="shared" si="3"/>
        <v>6.1276988143839682E-3</v>
      </c>
      <c r="J16" s="175">
        <f t="shared" si="3"/>
        <v>5.1239243750000005</v>
      </c>
      <c r="K16" s="175">
        <f t="shared" si="3"/>
        <v>4.3809553406250004</v>
      </c>
      <c r="L16" s="176">
        <f t="shared" ca="1" si="3"/>
        <v>2267.6946105387105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7" t="str">
        <f>A7</f>
        <v>Tilleul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7" t="str">
        <f>A8</f>
        <v>Cormier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7" t="str">
        <f>A10</f>
        <v>Noyer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7" t="str">
        <f>A11</f>
        <v>Charme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7" t="str">
        <f>A12</f>
        <v>Chêne vert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T42" sqref="T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6" thickBot="1" x14ac:dyDescent="0.2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3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-2373.8776095997091</v>
      </c>
      <c r="U10" s="188">
        <f>'Données projet'!D9</f>
        <v>7.6743749999999995</v>
      </c>
      <c r="V10" s="187">
        <f>U10*T10</f>
        <v>-18218.026980171766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Tilleul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-3183.9322192511836</v>
      </c>
      <c r="U11" s="188">
        <f>'Données projet'!D10</f>
        <v>0.511625</v>
      </c>
      <c r="V11" s="187">
        <f t="shared" ref="V11" si="0">U11*T11</f>
        <v>-1628.9793216743867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Cormier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-2575.6544528046375</v>
      </c>
      <c r="U12" s="188">
        <f>'Données projet'!D11</f>
        <v>0.511625</v>
      </c>
      <c r="V12" s="187">
        <f t="shared" ref="V12:V19" si="1">U12*T12</f>
        <v>-1317.7692094161725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Alisier torminal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-2575.6544528046375</v>
      </c>
      <c r="U13" s="188">
        <f>'Données projet'!D12</f>
        <v>0.306975</v>
      </c>
      <c r="V13" s="187">
        <f t="shared" si="1"/>
        <v>-790.66152564970355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Noyer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1755.5941499383325</v>
      </c>
      <c r="U14" s="188">
        <f>'Données projet'!D13</f>
        <v>0.511625</v>
      </c>
      <c r="V14" s="187">
        <f t="shared" si="1"/>
        <v>898.20585696219939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58"/>
      <c r="G15" s="338" t="s">
        <v>318</v>
      </c>
      <c r="H15" s="201"/>
      <c r="I15" s="202"/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Charme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-2918.9704813106732</v>
      </c>
      <c r="U15" s="188">
        <f>'Données projet'!D14</f>
        <v>0.306975</v>
      </c>
      <c r="V15" s="187">
        <f t="shared" si="1"/>
        <v>-896.05096350034387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38"/>
      <c r="H16" s="201"/>
      <c r="I16" s="202"/>
      <c r="J16" s="213"/>
      <c r="K16" s="222"/>
      <c r="L16" s="334" t="s">
        <v>254</v>
      </c>
      <c r="M16" s="335"/>
      <c r="N16" s="2"/>
      <c r="O16" s="25"/>
      <c r="P16" s="25"/>
      <c r="Q16" s="262"/>
      <c r="R16" s="25"/>
      <c r="S16" s="183" t="str">
        <f>B200</f>
        <v>Chêne vert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-2209.0719162714008</v>
      </c>
      <c r="U16" s="188">
        <f>'Données projet'!D15</f>
        <v>0.20465</v>
      </c>
      <c r="V16" s="187">
        <f t="shared" si="1"/>
        <v>-452.08656766494215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7">
        <v>0</v>
      </c>
      <c r="B17" s="210" t="s">
        <v>132</v>
      </c>
      <c r="C17" s="209" t="s">
        <v>132</v>
      </c>
      <c r="D17" s="208" t="s">
        <v>132</v>
      </c>
      <c r="E17" s="204">
        <v>3865.11</v>
      </c>
      <c r="F17" s="258"/>
      <c r="G17" s="338"/>
      <c r="J17" s="213"/>
      <c r="K17" s="222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38"/>
      <c r="J18" s="213"/>
      <c r="K18" s="222"/>
      <c r="L18" s="292" t="s">
        <v>255</v>
      </c>
      <c r="M18" s="294"/>
      <c r="N18" s="203"/>
      <c r="O18" s="25"/>
      <c r="P18" s="25"/>
      <c r="Q18" s="262"/>
      <c r="R18" s="25"/>
      <c r="S18" s="183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38"/>
      <c r="H19" s="229" t="s">
        <v>178</v>
      </c>
      <c r="I19" s="229" t="s">
        <v>287</v>
      </c>
      <c r="J19" s="257"/>
      <c r="K19" s="181"/>
      <c r="L19" s="334" t="s">
        <v>288</v>
      </c>
      <c r="M19" s="335"/>
      <c r="N19" s="189">
        <f>N17*N18</f>
        <v>0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38"/>
      <c r="H20" s="201">
        <v>0</v>
      </c>
      <c r="I20" s="202">
        <v>738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>
        <v>1</v>
      </c>
      <c r="I21" s="202">
        <v>450</v>
      </c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>
        <v>2</v>
      </c>
      <c r="I22" s="202">
        <v>450</v>
      </c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0">
        <f>'Données projet'!A36</f>
        <v>42</v>
      </c>
      <c r="B23" s="191">
        <f>'Données projet'!D36</f>
        <v>43.21</v>
      </c>
      <c r="C23" s="204">
        <f>225*'Données projet'!E36+13.8*('Données projet'!F36+'Données projet'!G36)+10*'Données projet'!G36</f>
        <v>45</v>
      </c>
      <c r="D23" s="192">
        <f>B23*C23</f>
        <v>1944.45</v>
      </c>
      <c r="E23" s="204"/>
      <c r="F23" s="258"/>
      <c r="H23" s="201">
        <v>3</v>
      </c>
      <c r="I23" s="202">
        <v>450</v>
      </c>
      <c r="K23" s="222"/>
      <c r="L23" s="336" t="s">
        <v>260</v>
      </c>
      <c r="M23" s="336"/>
      <c r="N23" s="336"/>
      <c r="O23" s="25"/>
      <c r="P23" s="25"/>
      <c r="Q23" s="262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-42614.903701196527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0">
        <f>'Données projet'!A37</f>
        <v>50</v>
      </c>
      <c r="B24" s="191">
        <f>'Données projet'!D37</f>
        <v>35.58</v>
      </c>
      <c r="C24" s="204">
        <f>225*'Données projet'!E37+13.8*('Données projet'!F37+'Données projet'!G37)+10*'Données projet'!G37</f>
        <v>45</v>
      </c>
      <c r="D24" s="192">
        <f t="shared" ref="D24:D42" si="2">B24*C24</f>
        <v>1601.1</v>
      </c>
      <c r="E24" s="204"/>
      <c r="F24" s="261"/>
      <c r="H24" s="201">
        <v>4</v>
      </c>
      <c r="I24" s="202"/>
      <c r="K24" s="222"/>
      <c r="O24" s="25"/>
      <c r="P24" s="25"/>
      <c r="Q24" s="262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0">
        <f>'Données projet'!A38</f>
        <v>58</v>
      </c>
      <c r="B25" s="191">
        <f>'Données projet'!D38</f>
        <v>44.93</v>
      </c>
      <c r="C25" s="204">
        <f>225*'Données projet'!E38+13.8*('Données projet'!F38+'Données projet'!G38)+10*'Données projet'!G38</f>
        <v>45</v>
      </c>
      <c r="D25" s="192">
        <f t="shared" si="2"/>
        <v>2021.85</v>
      </c>
      <c r="E25" s="204"/>
      <c r="F25" s="261"/>
      <c r="G25" s="1"/>
      <c r="H25" s="201">
        <v>5</v>
      </c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33">
        <f ca="1">T23-T24</f>
        <v>-42614.903701196527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0">
        <f>'Données projet'!A39</f>
        <v>66</v>
      </c>
      <c r="B26" s="191">
        <f>'Données projet'!D39</f>
        <v>49.91</v>
      </c>
      <c r="C26" s="204">
        <f>225*'Données projet'!E39+13.8*('Données projet'!F39+'Données projet'!G39)+10*'Données projet'!G39</f>
        <v>67.5</v>
      </c>
      <c r="D26" s="192">
        <f t="shared" si="2"/>
        <v>3368.9249999999997</v>
      </c>
      <c r="E26" s="204"/>
      <c r="F26" s="261"/>
      <c r="G26" s="256"/>
      <c r="H26" s="201"/>
      <c r="I26" s="202"/>
      <c r="K26" s="222"/>
      <c r="L26" s="320" t="s">
        <v>258</v>
      </c>
      <c r="M26" s="321"/>
      <c r="N26" s="321"/>
      <c r="O26" s="321"/>
      <c r="P26" s="322"/>
      <c r="Q26" s="262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0">
        <f>'Données projet'!A40</f>
        <v>74</v>
      </c>
      <c r="B27" s="191">
        <f>'Données projet'!D40</f>
        <v>47.4</v>
      </c>
      <c r="C27" s="204">
        <f>225*'Données projet'!E40+13.8*('Données projet'!F40+'Données projet'!G40)+10*'Données projet'!G40</f>
        <v>90</v>
      </c>
      <c r="D27" s="192">
        <f t="shared" si="2"/>
        <v>4266</v>
      </c>
      <c r="E27" s="204"/>
      <c r="F27" s="261"/>
      <c r="G27" s="256"/>
      <c r="H27" s="201"/>
      <c r="I27" s="202"/>
      <c r="K27" s="222"/>
      <c r="L27" s="323"/>
      <c r="M27" s="324"/>
      <c r="N27" s="324"/>
      <c r="O27" s="324"/>
      <c r="P27" s="325"/>
      <c r="Q27" s="262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0">
        <f>'Données projet'!A41</f>
        <v>84</v>
      </c>
      <c r="B28" s="191">
        <f>'Données projet'!D41</f>
        <v>61.47</v>
      </c>
      <c r="C28" s="204">
        <f>225*'Données projet'!E41+13.8*('Données projet'!F41+'Données projet'!G41)+10*'Données projet'!G41</f>
        <v>90</v>
      </c>
      <c r="D28" s="192">
        <f t="shared" si="2"/>
        <v>5532.3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0">
        <f>'Données projet'!A42</f>
        <v>94</v>
      </c>
      <c r="B29" s="191">
        <f>'Données projet'!D42</f>
        <v>61.85</v>
      </c>
      <c r="C29" s="204">
        <f>225*'Données projet'!E42+13.8*('Données projet'!F42+'Données projet'!G42)+10*'Données projet'!G42</f>
        <v>112.5</v>
      </c>
      <c r="D29" s="192">
        <f t="shared" si="2"/>
        <v>6958.125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0">
        <f>'Données projet'!A43</f>
        <v>104</v>
      </c>
      <c r="B30" s="191">
        <f>'Données projet'!D43</f>
        <v>60.19</v>
      </c>
      <c r="C30" s="204">
        <f>225*'Données projet'!E43+13.8*('Données projet'!F43+'Données projet'!G43)+10*'Données projet'!G43</f>
        <v>112.5</v>
      </c>
      <c r="D30" s="192">
        <f t="shared" si="2"/>
        <v>6771.375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0">
        <f>'Données projet'!A44</f>
        <v>114</v>
      </c>
      <c r="B31" s="191">
        <f>'Données projet'!D44</f>
        <v>56.07</v>
      </c>
      <c r="C31" s="204">
        <f>225*'Données projet'!E44+13.8*('Données projet'!F44+'Données projet'!G44)+10*'Données projet'!G44</f>
        <v>135</v>
      </c>
      <c r="D31" s="192">
        <f t="shared" si="2"/>
        <v>7569.45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0">
        <f>'Données projet'!A45</f>
        <v>124</v>
      </c>
      <c r="B32" s="191">
        <f>'Données projet'!D45</f>
        <v>52.53</v>
      </c>
      <c r="C32" s="204">
        <f>225*'Données projet'!E45+13.8*('Données projet'!F45+'Données projet'!G45)+10*'Données projet'!G45</f>
        <v>157.5</v>
      </c>
      <c r="D32" s="192">
        <f t="shared" si="2"/>
        <v>8273.4750000000004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0">
        <f>'Données projet'!A46</f>
        <v>134</v>
      </c>
      <c r="B33" s="191">
        <f>'Données projet'!D46</f>
        <v>54.95</v>
      </c>
      <c r="C33" s="204">
        <f>225*'Données projet'!E46+13.8*('Données projet'!F46+'Données projet'!G46)+10*'Données projet'!G46</f>
        <v>157.5</v>
      </c>
      <c r="D33" s="192">
        <f t="shared" si="2"/>
        <v>8654.625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0">
        <f>'Données projet'!A47</f>
        <v>144</v>
      </c>
      <c r="B34" s="191">
        <f>'Données projet'!D47</f>
        <v>56.01</v>
      </c>
      <c r="C34" s="204">
        <f>225*'Données projet'!E47+13.8*('Données projet'!F47+'Données projet'!G47)+10*'Données projet'!G47</f>
        <v>157.5</v>
      </c>
      <c r="D34" s="192">
        <f t="shared" si="2"/>
        <v>8821.5749999999989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0">
        <f>'Données projet'!A48</f>
        <v>154</v>
      </c>
      <c r="B35" s="191">
        <f>'Données projet'!D48</f>
        <v>55.13</v>
      </c>
      <c r="C35" s="204">
        <f>225*'Données projet'!E48+13.8*('Données projet'!F48+'Données projet'!G48)+10*'Données projet'!G48</f>
        <v>157.5</v>
      </c>
      <c r="D35" s="192">
        <f t="shared" si="2"/>
        <v>8682.9750000000004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0">
        <f>'Données projet'!A49</f>
        <v>164</v>
      </c>
      <c r="B36" s="191">
        <f>'Données projet'!D49</f>
        <v>59.58</v>
      </c>
      <c r="C36" s="204">
        <f>225*'Données projet'!E49+13.8*('Données projet'!F49+'Données projet'!G49)+10*'Données projet'!G49</f>
        <v>180</v>
      </c>
      <c r="D36" s="192">
        <f t="shared" si="2"/>
        <v>10724.4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0">
        <f>'Données projet'!A50</f>
        <v>174</v>
      </c>
      <c r="B37" s="191">
        <f>'Données projet'!D50</f>
        <v>214.77</v>
      </c>
      <c r="C37" s="204">
        <f>225*'Données projet'!E50+13.8*('Données projet'!F50+'Données projet'!G50)+10*'Données projet'!G50</f>
        <v>180</v>
      </c>
      <c r="D37" s="192">
        <f t="shared" si="2"/>
        <v>38658.6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0">
        <f>'Données projet'!A51</f>
        <v>177</v>
      </c>
      <c r="B38" s="191">
        <f>'Données projet'!D51</f>
        <v>115.19</v>
      </c>
      <c r="C38" s="204">
        <f>225*'Données projet'!E51+13.8*('Données projet'!F51+'Données projet'!G51)+10*'Données projet'!G51</f>
        <v>180</v>
      </c>
      <c r="D38" s="192">
        <f t="shared" si="2"/>
        <v>20734.2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0">
        <f>'Données projet'!A52</f>
        <v>180</v>
      </c>
      <c r="B39" s="191">
        <f>'Données projet'!D52</f>
        <v>77.72</v>
      </c>
      <c r="C39" s="204">
        <f>225*'Données projet'!E52+13.8*('Données projet'!F52+'Données projet'!G52)+10*'Données projet'!G52</f>
        <v>180</v>
      </c>
      <c r="D39" s="192">
        <f t="shared" si="2"/>
        <v>13989.6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0">
        <f>'Données projet'!A53</f>
        <v>183</v>
      </c>
      <c r="B40" s="191">
        <f>'Données projet'!D53</f>
        <v>169.76</v>
      </c>
      <c r="C40" s="204">
        <f>225*'Données projet'!E53+13.8*('Données projet'!F53+'Données projet'!G53)+10*'Données projet'!G53</f>
        <v>180</v>
      </c>
      <c r="D40" s="192">
        <f t="shared" si="2"/>
        <v>30556.799999999999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0">
        <f>'Données projet'!A54</f>
        <v>0</v>
      </c>
      <c r="B41" s="191">
        <f>'Données projet'!D54</f>
        <v>0</v>
      </c>
      <c r="C41" s="204">
        <f>225*'Données projet'!E54+13.8*('Données projet'!F54+'Données projet'!G54)+10*'Données projet'!G54</f>
        <v>0</v>
      </c>
      <c r="D41" s="192">
        <f t="shared" si="2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0">
        <f>'Données projet'!A55</f>
        <v>0</v>
      </c>
      <c r="B42" s="191">
        <f>'Données projet'!D55</f>
        <v>0</v>
      </c>
      <c r="C42" s="204">
        <f>225*'Données projet'!E55+13.8*('Données projet'!F55+'Données projet'!G55)+10*'Données projet'!G55</f>
        <v>0</v>
      </c>
      <c r="D42" s="192">
        <f t="shared" si="2"/>
        <v>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4" t="str">
        <f>IF('Données projet'!$B$10="","",'Données projet'!$B$10)</f>
        <v>Tilleul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7">
        <v>0</v>
      </c>
      <c r="B48" s="210" t="s">
        <v>132</v>
      </c>
      <c r="C48" s="209" t="s">
        <v>132</v>
      </c>
      <c r="D48" s="208" t="s">
        <v>132</v>
      </c>
      <c r="E48" s="204">
        <v>3609.22</v>
      </c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ht="16" x14ac:dyDescent="0.2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0">
        <f>'Données projet'!A62</f>
        <v>42</v>
      </c>
      <c r="B54" s="191">
        <f>'Données projet'!D62</f>
        <v>43.21</v>
      </c>
      <c r="C54" s="202">
        <f>50*'Données projet'!E62+13.8*('Données projet'!F62+'Données projet'!G62)+10*'Données projet'!H62</f>
        <v>18</v>
      </c>
      <c r="D54" s="189">
        <f>B54*C54</f>
        <v>777.78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0">
        <f>'Données projet'!A63</f>
        <v>50</v>
      </c>
      <c r="B55" s="191">
        <f>'Données projet'!D63</f>
        <v>35.58</v>
      </c>
      <c r="C55" s="202">
        <f>50*'Données projet'!E63+13.8*('Données projet'!F63+'Données projet'!G63)+10*'Données projet'!H63</f>
        <v>18</v>
      </c>
      <c r="D55" s="189">
        <f t="shared" ref="D55:D73" si="4">B55*C55</f>
        <v>640.43999999999994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0">
        <f>'Données projet'!A64</f>
        <v>58</v>
      </c>
      <c r="B56" s="191">
        <f>'Données projet'!D64</f>
        <v>44.93</v>
      </c>
      <c r="C56" s="202">
        <f>50*'Données projet'!E64+13.8*('Données projet'!F64+'Données projet'!G64)+10*'Données projet'!H64</f>
        <v>18</v>
      </c>
      <c r="D56" s="189">
        <f t="shared" si="4"/>
        <v>808.74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0">
        <f>'Données projet'!A65</f>
        <v>66</v>
      </c>
      <c r="B57" s="191">
        <f>'Données projet'!D65</f>
        <v>49.91</v>
      </c>
      <c r="C57" s="202">
        <f>50*'Données projet'!E65+13.8*('Données projet'!F65+'Données projet'!G65)+10*'Données projet'!H65</f>
        <v>22</v>
      </c>
      <c r="D57" s="189">
        <f t="shared" si="4"/>
        <v>1098.02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0">
        <f>'Données projet'!A66</f>
        <v>74</v>
      </c>
      <c r="B58" s="191">
        <f>'Données projet'!D66</f>
        <v>47.4</v>
      </c>
      <c r="C58" s="202">
        <f>50*'Données projet'!E66+13.8*('Données projet'!F66+'Données projet'!G66)+10*'Données projet'!H66</f>
        <v>26</v>
      </c>
      <c r="D58" s="189">
        <f t="shared" si="4"/>
        <v>1232.3999999999999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0">
        <f>'Données projet'!A67</f>
        <v>84</v>
      </c>
      <c r="B59" s="191">
        <f>'Données projet'!D67</f>
        <v>61.47</v>
      </c>
      <c r="C59" s="202">
        <f>50*'Données projet'!E67+13.8*('Données projet'!F67+'Données projet'!G67)+10*'Données projet'!H67</f>
        <v>26</v>
      </c>
      <c r="D59" s="189">
        <f t="shared" si="4"/>
        <v>1598.22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0">
        <f>'Données projet'!A68</f>
        <v>94</v>
      </c>
      <c r="B60" s="191">
        <f>'Données projet'!D68</f>
        <v>61.85</v>
      </c>
      <c r="C60" s="202">
        <f>50*'Données projet'!E68+13.8*('Données projet'!F68+'Données projet'!G68)+10*'Données projet'!H68</f>
        <v>30</v>
      </c>
      <c r="D60" s="189">
        <f t="shared" si="4"/>
        <v>1855.5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0">
        <f>'Données projet'!A69</f>
        <v>104</v>
      </c>
      <c r="B61" s="191">
        <f>'Données projet'!D69</f>
        <v>60.19</v>
      </c>
      <c r="C61" s="202">
        <f>50*'Données projet'!E69+13.8*('Données projet'!F69+'Données projet'!G69)+10*'Données projet'!H69</f>
        <v>30</v>
      </c>
      <c r="D61" s="189">
        <f t="shared" si="4"/>
        <v>1805.6999999999998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0">
        <f>'Données projet'!A70</f>
        <v>114</v>
      </c>
      <c r="B62" s="191">
        <f>'Données projet'!D70</f>
        <v>56.07</v>
      </c>
      <c r="C62" s="202">
        <f>50*'Données projet'!E70+13.8*('Données projet'!F70+'Données projet'!G70)+10*'Données projet'!H70</f>
        <v>34</v>
      </c>
      <c r="D62" s="189">
        <f t="shared" si="4"/>
        <v>1906.38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0">
        <f>'Données projet'!A71</f>
        <v>124</v>
      </c>
      <c r="B63" s="191">
        <f>'Données projet'!D71</f>
        <v>52.53</v>
      </c>
      <c r="C63" s="202">
        <f>50*'Données projet'!E71+13.8*('Données projet'!F71+'Données projet'!G71)+10*'Données projet'!H71</f>
        <v>38</v>
      </c>
      <c r="D63" s="189">
        <f t="shared" si="4"/>
        <v>1996.14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0">
        <f>'Données projet'!A72</f>
        <v>134</v>
      </c>
      <c r="B64" s="191">
        <f>'Données projet'!D72</f>
        <v>54.95</v>
      </c>
      <c r="C64" s="202">
        <f>50*'Données projet'!E72+13.8*('Données projet'!F72+'Données projet'!G72)+10*'Données projet'!H72</f>
        <v>38</v>
      </c>
      <c r="D64" s="189">
        <f t="shared" si="4"/>
        <v>2088.1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0">
        <f>'Données projet'!A73</f>
        <v>144</v>
      </c>
      <c r="B65" s="191">
        <f>'Données projet'!D73</f>
        <v>56.01</v>
      </c>
      <c r="C65" s="202">
        <f>50*'Données projet'!E73+13.8*('Données projet'!F73+'Données projet'!G73)+10*'Données projet'!H73</f>
        <v>38</v>
      </c>
      <c r="D65" s="189">
        <f t="shared" si="4"/>
        <v>2128.38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0">
        <f>'Données projet'!A74</f>
        <v>154</v>
      </c>
      <c r="B66" s="191">
        <f>'Données projet'!D74</f>
        <v>55.13</v>
      </c>
      <c r="C66" s="202">
        <f>50*'Données projet'!E74+13.8*('Données projet'!F74+'Données projet'!G74)+10*'Données projet'!H74</f>
        <v>38</v>
      </c>
      <c r="D66" s="189">
        <f t="shared" si="4"/>
        <v>2094.94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0">
        <f>'Données projet'!A75</f>
        <v>164</v>
      </c>
      <c r="B67" s="191">
        <f>'Données projet'!D75</f>
        <v>59.58</v>
      </c>
      <c r="C67" s="202">
        <f>50*'Données projet'!E75+13.8*('Données projet'!F75+'Données projet'!G75)+10*'Données projet'!H75</f>
        <v>42</v>
      </c>
      <c r="D67" s="189">
        <f t="shared" si="4"/>
        <v>2502.36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0">
        <f>'Données projet'!A76</f>
        <v>174</v>
      </c>
      <c r="B68" s="191">
        <f>'Données projet'!D76</f>
        <v>214.77</v>
      </c>
      <c r="C68" s="202">
        <f>50*'Données projet'!E76+13.8*('Données projet'!F76+'Données projet'!G76)+10*'Données projet'!H76</f>
        <v>42</v>
      </c>
      <c r="D68" s="189">
        <f t="shared" si="4"/>
        <v>9020.34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0">
        <f>'Données projet'!A77</f>
        <v>177</v>
      </c>
      <c r="B69" s="191">
        <f>'Données projet'!D77</f>
        <v>115.19</v>
      </c>
      <c r="C69" s="202">
        <f>50*'Données projet'!E77+13.8*('Données projet'!F77+'Données projet'!G77)+10*'Données projet'!H77</f>
        <v>42</v>
      </c>
      <c r="D69" s="189">
        <f t="shared" si="4"/>
        <v>4837.9799999999996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0">
        <f>'Données projet'!A78</f>
        <v>180</v>
      </c>
      <c r="B70" s="191">
        <f>'Données projet'!D78</f>
        <v>77.72</v>
      </c>
      <c r="C70" s="202">
        <f>50*'Données projet'!E78+13.8*('Données projet'!F78+'Données projet'!G78)+10*'Données projet'!H78</f>
        <v>42</v>
      </c>
      <c r="D70" s="189">
        <f t="shared" si="4"/>
        <v>3264.24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0">
        <f>'Données projet'!A79</f>
        <v>183</v>
      </c>
      <c r="B71" s="191">
        <f>'Données projet'!D79</f>
        <v>169.76</v>
      </c>
      <c r="C71" s="202">
        <f>50*'Données projet'!E79+13.8*('Données projet'!F79+'Données projet'!G79)+10*'Données projet'!H79</f>
        <v>42</v>
      </c>
      <c r="D71" s="189">
        <f t="shared" si="4"/>
        <v>7129.92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0">
        <f>'Données projet'!A80</f>
        <v>0</v>
      </c>
      <c r="B72" s="191">
        <f>'Données projet'!D80</f>
        <v>0</v>
      </c>
      <c r="C72" s="202">
        <f>50*'Données projet'!E80+13.8*('Données projet'!F80+'Données projet'!G80)+10*'Données projet'!H80</f>
        <v>0</v>
      </c>
      <c r="D72" s="189">
        <f t="shared" si="4"/>
        <v>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0">
        <f>'Données projet'!A81</f>
        <v>0</v>
      </c>
      <c r="B73" s="191">
        <f>'Données projet'!D81</f>
        <v>0</v>
      </c>
      <c r="C73" s="202">
        <f>50*'Données projet'!E81+13.8*('Données projet'!F81+'Données projet'!G81)+10*'Données projet'!H81</f>
        <v>0</v>
      </c>
      <c r="D73" s="189">
        <f t="shared" si="4"/>
        <v>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4" t="str">
        <f>IF('Données projet'!B11="","",'Données projet'!B11)</f>
        <v>Cormier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7">
        <v>0</v>
      </c>
      <c r="B79" s="210" t="s">
        <v>132</v>
      </c>
      <c r="C79" s="209" t="s">
        <v>132</v>
      </c>
      <c r="D79" s="208" t="s">
        <v>132</v>
      </c>
      <c r="E79" s="204">
        <v>4728.7700000000004</v>
      </c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7">
        <v>5</v>
      </c>
      <c r="B84" s="210" t="s">
        <v>132</v>
      </c>
      <c r="C84" s="209" t="s">
        <v>132</v>
      </c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0">
        <f>'Données projet'!A88</f>
        <v>42</v>
      </c>
      <c r="B85" s="191">
        <f>'Données projet'!D88</f>
        <v>43.21</v>
      </c>
      <c r="C85" s="202">
        <f>300*'Données projet'!E88+13.8*('Données projet'!F88+'Données projet'!G88)+10*'Données projet'!H88</f>
        <v>68</v>
      </c>
      <c r="D85" s="189">
        <f>B85*C85</f>
        <v>2938.28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0">
        <f>'Données projet'!A89</f>
        <v>50</v>
      </c>
      <c r="B86" s="191">
        <f>'Données projet'!D89</f>
        <v>35.58</v>
      </c>
      <c r="C86" s="202">
        <f>300*'Données projet'!E89+13.8*('Données projet'!F89+'Données projet'!G89)+10*'Données projet'!H89</f>
        <v>68</v>
      </c>
      <c r="D86" s="189">
        <f t="shared" ref="D86:D104" si="6">B86*C86</f>
        <v>2419.44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0">
        <f>'Données projet'!A90</f>
        <v>58</v>
      </c>
      <c r="B87" s="191">
        <f>'Données projet'!D90</f>
        <v>44.93</v>
      </c>
      <c r="C87" s="202">
        <f>300*'Données projet'!E90+13.8*('Données projet'!F90+'Données projet'!G90)+10*'Données projet'!H90</f>
        <v>68</v>
      </c>
      <c r="D87" s="189">
        <f t="shared" si="6"/>
        <v>3055.24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0">
        <f>'Données projet'!A91</f>
        <v>66</v>
      </c>
      <c r="B88" s="191">
        <f>'Données projet'!D91</f>
        <v>49.91</v>
      </c>
      <c r="C88" s="202">
        <f>300*'Données projet'!E91+13.8*('Données projet'!F91+'Données projet'!G91)+10*'Données projet'!H91</f>
        <v>97</v>
      </c>
      <c r="D88" s="189">
        <f t="shared" si="6"/>
        <v>4841.2699999999995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0">
        <f>'Données projet'!A92</f>
        <v>74</v>
      </c>
      <c r="B89" s="191">
        <f>'Données projet'!D92</f>
        <v>47.4</v>
      </c>
      <c r="C89" s="202">
        <f>300*'Données projet'!E92+13.8*('Données projet'!F92+'Données projet'!G92)+10*'Données projet'!H92</f>
        <v>126</v>
      </c>
      <c r="D89" s="189">
        <f t="shared" si="6"/>
        <v>5972.4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0">
        <f>'Données projet'!A93</f>
        <v>84</v>
      </c>
      <c r="B90" s="191">
        <f>'Données projet'!D93</f>
        <v>61.47</v>
      </c>
      <c r="C90" s="202">
        <f>300*'Données projet'!E93+13.8*('Données projet'!F93+'Données projet'!G93)+10*'Données projet'!H93</f>
        <v>126</v>
      </c>
      <c r="D90" s="189">
        <f t="shared" si="6"/>
        <v>7745.22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0">
        <f>'Données projet'!A94</f>
        <v>94</v>
      </c>
      <c r="B91" s="191">
        <f>'Données projet'!D94</f>
        <v>61.85</v>
      </c>
      <c r="C91" s="202">
        <f>300*'Données projet'!E94+13.8*('Données projet'!F94+'Données projet'!G94)+10*'Données projet'!H94</f>
        <v>155</v>
      </c>
      <c r="D91" s="189">
        <f t="shared" si="6"/>
        <v>9586.75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0">
        <f>'Données projet'!A95</f>
        <v>104</v>
      </c>
      <c r="B92" s="191">
        <f>'Données projet'!D95</f>
        <v>60.19</v>
      </c>
      <c r="C92" s="202">
        <f>300*'Données projet'!E95+13.8*('Données projet'!F95+'Données projet'!G95)+10*'Données projet'!H95</f>
        <v>155</v>
      </c>
      <c r="D92" s="189">
        <f t="shared" si="6"/>
        <v>9329.4499999999989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0">
        <f>'Données projet'!A96</f>
        <v>114</v>
      </c>
      <c r="B93" s="191">
        <f>'Données projet'!D96</f>
        <v>56.07</v>
      </c>
      <c r="C93" s="202">
        <f>300*'Données projet'!E96+13.8*('Données projet'!F96+'Données projet'!G96)+10*'Données projet'!H96</f>
        <v>184</v>
      </c>
      <c r="D93" s="189">
        <f t="shared" si="6"/>
        <v>10316.879999999999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0">
        <f>'Données projet'!A97</f>
        <v>124</v>
      </c>
      <c r="B94" s="191">
        <f>'Données projet'!D97</f>
        <v>52.53</v>
      </c>
      <c r="C94" s="202">
        <f>300*'Données projet'!E97+13.8*('Données projet'!F97+'Données projet'!G97)+10*'Données projet'!H97</f>
        <v>213</v>
      </c>
      <c r="D94" s="189">
        <f t="shared" si="6"/>
        <v>11188.89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0">
        <f>'Données projet'!A98</f>
        <v>134</v>
      </c>
      <c r="B95" s="191">
        <f>'Données projet'!D98</f>
        <v>54.95</v>
      </c>
      <c r="C95" s="202">
        <f>300*'Données projet'!E98+13.8*('Données projet'!F98+'Données projet'!G98)+10*'Données projet'!H98</f>
        <v>213</v>
      </c>
      <c r="D95" s="189">
        <f t="shared" si="6"/>
        <v>11704.35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0">
        <f>'Données projet'!A99</f>
        <v>144</v>
      </c>
      <c r="B96" s="191">
        <f>'Données projet'!D99</f>
        <v>56.01</v>
      </c>
      <c r="C96" s="202">
        <f>300*'Données projet'!E99+13.8*('Données projet'!F99+'Données projet'!G99)+10*'Données projet'!H99</f>
        <v>213</v>
      </c>
      <c r="D96" s="189">
        <f t="shared" si="6"/>
        <v>11930.13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0">
        <f>'Données projet'!A100</f>
        <v>154</v>
      </c>
      <c r="B97" s="191">
        <f>'Données projet'!D100</f>
        <v>55.13</v>
      </c>
      <c r="C97" s="202">
        <f>300*'Données projet'!E100+13.8*('Données projet'!F100+'Données projet'!G100)+10*'Données projet'!H100</f>
        <v>213</v>
      </c>
      <c r="D97" s="189">
        <f t="shared" si="6"/>
        <v>11742.69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0">
        <f>'Données projet'!A101</f>
        <v>164</v>
      </c>
      <c r="B98" s="191">
        <f>'Données projet'!D101</f>
        <v>59.58</v>
      </c>
      <c r="C98" s="202">
        <f>300*'Données projet'!E101+13.8*('Données projet'!F101+'Données projet'!G101)+10*'Données projet'!H101</f>
        <v>242</v>
      </c>
      <c r="D98" s="189">
        <f t="shared" si="6"/>
        <v>14418.359999999999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0">
        <f>'Données projet'!A102</f>
        <v>174</v>
      </c>
      <c r="B99" s="191">
        <f>'Données projet'!D102</f>
        <v>214.77</v>
      </c>
      <c r="C99" s="202">
        <f>300*'Données projet'!E102+13.8*('Données projet'!F102+'Données projet'!G102)+10*'Données projet'!H102</f>
        <v>242</v>
      </c>
      <c r="D99" s="189">
        <f t="shared" si="6"/>
        <v>51974.340000000004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0">
        <f>'Données projet'!A103</f>
        <v>177</v>
      </c>
      <c r="B100" s="191">
        <f>'Données projet'!D103</f>
        <v>115.19</v>
      </c>
      <c r="C100" s="202">
        <f>300*'Données projet'!E103+13.8*('Données projet'!F103+'Données projet'!G103)+10*'Données projet'!H103</f>
        <v>242</v>
      </c>
      <c r="D100" s="189">
        <f t="shared" si="6"/>
        <v>27875.98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0">
        <f>'Données projet'!A104</f>
        <v>180</v>
      </c>
      <c r="B101" s="191">
        <f>'Données projet'!D104</f>
        <v>77.72</v>
      </c>
      <c r="C101" s="202">
        <f>300*'Données projet'!E104+13.8*('Données projet'!F104+'Données projet'!G104)+10*'Données projet'!H104</f>
        <v>242</v>
      </c>
      <c r="D101" s="189">
        <f t="shared" si="6"/>
        <v>18808.239999999998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0">
        <f>'Données projet'!A105</f>
        <v>183</v>
      </c>
      <c r="B102" s="191">
        <f>'Données projet'!D105</f>
        <v>169.76</v>
      </c>
      <c r="C102" s="202">
        <f>300*'Données projet'!E105+13.8*('Données projet'!F105+'Données projet'!G105)+10*'Données projet'!H105</f>
        <v>242</v>
      </c>
      <c r="D102" s="189">
        <f t="shared" si="6"/>
        <v>41081.919999999998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0">
        <f>'Données projet'!A106</f>
        <v>0</v>
      </c>
      <c r="B103" s="191">
        <f>'Données projet'!D106</f>
        <v>0</v>
      </c>
      <c r="C103" s="202">
        <f>300*'Données projet'!E106+13.8*('Données projet'!F106+'Données projet'!G106)+10*'Données projet'!H106</f>
        <v>0</v>
      </c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0">
        <f>'Données projet'!A107</f>
        <v>0</v>
      </c>
      <c r="B104" s="191">
        <f>'Données projet'!D107</f>
        <v>0</v>
      </c>
      <c r="C104" s="202">
        <f>300*'Données projet'!E107+13.8*('Données projet'!F107+'Données projet'!G107)+10*'Données projet'!H107</f>
        <v>0</v>
      </c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7">
        <v>0</v>
      </c>
      <c r="B110" s="210" t="s">
        <v>132</v>
      </c>
      <c r="C110" s="209" t="s">
        <v>132</v>
      </c>
      <c r="D110" s="208" t="s">
        <v>132</v>
      </c>
      <c r="E110" s="204">
        <v>4728.7700000000004</v>
      </c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0">
        <f>'Données projet'!A114</f>
        <v>42</v>
      </c>
      <c r="B116" s="191">
        <f>'Données projet'!D114</f>
        <v>43.21</v>
      </c>
      <c r="C116" s="202">
        <f>300*'Données projet'!E114+13.8*('Données projet'!F114+'Données projet'!G114)+10*'Données projet'!H114</f>
        <v>68</v>
      </c>
      <c r="D116" s="189">
        <f>B116*C116</f>
        <v>2938.28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0">
        <f>'Données projet'!A115</f>
        <v>50</v>
      </c>
      <c r="B117" s="191">
        <f>'Données projet'!D115</f>
        <v>35.58</v>
      </c>
      <c r="C117" s="202">
        <f>300*'Données projet'!E115+13.8*('Données projet'!F115+'Données projet'!G115)+10*'Données projet'!H115</f>
        <v>68</v>
      </c>
      <c r="D117" s="189">
        <f t="shared" ref="D117:D135" si="8">B117*C117</f>
        <v>2419.44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0">
        <f>'Données projet'!A116</f>
        <v>58</v>
      </c>
      <c r="B118" s="191">
        <f>'Données projet'!D116</f>
        <v>44.93</v>
      </c>
      <c r="C118" s="202">
        <f>300*'Données projet'!E116+13.8*('Données projet'!F116+'Données projet'!G116)+10*'Données projet'!H116</f>
        <v>68</v>
      </c>
      <c r="D118" s="189">
        <f t="shared" si="8"/>
        <v>3055.24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0">
        <f>'Données projet'!A117</f>
        <v>66</v>
      </c>
      <c r="B119" s="191">
        <f>'Données projet'!D117</f>
        <v>49.91</v>
      </c>
      <c r="C119" s="202">
        <f>300*'Données projet'!E117+13.8*('Données projet'!F117+'Données projet'!G117)+10*'Données projet'!H117</f>
        <v>97</v>
      </c>
      <c r="D119" s="189">
        <f t="shared" si="8"/>
        <v>4841.2699999999995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0">
        <f>'Données projet'!A118</f>
        <v>74</v>
      </c>
      <c r="B120" s="191">
        <f>'Données projet'!D118</f>
        <v>47.4</v>
      </c>
      <c r="C120" s="202">
        <f>300*'Données projet'!E118+13.8*('Données projet'!F118+'Données projet'!G118)+10*'Données projet'!H118</f>
        <v>126</v>
      </c>
      <c r="D120" s="189">
        <f t="shared" si="8"/>
        <v>5972.4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0">
        <f>'Données projet'!A119</f>
        <v>84</v>
      </c>
      <c r="B121" s="191">
        <f>'Données projet'!D119</f>
        <v>61.47</v>
      </c>
      <c r="C121" s="202">
        <f>300*'Données projet'!E119+13.8*('Données projet'!F119+'Données projet'!G119)+10*'Données projet'!H119</f>
        <v>126</v>
      </c>
      <c r="D121" s="189">
        <f t="shared" si="8"/>
        <v>7745.22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0">
        <f>'Données projet'!A120</f>
        <v>94</v>
      </c>
      <c r="B122" s="191">
        <f>'Données projet'!D120</f>
        <v>61.85</v>
      </c>
      <c r="C122" s="202">
        <f>300*'Données projet'!E120+13.8*('Données projet'!F120+'Données projet'!G120)+10*'Données projet'!H120</f>
        <v>155</v>
      </c>
      <c r="D122" s="189">
        <f t="shared" si="8"/>
        <v>9586.75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0">
        <f>'Données projet'!A121</f>
        <v>104</v>
      </c>
      <c r="B123" s="191">
        <f>'Données projet'!D121</f>
        <v>60.19</v>
      </c>
      <c r="C123" s="202">
        <f>300*'Données projet'!E121+13.8*('Données projet'!F121+'Données projet'!G121)+10*'Données projet'!H121</f>
        <v>155</v>
      </c>
      <c r="D123" s="189">
        <f t="shared" si="8"/>
        <v>9329.4499999999989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0">
        <f>'Données projet'!A122</f>
        <v>114</v>
      </c>
      <c r="B124" s="191">
        <f>'Données projet'!D122</f>
        <v>56.07</v>
      </c>
      <c r="C124" s="202">
        <f>300*'Données projet'!E122+13.8*('Données projet'!F122+'Données projet'!G122)+10*'Données projet'!H122</f>
        <v>184</v>
      </c>
      <c r="D124" s="189">
        <f t="shared" si="8"/>
        <v>10316.879999999999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0">
        <f>'Données projet'!A123</f>
        <v>124</v>
      </c>
      <c r="B125" s="191">
        <f>'Données projet'!D123</f>
        <v>52.53</v>
      </c>
      <c r="C125" s="202">
        <f>300*'Données projet'!E123+13.8*('Données projet'!F123+'Données projet'!G123)+10*'Données projet'!H123</f>
        <v>213</v>
      </c>
      <c r="D125" s="189">
        <f t="shared" si="8"/>
        <v>11188.89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0">
        <f>'Données projet'!A124</f>
        <v>134</v>
      </c>
      <c r="B126" s="191">
        <f>'Données projet'!D124</f>
        <v>54.95</v>
      </c>
      <c r="C126" s="202">
        <f>300*'Données projet'!E124+13.8*('Données projet'!F124+'Données projet'!G124)+10*'Données projet'!H124</f>
        <v>213</v>
      </c>
      <c r="D126" s="189">
        <f t="shared" si="8"/>
        <v>11704.35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0">
        <f>'Données projet'!A125</f>
        <v>144</v>
      </c>
      <c r="B127" s="191">
        <f>'Données projet'!D125</f>
        <v>56.01</v>
      </c>
      <c r="C127" s="202">
        <f>300*'Données projet'!E125+13.8*('Données projet'!F125+'Données projet'!G125)+10*'Données projet'!H125</f>
        <v>213</v>
      </c>
      <c r="D127" s="189">
        <f t="shared" si="8"/>
        <v>11930.13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0">
        <f>'Données projet'!A126</f>
        <v>154</v>
      </c>
      <c r="B128" s="191">
        <f>'Données projet'!D126</f>
        <v>55.13</v>
      </c>
      <c r="C128" s="202">
        <f>300*'Données projet'!E126+13.8*('Données projet'!F126+'Données projet'!G126)+10*'Données projet'!H126</f>
        <v>213</v>
      </c>
      <c r="D128" s="189">
        <f t="shared" si="8"/>
        <v>11742.69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0">
        <f>'Données projet'!A127</f>
        <v>164</v>
      </c>
      <c r="B129" s="191">
        <f>'Données projet'!D127</f>
        <v>59.58</v>
      </c>
      <c r="C129" s="202">
        <f>300*'Données projet'!E127+13.8*('Données projet'!F127+'Données projet'!G127)+10*'Données projet'!H127</f>
        <v>242</v>
      </c>
      <c r="D129" s="189">
        <f t="shared" si="8"/>
        <v>14418.359999999999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0">
        <f>'Données projet'!A128</f>
        <v>174</v>
      </c>
      <c r="B130" s="191">
        <f>'Données projet'!D128</f>
        <v>214.77</v>
      </c>
      <c r="C130" s="202">
        <f>300*'Données projet'!E128+13.8*('Données projet'!F128+'Données projet'!G128)+10*'Données projet'!H128</f>
        <v>242</v>
      </c>
      <c r="D130" s="189">
        <f t="shared" si="8"/>
        <v>51974.340000000004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0">
        <f>'Données projet'!A129</f>
        <v>177</v>
      </c>
      <c r="B131" s="191">
        <f>'Données projet'!D129</f>
        <v>115.19</v>
      </c>
      <c r="C131" s="202">
        <f>300*'Données projet'!E129+13.8*('Données projet'!F129+'Données projet'!G129)+10*'Données projet'!H129</f>
        <v>242</v>
      </c>
      <c r="D131" s="189">
        <f t="shared" si="8"/>
        <v>27875.98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0">
        <f>'Données projet'!A130</f>
        <v>180</v>
      </c>
      <c r="B132" s="191">
        <f>'Données projet'!D130</f>
        <v>77.72</v>
      </c>
      <c r="C132" s="202">
        <f>300*'Données projet'!E130+13.8*('Données projet'!F130+'Données projet'!G130)+10*'Données projet'!H130</f>
        <v>242</v>
      </c>
      <c r="D132" s="189">
        <f t="shared" si="8"/>
        <v>18808.239999999998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0">
        <f>'Données projet'!A131</f>
        <v>183</v>
      </c>
      <c r="B133" s="191">
        <f>'Données projet'!D131</f>
        <v>169.76</v>
      </c>
      <c r="C133" s="202">
        <f>300*'Données projet'!E131+13.8*('Données projet'!F131+'Données projet'!G131)+10*'Données projet'!H131</f>
        <v>242</v>
      </c>
      <c r="D133" s="189">
        <f t="shared" si="8"/>
        <v>41081.919999999998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0">
        <f>'Données projet'!A132</f>
        <v>0</v>
      </c>
      <c r="B134" s="191">
        <f>'Données projet'!D132</f>
        <v>0</v>
      </c>
      <c r="C134" s="202">
        <f>300*'Données projet'!E132+13.8*('Données projet'!F132+'Données projet'!G132)+10*'Données projet'!H132</f>
        <v>0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0">
        <f>'Données projet'!A133</f>
        <v>0</v>
      </c>
      <c r="B135" s="191">
        <f>'Données projet'!D133</f>
        <v>0</v>
      </c>
      <c r="C135" s="202">
        <f>300*'Données projet'!E133+13.8*('Données projet'!F133+'Données projet'!G133)+10*'Données projet'!H133</f>
        <v>0</v>
      </c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4" t="str">
        <f>IF('Données projet'!B13="","",'Données projet'!B13)</f>
        <v>Noyer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7">
        <v>0</v>
      </c>
      <c r="B141" s="210" t="s">
        <v>132</v>
      </c>
      <c r="C141" s="209" t="s">
        <v>132</v>
      </c>
      <c r="D141" s="208" t="s">
        <v>132</v>
      </c>
      <c r="E141" s="204">
        <v>3609.22</v>
      </c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15</v>
      </c>
      <c r="B147" s="185">
        <f>'Données projet'!D140</f>
        <v>1.92</v>
      </c>
      <c r="C147" s="202">
        <f>300*'Données projet'!E140+13.8*('Données projet'!F140+'Données projet'!G140)+10*'Données projet'!H140</f>
        <v>10</v>
      </c>
      <c r="D147" s="192">
        <f>B147*C147</f>
        <v>19.2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20</v>
      </c>
      <c r="B148" s="185">
        <f>'Données projet'!D141</f>
        <v>16.03</v>
      </c>
      <c r="C148" s="202">
        <f>300*'Données projet'!E141+13.8*('Données projet'!F141+'Données projet'!G141)+10*'Données projet'!H141</f>
        <v>10</v>
      </c>
      <c r="D148" s="192">
        <f t="shared" ref="D148:D166" si="10">B148*C148</f>
        <v>160.30000000000001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25</v>
      </c>
      <c r="B149" s="185">
        <f>'Données projet'!D142</f>
        <v>17.309999999999999</v>
      </c>
      <c r="C149" s="202">
        <f>300*'Données projet'!E142+13.8*('Données projet'!F142+'Données projet'!G142)+10*'Données projet'!H142</f>
        <v>10</v>
      </c>
      <c r="D149" s="192">
        <f t="shared" si="10"/>
        <v>173.1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31</v>
      </c>
      <c r="B150" s="185">
        <f>'Données projet'!D143</f>
        <v>23.08</v>
      </c>
      <c r="C150" s="202">
        <f>300*'Données projet'!E143+13.8*('Données projet'!F143+'Données projet'!G143)+10*'Données projet'!H143</f>
        <v>97</v>
      </c>
      <c r="D150" s="192">
        <f t="shared" si="10"/>
        <v>2238.7599999999998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37</v>
      </c>
      <c r="B151" s="185">
        <f>'Données projet'!D144</f>
        <v>23.08</v>
      </c>
      <c r="C151" s="202">
        <f>300*'Données projet'!E144+13.8*('Données projet'!F144+'Données projet'!G144)+10*'Données projet'!H144</f>
        <v>126</v>
      </c>
      <c r="D151" s="192">
        <f t="shared" si="10"/>
        <v>2908.08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44</v>
      </c>
      <c r="B152" s="185">
        <f>'Données projet'!D145</f>
        <v>27.56</v>
      </c>
      <c r="C152" s="202">
        <f>300*'Données projet'!E145+13.8*('Données projet'!F145+'Données projet'!G145)+10*'Données projet'!H145</f>
        <v>155</v>
      </c>
      <c r="D152" s="192">
        <f t="shared" si="10"/>
        <v>4271.8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52</v>
      </c>
      <c r="B153" s="185">
        <f>'Données projet'!D146</f>
        <v>30.77</v>
      </c>
      <c r="C153" s="202">
        <f>300*'Données projet'!E146+13.8*('Données projet'!F146+'Données projet'!G146)+10*'Données projet'!H146</f>
        <v>184</v>
      </c>
      <c r="D153" s="192">
        <f t="shared" si="10"/>
        <v>5661.68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60</v>
      </c>
      <c r="B154" s="185">
        <f>'Données projet'!D147</f>
        <v>30.13</v>
      </c>
      <c r="C154" s="202">
        <f>300*'Données projet'!E147+13.8*('Données projet'!F147+'Données projet'!G147)+10*'Données projet'!H147</f>
        <v>213</v>
      </c>
      <c r="D154" s="192">
        <f t="shared" si="10"/>
        <v>6417.69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69</v>
      </c>
      <c r="B155" s="185">
        <f>'Données projet'!D148</f>
        <v>210.26</v>
      </c>
      <c r="C155" s="202">
        <f>300*'Données projet'!E148+13.8*('Données projet'!F148+'Données projet'!G148)+10*'Données projet'!H148</f>
        <v>242</v>
      </c>
      <c r="D155" s="192">
        <f t="shared" si="10"/>
        <v>50882.92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5">
        <f>'Données projet'!D149</f>
        <v>0</v>
      </c>
      <c r="C156" s="202">
        <f>300*'Données projet'!E149+13.8*('Données projet'!F149+'Données projet'!G149)+10*'Données projet'!H149</f>
        <v>0</v>
      </c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5">
        <f>'Données projet'!D150</f>
        <v>0</v>
      </c>
      <c r="C157" s="202">
        <f>300*'Données projet'!E150+13.8*('Données projet'!F150+'Données projet'!G150)+10*'Données projet'!H150</f>
        <v>0</v>
      </c>
      <c r="D157" s="192">
        <f t="shared" si="10"/>
        <v>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5">
        <f>'Données projet'!D151</f>
        <v>0</v>
      </c>
      <c r="C158" s="202">
        <f>300*'Données projet'!E151+13.8*('Données projet'!F151+'Données projet'!G151)+10*'Données projet'!H151</f>
        <v>0</v>
      </c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5">
        <f>'Données projet'!D152</f>
        <v>0</v>
      </c>
      <c r="C159" s="202">
        <f>300*'Données projet'!E152+13.8*('Données projet'!F152+'Données projet'!G152)+10*'Données projet'!H152</f>
        <v>0</v>
      </c>
      <c r="D159" s="192">
        <f t="shared" si="10"/>
        <v>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5">
        <f>'Données projet'!D153</f>
        <v>0</v>
      </c>
      <c r="C160" s="202">
        <f>300*'Données projet'!E153+13.8*('Données projet'!F153+'Données projet'!G153)+10*'Données projet'!H153</f>
        <v>0</v>
      </c>
      <c r="D160" s="192">
        <f t="shared" si="10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5">
        <f>'Données projet'!D154</f>
        <v>0</v>
      </c>
      <c r="C161" s="202">
        <f>300*'Données projet'!E154+13.8*('Données projet'!F154+'Données projet'!G154)+10*'Données projet'!H154</f>
        <v>0</v>
      </c>
      <c r="D161" s="192">
        <f t="shared" si="10"/>
        <v>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5">
        <f>'Données projet'!D155</f>
        <v>0</v>
      </c>
      <c r="C162" s="202">
        <f>300*'Données projet'!E155+13.8*('Données projet'!F155+'Données projet'!G155)+10*'Données projet'!H155</f>
        <v>0</v>
      </c>
      <c r="D162" s="192">
        <f t="shared" si="10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5">
        <f>'Données projet'!D156</f>
        <v>0</v>
      </c>
      <c r="C163" s="202">
        <f>300*'Données projet'!E156+13.8*('Données projet'!F156+'Données projet'!G156)+10*'Données projet'!H156</f>
        <v>0</v>
      </c>
      <c r="D163" s="192">
        <f t="shared" si="10"/>
        <v>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5">
        <f>'Données projet'!D157</f>
        <v>0</v>
      </c>
      <c r="C164" s="202">
        <f>300*'Données projet'!E157+13.8*('Données projet'!F157+'Données projet'!G157)+10*'Données projet'!H157</f>
        <v>0</v>
      </c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5">
        <f>'Données projet'!D158</f>
        <v>0</v>
      </c>
      <c r="C165" s="202">
        <f>300*'Données projet'!E158+13.8*('Données projet'!F158+'Données projet'!G158)+10*'Données projet'!H158</f>
        <v>0</v>
      </c>
      <c r="D165" s="192">
        <f t="shared" si="10"/>
        <v>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5">
        <f>'Données projet'!D159</f>
        <v>0</v>
      </c>
      <c r="C166" s="202">
        <f>300*'Données projet'!E159+13.8*('Données projet'!F159+'Données projet'!G159)+10*'Données projet'!H159</f>
        <v>0</v>
      </c>
      <c r="D166" s="192">
        <f t="shared" si="10"/>
        <v>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4" t="str">
        <f>IF('Données projet'!B14="","",'Données projet'!B14)</f>
        <v>Charme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7">
        <v>0</v>
      </c>
      <c r="B172" s="210" t="s">
        <v>132</v>
      </c>
      <c r="C172" s="209" t="s">
        <v>132</v>
      </c>
      <c r="D172" s="208" t="s">
        <v>132</v>
      </c>
      <c r="E172" s="204">
        <v>3609.22</v>
      </c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0">
        <f>'Données projet'!A166</f>
        <v>30</v>
      </c>
      <c r="B178" s="191">
        <f>'Données projet'!D166</f>
        <v>8</v>
      </c>
      <c r="C178" s="204">
        <f>50*'Données projet'!E166+13.8*('Données projet'!F166+'Données projet'!G168)+10*'Données projet'!H166</f>
        <v>18</v>
      </c>
      <c r="D178" s="189">
        <f>B178*C178</f>
        <v>144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0">
        <f>'Données projet'!A167</f>
        <v>35</v>
      </c>
      <c r="B179" s="191">
        <f>'Données projet'!D167</f>
        <v>15</v>
      </c>
      <c r="C179" s="204">
        <f>50*'Données projet'!E167+13.8*('Données projet'!F167+'Données projet'!G169)+10*'Données projet'!H167</f>
        <v>18</v>
      </c>
      <c r="D179" s="189">
        <f t="shared" ref="D179:D197" si="11">B179*C179</f>
        <v>270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0">
        <f>'Données projet'!A168</f>
        <v>40</v>
      </c>
      <c r="B180" s="191">
        <f>'Données projet'!D168</f>
        <v>19</v>
      </c>
      <c r="C180" s="204">
        <f>50*'Données projet'!E168+13.8*('Données projet'!F168+'Données projet'!G170)+10*'Données projet'!H168</f>
        <v>18</v>
      </c>
      <c r="D180" s="189">
        <f t="shared" si="11"/>
        <v>342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0">
        <f>'Données projet'!A169</f>
        <v>45</v>
      </c>
      <c r="B181" s="191">
        <f>'Données projet'!D169</f>
        <v>23</v>
      </c>
      <c r="C181" s="204">
        <f>50*'Données projet'!E169+13.8*('Données projet'!F169+'Données projet'!G171)+10*'Données projet'!H169</f>
        <v>22</v>
      </c>
      <c r="D181" s="189">
        <f t="shared" si="11"/>
        <v>506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0">
        <f>'Données projet'!A170</f>
        <v>50</v>
      </c>
      <c r="B182" s="191">
        <f>'Données projet'!D170</f>
        <v>25</v>
      </c>
      <c r="C182" s="204">
        <f>50*'Données projet'!E170+13.8*('Données projet'!F170+'Données projet'!G172)+10*'Données projet'!H170</f>
        <v>22</v>
      </c>
      <c r="D182" s="189">
        <f t="shared" si="11"/>
        <v>550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0">
        <f>'Données projet'!A171</f>
        <v>55</v>
      </c>
      <c r="B183" s="191">
        <f>'Données projet'!D171</f>
        <v>27</v>
      </c>
      <c r="C183" s="204">
        <f>50*'Données projet'!E171+13.8*('Données projet'!F171+'Données projet'!G173)+10*'Données projet'!H171</f>
        <v>26</v>
      </c>
      <c r="D183" s="189">
        <f t="shared" si="11"/>
        <v>702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0">
        <f>'Données projet'!A172</f>
        <v>60</v>
      </c>
      <c r="B184" s="191">
        <f>'Données projet'!D172</f>
        <v>27</v>
      </c>
      <c r="C184" s="204">
        <f>50*'Données projet'!E172+13.8*('Données projet'!F172+'Données projet'!G174)+10*'Données projet'!H172</f>
        <v>26</v>
      </c>
      <c r="D184" s="189">
        <f t="shared" si="11"/>
        <v>702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0">
        <f>'Données projet'!A173</f>
        <v>65</v>
      </c>
      <c r="B185" s="191">
        <f>'Données projet'!D173</f>
        <v>28</v>
      </c>
      <c r="C185" s="204">
        <f>50*'Données projet'!E173+13.8*('Données projet'!F173+'Données projet'!G175)+10*'Données projet'!H173</f>
        <v>26</v>
      </c>
      <c r="D185" s="189">
        <f t="shared" si="11"/>
        <v>728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0">
        <f>'Données projet'!A174</f>
        <v>70</v>
      </c>
      <c r="B186" s="191">
        <f>'Données projet'!D174</f>
        <v>28</v>
      </c>
      <c r="C186" s="204">
        <f>50*'Données projet'!E174+13.8*('Données projet'!F174+'Données projet'!G176)+10*'Données projet'!H174</f>
        <v>30</v>
      </c>
      <c r="D186" s="189">
        <f t="shared" si="11"/>
        <v>840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0">
        <f>'Données projet'!A175</f>
        <v>75</v>
      </c>
      <c r="B187" s="191">
        <f>'Données projet'!D175</f>
        <v>28</v>
      </c>
      <c r="C187" s="204">
        <f>50*'Données projet'!E175+13.8*('Données projet'!F175+'Données projet'!G177)+10*'Données projet'!H175</f>
        <v>30</v>
      </c>
      <c r="D187" s="189">
        <f t="shared" si="11"/>
        <v>840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0">
        <f>'Données projet'!A176</f>
        <v>80</v>
      </c>
      <c r="B188" s="191">
        <f>'Données projet'!D176</f>
        <v>28</v>
      </c>
      <c r="C188" s="204">
        <f>50*'Données projet'!E176+13.8*('Données projet'!F176+'Données projet'!G178)+10*'Données projet'!H176</f>
        <v>34</v>
      </c>
      <c r="D188" s="189">
        <f t="shared" si="11"/>
        <v>952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0">
        <f>'Données projet'!A177</f>
        <v>85</v>
      </c>
      <c r="B189" s="191">
        <f>'Données projet'!D177</f>
        <v>28</v>
      </c>
      <c r="C189" s="204">
        <f>50*'Données projet'!E177+13.8*('Données projet'!F177+'Données projet'!G179)+10*'Données projet'!H177</f>
        <v>38</v>
      </c>
      <c r="D189" s="189">
        <f t="shared" si="11"/>
        <v>1064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0">
        <f>'Données projet'!A178</f>
        <v>90</v>
      </c>
      <c r="B190" s="191">
        <f>'Données projet'!D178</f>
        <v>27</v>
      </c>
      <c r="C190" s="204">
        <f>50*'Données projet'!E178+13.8*('Données projet'!F178+'Données projet'!G180)+10*'Données projet'!H178</f>
        <v>38</v>
      </c>
      <c r="D190" s="189">
        <f t="shared" si="11"/>
        <v>1026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0">
        <f>'Données projet'!A179</f>
        <v>95</v>
      </c>
      <c r="B191" s="191">
        <f>'Données projet'!D179</f>
        <v>27</v>
      </c>
      <c r="C191" s="204">
        <f>50*'Données projet'!E179+13.8*('Données projet'!F179+'Données projet'!G181)+10*'Données projet'!H179</f>
        <v>38</v>
      </c>
      <c r="D191" s="189">
        <f t="shared" si="11"/>
        <v>1026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0">
        <f>'Données projet'!A180</f>
        <v>100</v>
      </c>
      <c r="B192" s="191">
        <f>'Données projet'!D180</f>
        <v>26</v>
      </c>
      <c r="C192" s="204">
        <f>50*'Données projet'!E180+13.8*('Données projet'!F180+'Données projet'!G182)+10*'Données projet'!H180</f>
        <v>38</v>
      </c>
      <c r="D192" s="189">
        <f t="shared" si="11"/>
        <v>988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0">
        <f>'Données projet'!A181</f>
        <v>105</v>
      </c>
      <c r="B193" s="191">
        <f>'Données projet'!D181</f>
        <v>26</v>
      </c>
      <c r="C193" s="204">
        <f>50*'Données projet'!E181+13.8*('Données projet'!F181+'Données projet'!G183)+10*'Données projet'!H181</f>
        <v>42</v>
      </c>
      <c r="D193" s="189">
        <f t="shared" si="11"/>
        <v>1092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0">
        <f>'Données projet'!A182</f>
        <v>110</v>
      </c>
      <c r="B194" s="191">
        <f>'Données projet'!D182</f>
        <v>25</v>
      </c>
      <c r="C194" s="204">
        <f>50*'Données projet'!E182+13.8*('Données projet'!F182+'Données projet'!G184)+10*'Données projet'!H182</f>
        <v>42</v>
      </c>
      <c r="D194" s="189">
        <f t="shared" si="11"/>
        <v>1050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0">
        <f>'Données projet'!A183</f>
        <v>115</v>
      </c>
      <c r="B195" s="191">
        <f>'Données projet'!D183</f>
        <v>24</v>
      </c>
      <c r="C195" s="204">
        <f>50*'Données projet'!E183+13.8*('Données projet'!F183+'Données projet'!G185)+10*'Données projet'!H183</f>
        <v>42</v>
      </c>
      <c r="D195" s="189">
        <f t="shared" si="11"/>
        <v>1008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0">
        <f>'Données projet'!A184</f>
        <v>120</v>
      </c>
      <c r="B196" s="191">
        <f>'Données projet'!D184</f>
        <v>24</v>
      </c>
      <c r="C196" s="204">
        <f>50*'Données projet'!E184+13.8*('Données projet'!F184+'Données projet'!G186)+10*'Données projet'!H184</f>
        <v>42</v>
      </c>
      <c r="D196" s="189">
        <f t="shared" si="11"/>
        <v>1008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0">
        <f>'Données projet'!A185</f>
        <v>125</v>
      </c>
      <c r="B197" s="191">
        <f>'Données projet'!D185</f>
        <v>290</v>
      </c>
      <c r="C197" s="204">
        <f>50*'Données projet'!E185+13.8*('Données projet'!F185+'Données projet'!G187)+10*'Données projet'!H185</f>
        <v>42</v>
      </c>
      <c r="D197" s="189">
        <f t="shared" si="11"/>
        <v>12180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4" t="str">
        <f>IF('Données projet'!$B$15="","",'Données projet'!$B$15)</f>
        <v>Chêne vert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7">
        <v>0</v>
      </c>
      <c r="B203" s="210" t="s">
        <v>132</v>
      </c>
      <c r="C203" s="209" t="s">
        <v>132</v>
      </c>
      <c r="D203" s="208" t="s">
        <v>132</v>
      </c>
      <c r="E203" s="204">
        <v>3865.11</v>
      </c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0">
        <f>'Données projet'!A192</f>
        <v>42</v>
      </c>
      <c r="B209" s="191">
        <f>'Données projet'!D192</f>
        <v>43.21</v>
      </c>
      <c r="C209" s="204">
        <f>225*'Données projet'!E192+13.8*('Données projet'!F192+'Données projet'!G192)+10*'Données projet'!H192</f>
        <v>53</v>
      </c>
      <c r="D209" s="189">
        <f>B209*C209</f>
        <v>2290.13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0">
        <f>'Données projet'!A193</f>
        <v>50</v>
      </c>
      <c r="B210" s="191">
        <f>'Données projet'!D193</f>
        <v>35.58</v>
      </c>
      <c r="C210" s="204">
        <f>225*'Données projet'!E193+13.8*('Données projet'!F193+'Données projet'!G193)+10*'Données projet'!H193</f>
        <v>53</v>
      </c>
      <c r="D210" s="189">
        <f t="shared" ref="D210:D228" si="12">B210*C210</f>
        <v>1885.74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0">
        <f>'Données projet'!A194</f>
        <v>58</v>
      </c>
      <c r="B211" s="191">
        <f>'Données projet'!D194</f>
        <v>44.93</v>
      </c>
      <c r="C211" s="204">
        <f>225*'Données projet'!E194+13.8*('Données projet'!F194+'Données projet'!G194)+10*'Données projet'!H194</f>
        <v>53</v>
      </c>
      <c r="D211" s="189">
        <f t="shared" si="12"/>
        <v>2381.29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0">
        <f>'Données projet'!A195</f>
        <v>66</v>
      </c>
      <c r="B212" s="191">
        <f>'Données projet'!D195</f>
        <v>49.91</v>
      </c>
      <c r="C212" s="204">
        <f>225*'Données projet'!E195+13.8*('Données projet'!F195+'Données projet'!G195)+10*'Données projet'!H195</f>
        <v>74.5</v>
      </c>
      <c r="D212" s="189">
        <f t="shared" si="12"/>
        <v>3718.2949999999996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0">
        <f>'Données projet'!A196</f>
        <v>74</v>
      </c>
      <c r="B213" s="191">
        <f>'Données projet'!D196</f>
        <v>47.4</v>
      </c>
      <c r="C213" s="204">
        <f>225*'Données projet'!E196+13.8*('Données projet'!F196+'Données projet'!G196)+10*'Données projet'!H196</f>
        <v>96</v>
      </c>
      <c r="D213" s="189">
        <f t="shared" si="12"/>
        <v>4550.3999999999996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0">
        <f>'Données projet'!A197</f>
        <v>84</v>
      </c>
      <c r="B214" s="191">
        <f>'Données projet'!D197</f>
        <v>61.47</v>
      </c>
      <c r="C214" s="204">
        <f>225*'Données projet'!E197+13.8*('Données projet'!F197+'Données projet'!G197)+10*'Données projet'!H197</f>
        <v>96</v>
      </c>
      <c r="D214" s="189">
        <f t="shared" si="12"/>
        <v>5901.12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0">
        <f>'Données projet'!A198</f>
        <v>94</v>
      </c>
      <c r="B215" s="191">
        <f>'Données projet'!D198</f>
        <v>61.85</v>
      </c>
      <c r="C215" s="204">
        <f>225*'Données projet'!E198+13.8*('Données projet'!F198+'Données projet'!G198)+10*'Données projet'!H198</f>
        <v>117.5</v>
      </c>
      <c r="D215" s="189">
        <f t="shared" si="12"/>
        <v>7267.375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0">
        <f>'Données projet'!A199</f>
        <v>104</v>
      </c>
      <c r="B216" s="191">
        <f>'Données projet'!D199</f>
        <v>60.19</v>
      </c>
      <c r="C216" s="204">
        <f>225*'Données projet'!E199+13.8*('Données projet'!F199+'Données projet'!G199)+10*'Données projet'!H199</f>
        <v>117.5</v>
      </c>
      <c r="D216" s="189">
        <f t="shared" si="12"/>
        <v>7072.3249999999998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0">
        <f>'Données projet'!A200</f>
        <v>114</v>
      </c>
      <c r="B217" s="191">
        <f>'Données projet'!D200</f>
        <v>56.07</v>
      </c>
      <c r="C217" s="204">
        <f>225*'Données projet'!E200+13.8*('Données projet'!F200+'Données projet'!G200)+10*'Données projet'!H200</f>
        <v>139</v>
      </c>
      <c r="D217" s="189">
        <f t="shared" si="12"/>
        <v>7793.7300000000005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0">
        <f>'Données projet'!A201</f>
        <v>124</v>
      </c>
      <c r="B218" s="191">
        <f>'Données projet'!D201</f>
        <v>52.53</v>
      </c>
      <c r="C218" s="204">
        <f>225*'Données projet'!E201+13.8*('Données projet'!F201+'Données projet'!G201)+10*'Données projet'!H201</f>
        <v>160.5</v>
      </c>
      <c r="D218" s="189">
        <f t="shared" si="12"/>
        <v>8431.0650000000005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0">
        <f>'Données projet'!A202</f>
        <v>134</v>
      </c>
      <c r="B219" s="191">
        <f>'Données projet'!D202</f>
        <v>54.95</v>
      </c>
      <c r="C219" s="204">
        <f>225*'Données projet'!E202+13.8*('Données projet'!F202+'Données projet'!G202)+10*'Données projet'!H202</f>
        <v>160.5</v>
      </c>
      <c r="D219" s="189">
        <f t="shared" si="12"/>
        <v>8819.4750000000004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0">
        <f>'Données projet'!A203</f>
        <v>144</v>
      </c>
      <c r="B220" s="191">
        <f>'Données projet'!D203</f>
        <v>56.01</v>
      </c>
      <c r="C220" s="204">
        <f>225*'Données projet'!E203+13.8*('Données projet'!F203+'Données projet'!G203)+10*'Données projet'!H203</f>
        <v>160.5</v>
      </c>
      <c r="D220" s="189">
        <f t="shared" si="12"/>
        <v>8989.6049999999996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0">
        <f>'Données projet'!A204</f>
        <v>154</v>
      </c>
      <c r="B221" s="191">
        <f>'Données projet'!D204</f>
        <v>55.13</v>
      </c>
      <c r="C221" s="204">
        <f>225*'Données projet'!E204+13.8*('Données projet'!F204+'Données projet'!G204)+10*'Données projet'!H204</f>
        <v>160.5</v>
      </c>
      <c r="D221" s="189">
        <f t="shared" si="12"/>
        <v>8848.3649999999998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0">
        <f>'Données projet'!A205</f>
        <v>164</v>
      </c>
      <c r="B222" s="191">
        <f>'Données projet'!D205</f>
        <v>59.58</v>
      </c>
      <c r="C222" s="204">
        <f>225*'Données projet'!E205+13.8*('Données projet'!F205+'Données projet'!G205)+10*'Données projet'!H205</f>
        <v>182</v>
      </c>
      <c r="D222" s="189">
        <f t="shared" si="12"/>
        <v>10843.56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0">
        <f>'Données projet'!A206</f>
        <v>174</v>
      </c>
      <c r="B223" s="191">
        <f>'Données projet'!D206</f>
        <v>214.77</v>
      </c>
      <c r="C223" s="204">
        <f>225*'Données projet'!E206+13.8*('Données projet'!F206+'Données projet'!G206)+10*'Données projet'!H206</f>
        <v>182</v>
      </c>
      <c r="D223" s="189">
        <f t="shared" si="12"/>
        <v>39088.14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0">
        <f>'Données projet'!A207</f>
        <v>177</v>
      </c>
      <c r="B224" s="191">
        <f>'Données projet'!D207</f>
        <v>115.19</v>
      </c>
      <c r="C224" s="204">
        <f>225*'Données projet'!E207+13.8*('Données projet'!F207+'Données projet'!G207)+10*'Données projet'!H207</f>
        <v>182</v>
      </c>
      <c r="D224" s="189">
        <f t="shared" si="12"/>
        <v>20964.579999999998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0">
        <f>'Données projet'!A208</f>
        <v>180</v>
      </c>
      <c r="B225" s="191">
        <f>'Données projet'!D208</f>
        <v>77.72</v>
      </c>
      <c r="C225" s="204">
        <f>225*'Données projet'!E208+13.8*('Données projet'!F208+'Données projet'!G208)+10*'Données projet'!H208</f>
        <v>182</v>
      </c>
      <c r="D225" s="189">
        <f t="shared" si="12"/>
        <v>14145.039999999999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0">
        <f>'Données projet'!A209</f>
        <v>183</v>
      </c>
      <c r="B226" s="191">
        <f>'Données projet'!D209</f>
        <v>169.76</v>
      </c>
      <c r="C226" s="204">
        <f>225*'Données projet'!E209+13.8*('Données projet'!F209+'Données projet'!G209)+10*'Données projet'!H209</f>
        <v>182</v>
      </c>
      <c r="D226" s="189">
        <f t="shared" si="12"/>
        <v>30896.32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0">
        <f>'Données projet'!A210</f>
        <v>0</v>
      </c>
      <c r="B227" s="191">
        <f>'Données projet'!D210</f>
        <v>0</v>
      </c>
      <c r="C227" s="204">
        <f>225*'Données projet'!E210+13.8*('Données projet'!F210+'Données projet'!G210)+10*'Données projet'!H210</f>
        <v>0</v>
      </c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0">
        <f>'Données projet'!A211</f>
        <v>0</v>
      </c>
      <c r="B228" s="191">
        <f>'Données projet'!D211</f>
        <v>0</v>
      </c>
      <c r="C228" s="204">
        <f>225*'Données projet'!E211+13.8*('Données projet'!F211+'Données projet'!G211)+10*'Données projet'!H211</f>
        <v>0</v>
      </c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0">
        <f>'Données projet'!A289</f>
        <v>0</v>
      </c>
      <c r="B321" s="191">
        <f>'Données projet'!D289</f>
        <v>0</v>
      </c>
      <c r="C321" s="202"/>
      <c r="D321" s="192">
        <f t="shared" si="15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28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28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28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28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28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28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28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28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28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28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28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28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28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28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28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28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28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28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28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28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28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28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28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28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28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28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2025-01-24T10:15:23Z</dcterms:modified>
</cp:coreProperties>
</file>