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SAINT JACQUES DE NEHOU (50) - LETULLIER Fredy\Dossier à déposer\"/>
    </mc:Choice>
  </mc:AlternateContent>
  <xr:revisionPtr revIDLastSave="0" documentId="13_ncr:1_{2928B4B3-4BFB-48D1-989E-82548DCB28D7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<sst xmlns="http://schemas.openxmlformats.org/spreadsheetml/2006/main" count="1170" uniqueCount="324">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</sst>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1.8546823867594033</c:v>
                </c:pt>
                <c:pt idx="2">
                  <c:v>2.3149139744971143</c:v>
                </c:pt>
                <c:pt idx="3">
                  <c:v>2.8898002023856009</c:v>
                </c:pt>
                <c:pt idx="4">
                  <c:v>3.608010242567913</c:v>
                </c:pt>
                <c:pt idx="5">
                  <c:v>4.50540679013677</c:v>
                </c:pt>
                <c:pt idx="6">
                  <c:v>5.626856831737328</c:v>
                </c:pt>
                <c:pt idx="7">
                  <c:v>7.0284995765508542</c:v>
                </c:pt>
                <c:pt idx="8">
                  <c:v>8.7805872826152704</c:v>
                </c:pt>
                <c:pt idx="9">
                  <c:v>10.97104408242488</c:v>
                </c:pt>
                <c:pt idx="10">
                  <c:v>13.709924753332814</c:v>
                </c:pt>
                <c:pt idx="11">
                  <c:v>17.13500159448051</c:v>
                </c:pt>
                <c:pt idx="12">
                  <c:v>21.418765552986319</c:v>
                </c:pt>
                <c:pt idx="13">
                  <c:v>26.77720048862879</c:v>
                </c:pt>
                <c:pt idx="14">
                  <c:v>33.480780745630888</c:v>
                </c:pt>
                <c:pt idx="15">
                  <c:v>41.868256742642309</c:v>
                </c:pt>
                <c:pt idx="16">
                  <c:v>52.363937037234486</c:v>
                </c:pt>
                <c:pt idx="17">
                  <c:v>65.499355727780099</c:v>
                </c:pt>
                <c:pt idx="18">
                  <c:v>81.940440490146003</c:v>
                </c:pt>
                <c:pt idx="19">
                  <c:v>102.52158077270944</c:v>
                </c:pt>
                <c:pt idx="20">
                  <c:v>128.28835246539464</c:v>
                </c:pt>
                <c:pt idx="21">
                  <c:v>134.28269900227659</c:v>
                </c:pt>
                <c:pt idx="22">
                  <c:v>156.45782231241364</c:v>
                </c:pt>
                <c:pt idx="23">
                  <c:v>178.55822760704453</c:v>
                </c:pt>
                <c:pt idx="24">
                  <c:v>200.59447324032215</c:v>
                </c:pt>
                <c:pt idx="25">
                  <c:v>222.57460194352407</c:v>
                </c:pt>
                <c:pt idx="26">
                  <c:v>197.13199917409864</c:v>
                </c:pt>
                <c:pt idx="27">
                  <c:v>222.32792135889142</c:v>
                </c:pt>
                <c:pt idx="28">
                  <c:v>247.45831375385379</c:v>
                </c:pt>
                <c:pt idx="29">
                  <c:v>272.53076596771507</c:v>
                </c:pt>
                <c:pt idx="30">
                  <c:v>297.55135574678047</c:v>
                </c:pt>
                <c:pt idx="31">
                  <c:v>250.65690428645999</c:v>
                </c:pt>
                <c:pt idx="32">
                  <c:v>274.9859700775425</c:v>
                </c:pt>
                <c:pt idx="33">
                  <c:v>299.26668444031912</c:v>
                </c:pt>
                <c:pt idx="34">
                  <c:v>323.50351969461502</c:v>
                </c:pt>
                <c:pt idx="35">
                  <c:v>347.70022328316549</c:v>
                </c:pt>
                <c:pt idx="36">
                  <c:v>302.69668602614541</c:v>
                </c:pt>
                <c:pt idx="37">
                  <c:v>324.97109446733299</c:v>
                </c:pt>
                <c:pt idx="38">
                  <c:v>347.21177656571723</c:v>
                </c:pt>
                <c:pt idx="39">
                  <c:v>369.42119511414563</c:v>
                </c:pt>
                <c:pt idx="40">
                  <c:v>391.60149271750106</c:v>
                </c:pt>
                <c:pt idx="41">
                  <c:v>348.67707154926933</c:v>
                </c:pt>
                <c:pt idx="42">
                  <c:v>367.95775652370889</c:v>
                </c:pt>
                <c:pt idx="43">
                  <c:v>387.2163985408352</c:v>
                </c:pt>
                <c:pt idx="44">
                  <c:v>406.45424763968231</c:v>
                </c:pt>
                <c:pt idx="45">
                  <c:v>425.67242592235584</c:v>
                </c:pt>
                <c:pt idx="46">
                  <c:v>391.11431288001683</c:v>
                </c:pt>
                <c:pt idx="47">
                  <c:v>411.3214270857041</c:v>
                </c:pt>
                <c:pt idx="48">
                  <c:v>431.50712073862815</c:v>
                </c:pt>
                <c:pt idx="49">
                  <c:v>451.67253621627128</c:v>
                </c:pt>
                <c:pt idx="50">
                  <c:v>471.81870562999273</c:v>
                </c:pt>
                <c:pt idx="51">
                  <c:v>438.7981090039209</c:v>
                </c:pt>
                <c:pt idx="52">
                  <c:v>456.77154001255946</c:v>
                </c:pt>
                <c:pt idx="53">
                  <c:v>474.72986890433532</c:v>
                </c:pt>
                <c:pt idx="54">
                  <c:v>492.67374707431298</c:v>
                </c:pt>
                <c:pt idx="55">
                  <c:v>510.60377462431006</c:v>
                </c:pt>
                <c:pt idx="56">
                  <c:v>483.70357569259022</c:v>
                </c:pt>
                <c:pt idx="57">
                  <c:v>496.79401211304116</c:v>
                </c:pt>
                <c:pt idx="58">
                  <c:v>509.87714380461722</c:v>
                </c:pt>
                <c:pt idx="59">
                  <c:v>522.95318457387191</c:v>
                </c:pt>
                <c:pt idx="60">
                  <c:v>536.02233666568304</c:v>
                </c:pt>
                <c:pt idx="61">
                  <c:v>522.71109888077683</c:v>
                </c:pt>
                <c:pt idx="62">
                  <c:v>533.60263415564714</c:v>
                </c:pt>
                <c:pt idx="63">
                  <c:v>544.48949474058588</c:v>
                </c:pt>
                <c:pt idx="64">
                  <c:v>555.37178727229411</c:v>
                </c:pt>
                <c:pt idx="65">
                  <c:v>566.24961386806831</c:v>
                </c:pt>
                <c:pt idx="66">
                  <c:v>5.0621685358189711E-12</c:v>
                </c:pt>
                <c:pt idx="67">
                  <c:v>5.0621685358189711E-12</c:v>
                </c:pt>
                <c:pt idx="68">
                  <c:v>5.0621685358189711E-12</c:v>
                </c:pt>
                <c:pt idx="69">
                  <c:v>5.0621685358189711E-12</c:v>
                </c:pt>
                <c:pt idx="70">
                  <c:v>5.0621685358189711E-12</c:v>
                </c:pt>
                <c:pt idx="71">
                  <c:v>5.0621685358189711E-12</c:v>
                </c:pt>
                <c:pt idx="72">
                  <c:v>5.0621685358189711E-12</c:v>
                </c:pt>
                <c:pt idx="73">
                  <c:v>5.0621685358189711E-12</c:v>
                </c:pt>
                <c:pt idx="74">
                  <c:v>5.0621685358189711E-12</c:v>
                </c:pt>
                <c:pt idx="75">
                  <c:v>5.0621685358189711E-12</c:v>
                </c:pt>
                <c:pt idx="76">
                  <c:v>5.0621685358189711E-12</c:v>
                </c:pt>
                <c:pt idx="77">
                  <c:v>5.0621685358189711E-12</c:v>
                </c:pt>
                <c:pt idx="78">
                  <c:v>5.0621685358189711E-12</c:v>
                </c:pt>
                <c:pt idx="79">
                  <c:v>5.0621685358189711E-12</c:v>
                </c:pt>
                <c:pt idx="80">
                  <c:v>5.0621685358189711E-12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L55" sqref="L5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3.31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0.67</v>
      </c>
      <c r="D9" s="36">
        <f t="shared" ref="D9:D18" si="0">C9*$C$5</f>
        <v>2.2177000000000002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41</v>
      </c>
      <c r="C10" s="35">
        <v>0.33</v>
      </c>
      <c r="D10" s="36">
        <f t="shared" si="0"/>
        <v>1.0923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3.3100000000000005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sylvestre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100</v>
      </c>
      <c r="C62" s="63">
        <v>1</v>
      </c>
      <c r="D62" s="63">
        <v>13</v>
      </c>
      <c r="E62" s="54"/>
      <c r="F62" s="54"/>
      <c r="G62" s="54">
        <v>1</v>
      </c>
      <c r="H62" s="54"/>
      <c r="I62" s="56">
        <f>IFERROR(B62/A62,"")</f>
        <v>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176</v>
      </c>
      <c r="C63" s="63">
        <v>2</v>
      </c>
      <c r="D63" s="63">
        <v>41</v>
      </c>
      <c r="E63" s="54"/>
      <c r="F63" s="54">
        <v>0.8</v>
      </c>
      <c r="G63" s="54">
        <v>0.2</v>
      </c>
      <c r="H63" s="54"/>
      <c r="I63" s="52">
        <f>IF(A63&lt;&gt;0,(B63-(B62-D62))/(A63-A62),"")</f>
        <v>17.8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237</v>
      </c>
      <c r="C64" s="63">
        <v>3</v>
      </c>
      <c r="D64" s="63">
        <v>58</v>
      </c>
      <c r="E64" s="54"/>
      <c r="F64" s="54"/>
      <c r="G64" s="54"/>
      <c r="H64" s="54"/>
      <c r="I64" s="52">
        <f>IF(A64&lt;&gt;0,(B64-(B63-D63))/(A64-A63),"")</f>
        <v>20.399999999999999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278</v>
      </c>
      <c r="C65" s="63">
        <v>4</v>
      </c>
      <c r="D65" s="63">
        <v>55</v>
      </c>
      <c r="E65" s="54"/>
      <c r="F65" s="54"/>
      <c r="G65" s="54"/>
      <c r="H65" s="54"/>
      <c r="I65" s="52">
        <f>IF(A65&lt;&gt;0,(B65-(B64-D64))/(A65-A64),"")</f>
        <v>19.8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314</v>
      </c>
      <c r="C66" s="63">
        <v>5</v>
      </c>
      <c r="D66" s="63">
        <v>51</v>
      </c>
      <c r="E66" s="54"/>
      <c r="F66" s="54"/>
      <c r="G66" s="54"/>
      <c r="H66" s="54"/>
      <c r="I66" s="52">
        <f t="shared" ref="I66:I81" si="2">IF(A66&lt;&gt;0,(B66-(B65-D65))/(A66-A65),"")</f>
        <v>18.2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342</v>
      </c>
      <c r="C67" s="63">
        <v>6</v>
      </c>
      <c r="D67" s="63">
        <v>45</v>
      </c>
      <c r="E67" s="54"/>
      <c r="F67" s="54"/>
      <c r="G67" s="54"/>
      <c r="H67" s="54"/>
      <c r="I67" s="52">
        <f t="shared" si="2"/>
        <v>15.8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380</v>
      </c>
      <c r="C68" s="63">
        <v>7</v>
      </c>
      <c r="D68" s="63">
        <v>42</v>
      </c>
      <c r="E68" s="54"/>
      <c r="F68" s="54"/>
      <c r="G68" s="54"/>
      <c r="H68" s="54"/>
      <c r="I68" s="52">
        <f t="shared" si="2"/>
        <v>16.600000000000001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412</v>
      </c>
      <c r="C69" s="53">
        <v>8</v>
      </c>
      <c r="D69" s="53">
        <v>33</v>
      </c>
      <c r="E69" s="54"/>
      <c r="F69" s="54"/>
      <c r="G69" s="54"/>
      <c r="H69" s="54"/>
      <c r="I69" s="52">
        <f t="shared" si="2"/>
        <v>14.8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433</v>
      </c>
      <c r="C70" s="53">
        <v>9</v>
      </c>
      <c r="D70" s="53">
        <v>20</v>
      </c>
      <c r="E70" s="54"/>
      <c r="F70" s="54"/>
      <c r="G70" s="54"/>
      <c r="H70" s="54"/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458</v>
      </c>
      <c r="C71" s="53">
        <v>10</v>
      </c>
      <c r="D71" s="53">
        <v>458</v>
      </c>
      <c r="E71" s="54"/>
      <c r="F71" s="54"/>
      <c r="G71" s="54"/>
      <c r="H71" s="54"/>
      <c r="I71" s="52">
        <f t="shared" si="2"/>
        <v>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0" sqref="C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sylvestre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296.73481386818571</v>
      </c>
      <c r="AO3" s="62">
        <f>IF('Données projet'!E10&gt;30,$AM$33-$H$33,LOOKUP('Données projet'!$E$10,$A$3:$A$203,AM3:AM203)-LOOKUP('Données projet'!$E$10,$A$3:$A$203,$H$3:$H$203))</f>
        <v>334.21802241344704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</v>
      </c>
      <c r="AI4" s="14">
        <f>IF('Données projet'!$A$62&gt;35,AI3+AH4-AQ3,IF(A4&lt;'Données projet'!$A$62,$AF$205^A4,IF(A4='Données projet'!$A$62,'Données projet'!$B$62,AI3+AH4-AQ3)))</f>
        <v>1.2589254117941673</v>
      </c>
      <c r="AJ4" s="14">
        <f>AI4*VLOOKUP('Données projet'!$B$10,Paramètres!$A$1:$I$89,3,0)*VLOOKUP('Données projet'!$B$10,Paramètres!$A$1:$I$89,5,0)</f>
        <v>0.72010533554626377</v>
      </c>
      <c r="AK4" s="14">
        <f>EXP(-1.0587+0.8836*LN(AJ4)+0.284)</f>
        <v>0.3447840731194225</v>
      </c>
      <c r="AL4" s="22">
        <f t="shared" ref="AL4:AL67" si="4">(AJ4+AK4)*0.475*44/12</f>
        <v>1.8546823867594033</v>
      </c>
      <c r="AM4" s="62">
        <f t="shared" ref="AM4:AM67" si="5">AL4+(AD4+AE4)*44/12</f>
        <v>259.74357127564826</v>
      </c>
      <c r="AN4" s="62">
        <f ca="1">AVERAGE(OFFSET($AM$3,0,0,'Données projet'!$E$10+1,1))-AVERAGE(OFFSET($H$3,0,0,'Données projet'!$E$10+1,1))</f>
        <v>296.73481386818571</v>
      </c>
      <c r="AO4" s="62">
        <f>$AO$3</f>
        <v>334.21802241344704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</v>
      </c>
      <c r="AI5" s="14">
        <f>IF('Données projet'!$A$62&gt;35,AI4+AH5-AQ4,IF(A5&lt;'Données projet'!$A$62,$AF$205^A5,IF(A5='Données projet'!$A$62,'Données projet'!$B$62,AI4+AH5-AQ4)))</f>
        <v>1.5848931924611136</v>
      </c>
      <c r="AJ5" s="14">
        <f>AI5*VLOOKUP('Données projet'!$B$10,Paramètres!$A$1:$I$89,3,0)*VLOOKUP('Données projet'!$B$10,Paramètres!$A$1:$I$89,5,0)</f>
        <v>0.90655890608775702</v>
      </c>
      <c r="AK5" s="14">
        <f t="shared" ref="AK5:AK68" si="35">EXP(-1.0587+0.8836*LN(AJ5)+0.284)</f>
        <v>0.42257830414982089</v>
      </c>
      <c r="AL5" s="22">
        <f t="shared" si="4"/>
        <v>2.3149139744971143</v>
      </c>
      <c r="AM5" s="62">
        <f t="shared" si="5"/>
        <v>261.42602508560827</v>
      </c>
      <c r="AN5" s="62">
        <f ca="1">AVERAGE(OFFSET($AM$3,0,0,'Données projet'!$E$10+1,1))-AVERAGE(OFFSET($H$3,0,0,'Données projet'!$E$10+1,1))</f>
        <v>296.73481386818571</v>
      </c>
      <c r="AO5" s="62">
        <f t="shared" ref="AO5:AO68" si="36">$AO$3</f>
        <v>334.21802241344704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</v>
      </c>
      <c r="AI6" s="14">
        <f>IF('Données projet'!$A$62&gt;35,AI5+AH6-AQ5,IF(A6&lt;'Données projet'!$A$62,$AF$205^A6,IF(A6='Données projet'!$A$62,'Données projet'!$B$62,AI5+AH6-AQ5)))</f>
        <v>1.99526231496888</v>
      </c>
      <c r="AJ6" s="14">
        <f>AI6*VLOOKUP('Données projet'!$B$10,Paramètres!$A$1:$I$89,3,0)*VLOOKUP('Données projet'!$B$10,Paramètres!$A$1:$I$89,5,0)</f>
        <v>1.1412900441621994</v>
      </c>
      <c r="AK6" s="14">
        <f t="shared" si="35"/>
        <v>0.51792538304484437</v>
      </c>
      <c r="AL6" s="22">
        <f t="shared" si="4"/>
        <v>2.8898002023856009</v>
      </c>
      <c r="AM6" s="62">
        <f t="shared" si="5"/>
        <v>263.22313353571894</v>
      </c>
      <c r="AN6" s="62">
        <f ca="1">AVERAGE(OFFSET($AM$3,0,0,'Données projet'!$E$10+1,1))-AVERAGE(OFFSET($H$3,0,0,'Données projet'!$E$10+1,1))</f>
        <v>296.73481386818571</v>
      </c>
      <c r="AO6" s="62">
        <f t="shared" si="36"/>
        <v>334.21802241344704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</v>
      </c>
      <c r="AI7" s="14">
        <f>IF('Données projet'!$A$62&gt;35,AI6+AH7-AQ6,IF(A7&lt;'Données projet'!$A$62,$AF$205^A7,IF(A7='Données projet'!$A$62,'Données projet'!$B$62,AI6+AH7-AQ6)))</f>
        <v>2.5118864315095806</v>
      </c>
      <c r="AJ7" s="14">
        <f>AI7*VLOOKUP('Données projet'!$B$10,Paramètres!$A$1:$I$89,3,0)*VLOOKUP('Données projet'!$B$10,Paramètres!$A$1:$I$89,5,0)</f>
        <v>1.4367990388234801</v>
      </c>
      <c r="AK7" s="14">
        <f t="shared" si="35"/>
        <v>0.63478578944517838</v>
      </c>
      <c r="AL7" s="22">
        <f t="shared" si="4"/>
        <v>3.608010242567913</v>
      </c>
      <c r="AM7" s="62">
        <f t="shared" si="5"/>
        <v>265.16356579812344</v>
      </c>
      <c r="AN7" s="62">
        <f ca="1">AVERAGE(OFFSET($AM$3,0,0,'Données projet'!$E$10+1,1))-AVERAGE(OFFSET($H$3,0,0,'Données projet'!$E$10+1,1))</f>
        <v>296.73481386818571</v>
      </c>
      <c r="AO7" s="62">
        <f t="shared" si="36"/>
        <v>334.21802241344704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</v>
      </c>
      <c r="AI8" s="14">
        <f>IF('Données projet'!$A$62&gt;35,AI7+AH8-AQ7,IF(A8&lt;'Données projet'!$A$62,$AF$205^A8,IF(A8='Données projet'!$A$62,'Données projet'!$B$62,AI7+AH8-AQ7)))</f>
        <v>3.16227766016838</v>
      </c>
      <c r="AJ8" s="14">
        <f>AI8*VLOOKUP('Données projet'!$B$10,Paramètres!$A$1:$I$89,3,0)*VLOOKUP('Données projet'!$B$10,Paramètres!$A$1:$I$89,5,0)</f>
        <v>1.8088228216163134</v>
      </c>
      <c r="AK8" s="14">
        <f t="shared" si="35"/>
        <v>0.7780136129119759</v>
      </c>
      <c r="AL8" s="22">
        <f t="shared" si="4"/>
        <v>4.50540679013677</v>
      </c>
      <c r="AM8" s="62">
        <f t="shared" si="5"/>
        <v>267.28318456791453</v>
      </c>
      <c r="AN8" s="62">
        <f ca="1">AVERAGE(OFFSET($AM$3,0,0,'Données projet'!$E$10+1,1))-AVERAGE(OFFSET($H$3,0,0,'Données projet'!$E$10+1,1))</f>
        <v>296.73481386818571</v>
      </c>
      <c r="AO8" s="62">
        <f t="shared" si="36"/>
        <v>334.21802241344704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</v>
      </c>
      <c r="AI9" s="14">
        <f>IF('Données projet'!$A$62&gt;35,AI8+AH9-AQ8,IF(A9&lt;'Données projet'!$A$62,$AF$205^A9,IF(A9='Données projet'!$A$62,'Données projet'!$B$62,AI8+AH9-AQ8)))</f>
        <v>3.9810717055349736</v>
      </c>
      <c r="AJ9" s="14">
        <f>AI9*VLOOKUP('Données projet'!$B$10,Paramètres!$A$1:$I$89,3,0)*VLOOKUP('Données projet'!$B$10,Paramètres!$A$1:$I$89,5,0)</f>
        <v>2.2771730155660048</v>
      </c>
      <c r="AK9" s="14">
        <f t="shared" si="35"/>
        <v>0.95355817968987711</v>
      </c>
      <c r="AL9" s="22">
        <f t="shared" si="4"/>
        <v>5.626856831737328</v>
      </c>
      <c r="AM9" s="62">
        <f t="shared" si="5"/>
        <v>269.62685683173731</v>
      </c>
      <c r="AN9" s="62">
        <f ca="1">AVERAGE(OFFSET($AM$3,0,0,'Données projet'!$E$10+1,1))-AVERAGE(OFFSET($H$3,0,0,'Données projet'!$E$10+1,1))</f>
        <v>296.73481386818571</v>
      </c>
      <c r="AO9" s="62">
        <f t="shared" si="36"/>
        <v>334.21802241344704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</v>
      </c>
      <c r="AI10" s="14">
        <f>IF('Données projet'!$A$62&gt;35,AI9+AH10-AQ9,IF(A10&lt;'Données projet'!$A$62,$AF$205^A10,IF(A10='Données projet'!$A$62,'Données projet'!$B$62,AI9+AH10-AQ9)))</f>
        <v>5.0118723362727247</v>
      </c>
      <c r="AJ10" s="14">
        <f>AI10*VLOOKUP('Données projet'!$B$10,Paramètres!$A$1:$I$89,3,0)*VLOOKUP('Données projet'!$B$10,Paramètres!$A$1:$I$89,5,0)</f>
        <v>2.8667909763479988</v>
      </c>
      <c r="AK10" s="14">
        <f t="shared" si="35"/>
        <v>1.1687111728678028</v>
      </c>
      <c r="AL10" s="22">
        <f t="shared" si="4"/>
        <v>7.0284995765508542</v>
      </c>
      <c r="AM10" s="62">
        <f t="shared" si="5"/>
        <v>272.2507217987731</v>
      </c>
      <c r="AN10" s="62">
        <f ca="1">AVERAGE(OFFSET($AM$3,0,0,'Données projet'!$E$10+1,1))-AVERAGE(OFFSET($H$3,0,0,'Données projet'!$E$10+1,1))</f>
        <v>296.73481386818571</v>
      </c>
      <c r="AO10" s="62">
        <f t="shared" si="36"/>
        <v>334.21802241344704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</v>
      </c>
      <c r="AI11" s="14">
        <f>IF('Données projet'!$A$62&gt;35,AI10+AH11-AQ10,IF(A11&lt;'Données projet'!$A$62,$AF$205^A11,IF(A11='Données projet'!$A$62,'Données projet'!$B$62,AI10+AH11-AQ10)))</f>
        <v>6.3095734448019352</v>
      </c>
      <c r="AJ11" s="14">
        <f>AI11*VLOOKUP('Données projet'!$B$10,Paramètres!$A$1:$I$89,3,0)*VLOOKUP('Données projet'!$B$10,Paramètres!$A$1:$I$89,5,0)</f>
        <v>3.609076010426707</v>
      </c>
      <c r="AK11" s="14">
        <f t="shared" si="35"/>
        <v>1.4324095106921089</v>
      </c>
      <c r="AL11" s="22">
        <f t="shared" si="4"/>
        <v>8.7805872826152704</v>
      </c>
      <c r="AM11" s="62">
        <f t="shared" si="5"/>
        <v>275.22503172705973</v>
      </c>
      <c r="AN11" s="62">
        <f ca="1">AVERAGE(OFFSET($AM$3,0,0,'Données projet'!$E$10+1,1))-AVERAGE(OFFSET($H$3,0,0,'Données projet'!$E$10+1,1))</f>
        <v>296.73481386818571</v>
      </c>
      <c r="AO11" s="62">
        <f t="shared" si="36"/>
        <v>334.21802241344704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</v>
      </c>
      <c r="AI12" s="14">
        <f>IF('Données projet'!$A$62&gt;35,AI11+AH12-AQ11,IF(A12&lt;'Données projet'!$A$62,$AF$205^A12,IF(A12='Données projet'!$A$62,'Données projet'!$B$62,AI11+AH12-AQ11)))</f>
        <v>7.9432823472428185</v>
      </c>
      <c r="AJ12" s="14">
        <f>AI12*VLOOKUP('Données projet'!$B$10,Paramètres!$A$1:$I$89,3,0)*VLOOKUP('Données projet'!$B$10,Paramètres!$A$1:$I$89,5,0)</f>
        <v>4.5435575026228925</v>
      </c>
      <c r="AK12" s="14">
        <f t="shared" si="35"/>
        <v>1.7556065638411531</v>
      </c>
      <c r="AL12" s="22">
        <f t="shared" si="4"/>
        <v>10.97104408242488</v>
      </c>
      <c r="AM12" s="62">
        <f t="shared" si="5"/>
        <v>278.63771074909158</v>
      </c>
      <c r="AN12" s="62">
        <f ca="1">AVERAGE(OFFSET($AM$3,0,0,'Données projet'!$E$10+1,1))-AVERAGE(OFFSET($H$3,0,0,'Données projet'!$E$10+1,1))</f>
        <v>296.73481386818571</v>
      </c>
      <c r="AO12" s="62">
        <f t="shared" si="36"/>
        <v>334.21802241344704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</v>
      </c>
      <c r="AI13" s="14">
        <f>IF('Données projet'!$A$62&gt;35,AI12+AH13-AQ12,IF(A13&lt;'Données projet'!$A$62,$AF$205^A13,IF(A13='Données projet'!$A$62,'Données projet'!$B$62,AI12+AH13-AQ12)))</f>
        <v>10.000000000000005</v>
      </c>
      <c r="AJ13" s="14">
        <f>AI13*VLOOKUP('Données projet'!$B$10,Paramètres!$A$1:$I$89,3,0)*VLOOKUP('Données projet'!$B$10,Paramètres!$A$1:$I$89,5,0)</f>
        <v>5.7200000000000033</v>
      </c>
      <c r="AK13" s="14">
        <f t="shared" si="35"/>
        <v>2.1517271311001771</v>
      </c>
      <c r="AL13" s="22">
        <f t="shared" si="4"/>
        <v>13.709924753332814</v>
      </c>
      <c r="AM13" s="62">
        <f t="shared" si="5"/>
        <v>282.59881364222167</v>
      </c>
      <c r="AN13" s="62">
        <f ca="1">AVERAGE(OFFSET($AM$3,0,0,'Données projet'!$E$10+1,1))-AVERAGE(OFFSET($H$3,0,0,'Données projet'!$E$10+1,1))</f>
        <v>296.73481386818571</v>
      </c>
      <c r="AO13" s="62">
        <f t="shared" si="36"/>
        <v>334.21802241344704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</v>
      </c>
      <c r="AI14" s="14">
        <f>IF('Données projet'!$A$62&gt;35,AI13+AH14-AQ13,IF(A14&lt;'Données projet'!$A$62,$AF$205^A14,IF(A14='Données projet'!$A$62,'Données projet'!$B$62,AI13+AH14-AQ13)))</f>
        <v>12.58925411794168</v>
      </c>
      <c r="AJ14" s="14">
        <f>AI14*VLOOKUP('Données projet'!$B$10,Paramètres!$A$1:$I$89,3,0)*VLOOKUP('Données projet'!$B$10,Paramètres!$A$1:$I$89,5,0)</f>
        <v>7.2010533554626415</v>
      </c>
      <c r="AK14" s="14">
        <f t="shared" si="35"/>
        <v>2.6372250719902839</v>
      </c>
      <c r="AL14" s="22">
        <f t="shared" si="4"/>
        <v>17.13500159448051</v>
      </c>
      <c r="AM14" s="62">
        <f t="shared" si="5"/>
        <v>287.24611270559166</v>
      </c>
      <c r="AN14" s="62">
        <f ca="1">AVERAGE(OFFSET($AM$3,0,0,'Données projet'!$E$10+1,1))-AVERAGE(OFFSET($H$3,0,0,'Données projet'!$E$10+1,1))</f>
        <v>296.73481386818571</v>
      </c>
      <c r="AO14" s="62">
        <f t="shared" si="36"/>
        <v>334.21802241344704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</v>
      </c>
      <c r="AI15" s="14">
        <f>IF('Données projet'!$A$62&gt;35,AI14+AH15-AQ14,IF(A15&lt;'Données projet'!$A$62,$AF$205^A15,IF(A15='Données projet'!$A$62,'Données projet'!$B$62,AI14+AH15-AQ14)))</f>
        <v>15.848931924611145</v>
      </c>
      <c r="AJ15" s="14">
        <f>AI15*VLOOKUP('Données projet'!$B$10,Paramètres!$A$1:$I$89,3,0)*VLOOKUP('Données projet'!$B$10,Paramètres!$A$1:$I$89,5,0)</f>
        <v>9.0655890608775742</v>
      </c>
      <c r="AK15" s="14">
        <f t="shared" si="35"/>
        <v>3.2322667590188776</v>
      </c>
      <c r="AL15" s="22">
        <f t="shared" si="4"/>
        <v>21.418765552986319</v>
      </c>
      <c r="AM15" s="62">
        <f t="shared" si="5"/>
        <v>292.75209888631963</v>
      </c>
      <c r="AN15" s="62">
        <f ca="1">AVERAGE(OFFSET($AM$3,0,0,'Données projet'!$E$10+1,1))-AVERAGE(OFFSET($H$3,0,0,'Données projet'!$E$10+1,1))</f>
        <v>296.73481386818571</v>
      </c>
      <c r="AO15" s="62">
        <f t="shared" si="36"/>
        <v>334.21802241344704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</v>
      </c>
      <c r="AI16" s="14">
        <f>IF('Données projet'!$A$62&gt;35,AI15+AH16-AQ15,IF(A16&lt;'Données projet'!$A$62,$AF$205^A16,IF(A16='Données projet'!$A$62,'Données projet'!$B$62,AI15+AH16-AQ15)))</f>
        <v>19.952623149688808</v>
      </c>
      <c r="AJ16" s="14">
        <f>AI16*VLOOKUP('Données projet'!$B$10,Paramètres!$A$1:$I$89,3,0)*VLOOKUP('Données projet'!$B$10,Paramètres!$A$1:$I$89,5,0)</f>
        <v>11.412900441622</v>
      </c>
      <c r="AK16" s="14">
        <f t="shared" si="35"/>
        <v>3.9615687384519487</v>
      </c>
      <c r="AL16" s="22">
        <f t="shared" si="4"/>
        <v>26.77720048862879</v>
      </c>
      <c r="AM16" s="62">
        <f t="shared" si="5"/>
        <v>299.33275604418435</v>
      </c>
      <c r="AN16" s="62">
        <f ca="1">AVERAGE(OFFSET($AM$3,0,0,'Données projet'!$E$10+1,1))-AVERAGE(OFFSET($H$3,0,0,'Données projet'!$E$10+1,1))</f>
        <v>296.73481386818571</v>
      </c>
      <c r="AO16" s="62">
        <f t="shared" si="36"/>
        <v>334.21802241344704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</v>
      </c>
      <c r="AI17" s="14">
        <f>IF('Données projet'!$A$62&gt;35,AI16+AH17-AQ16,IF(A17&lt;'Données projet'!$A$62,$AF$205^A17,IF(A17='Données projet'!$A$62,'Données projet'!$B$62,AI16+AH17-AQ16)))</f>
        <v>25.11886431509582</v>
      </c>
      <c r="AJ17" s="14">
        <f>AI17*VLOOKUP('Données projet'!$B$10,Paramètres!$A$1:$I$89,3,0)*VLOOKUP('Données projet'!$B$10,Paramètres!$A$1:$I$89,5,0)</f>
        <v>14.367990388234809</v>
      </c>
      <c r="AK17" s="14">
        <f t="shared" si="35"/>
        <v>4.8554243939456079</v>
      </c>
      <c r="AL17" s="22">
        <f t="shared" si="4"/>
        <v>33.480780745630888</v>
      </c>
      <c r="AM17" s="62">
        <f t="shared" si="5"/>
        <v>307.25855852340868</v>
      </c>
      <c r="AN17" s="62">
        <f ca="1">AVERAGE(OFFSET($AM$3,0,0,'Données projet'!$E$10+1,1))-AVERAGE(OFFSET($H$3,0,0,'Données projet'!$E$10+1,1))</f>
        <v>296.73481386818571</v>
      </c>
      <c r="AO17" s="62">
        <f t="shared" si="36"/>
        <v>334.21802241344704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</v>
      </c>
      <c r="AI18" s="14">
        <f>IF('Données projet'!$A$62&gt;35,AI17+AH18-AQ17,IF(A18&lt;'Données projet'!$A$62,$AF$205^A18,IF(A18='Données projet'!$A$62,'Données projet'!$B$62,AI17+AH18-AQ17)))</f>
        <v>31.622776601683817</v>
      </c>
      <c r="AJ18" s="14">
        <f>AI18*VLOOKUP('Données projet'!$B$10,Paramètres!$A$1:$I$89,3,0)*VLOOKUP('Données projet'!$B$10,Paramètres!$A$1:$I$89,5,0)</f>
        <v>18.088228216163142</v>
      </c>
      <c r="AK18" s="14">
        <f t="shared" si="35"/>
        <v>5.9509622580812449</v>
      </c>
      <c r="AL18" s="22">
        <f t="shared" si="4"/>
        <v>41.868256742642309</v>
      </c>
      <c r="AM18" s="62">
        <f t="shared" si="5"/>
        <v>316.8682567426423</v>
      </c>
      <c r="AN18" s="62">
        <f ca="1">AVERAGE(OFFSET($AM$3,0,0,'Données projet'!$E$10+1,1))-AVERAGE(OFFSET($H$3,0,0,'Données projet'!$E$10+1,1))</f>
        <v>296.73481386818571</v>
      </c>
      <c r="AO18" s="62">
        <f t="shared" si="36"/>
        <v>334.21802241344704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</v>
      </c>
      <c r="AI19" s="14">
        <f>IF('Données projet'!$A$62&gt;35,AI18+AH19-AQ18,IF(A19&lt;'Données projet'!$A$62,$AF$205^A19,IF(A19='Données projet'!$A$62,'Données projet'!$B$62,AI18+AH19-AQ18)))</f>
        <v>39.810717055349755</v>
      </c>
      <c r="AJ19" s="14">
        <f>AI19*VLOOKUP('Données projet'!$B$10,Paramètres!$A$1:$I$89,3,0)*VLOOKUP('Données projet'!$B$10,Paramètres!$A$1:$I$89,5,0)</f>
        <v>22.771730155660062</v>
      </c>
      <c r="AK19" s="14">
        <f t="shared" si="35"/>
        <v>7.2936882389243367</v>
      </c>
      <c r="AL19" s="22">
        <f t="shared" si="4"/>
        <v>52.363937037234486</v>
      </c>
      <c r="AM19" s="62">
        <f t="shared" si="5"/>
        <v>328.58615925945674</v>
      </c>
      <c r="AN19" s="62">
        <f ca="1">AVERAGE(OFFSET($AM$3,0,0,'Données projet'!$E$10+1,1))-AVERAGE(OFFSET($H$3,0,0,'Données projet'!$E$10+1,1))</f>
        <v>296.73481386818571</v>
      </c>
      <c r="AO19" s="62">
        <f t="shared" si="36"/>
        <v>334.21802241344704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</v>
      </c>
      <c r="AI20" s="14">
        <f>IF('Données projet'!$A$62&gt;35,AI19+AH20-AQ19,IF(A20&lt;'Données projet'!$A$62,$AF$205^A20,IF(A20='Données projet'!$A$62,'Données projet'!$B$62,AI19+AH20-AQ19)))</f>
        <v>50.118723362727266</v>
      </c>
      <c r="AJ20" s="14">
        <f>AI20*VLOOKUP('Données projet'!$B$10,Paramètres!$A$1:$I$89,3,0)*VLOOKUP('Données projet'!$B$10,Paramètres!$A$1:$I$89,5,0)</f>
        <v>28.667909763479997</v>
      </c>
      <c r="AK20" s="14">
        <f t="shared" si="35"/>
        <v>8.9393758218482908</v>
      </c>
      <c r="AL20" s="22">
        <f t="shared" si="4"/>
        <v>65.499355727780099</v>
      </c>
      <c r="AM20" s="62">
        <f t="shared" si="5"/>
        <v>342.94380017222454</v>
      </c>
      <c r="AN20" s="62">
        <f ca="1">AVERAGE(OFFSET($AM$3,0,0,'Données projet'!$E$10+1,1))-AVERAGE(OFFSET($H$3,0,0,'Données projet'!$E$10+1,1))</f>
        <v>296.73481386818571</v>
      </c>
      <c r="AO20" s="62">
        <f t="shared" si="36"/>
        <v>334.21802241344704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</v>
      </c>
      <c r="AI21" s="14">
        <f>IF('Données projet'!$A$62&gt;35,AI20+AH21-AQ20,IF(A21&lt;'Données projet'!$A$62,$AF$205^A21,IF(A21='Données projet'!$A$62,'Données projet'!$B$62,AI20+AH21-AQ20)))</f>
        <v>63.095734448019378</v>
      </c>
      <c r="AJ21" s="14">
        <f>AI21*VLOOKUP('Données projet'!$B$10,Paramètres!$A$1:$I$89,3,0)*VLOOKUP('Données projet'!$B$10,Paramètres!$A$1:$I$89,5,0)</f>
        <v>36.09076010426709</v>
      </c>
      <c r="AK21" s="14">
        <f t="shared" si="35"/>
        <v>10.956382760888511</v>
      </c>
      <c r="AL21" s="22">
        <f t="shared" si="4"/>
        <v>81.940440490146003</v>
      </c>
      <c r="AM21" s="62">
        <f t="shared" si="5"/>
        <v>360.60710715681267</v>
      </c>
      <c r="AN21" s="62">
        <f ca="1">AVERAGE(OFFSET($AM$3,0,0,'Données projet'!$E$10+1,1))-AVERAGE(OFFSET($H$3,0,0,'Données projet'!$E$10+1,1))</f>
        <v>296.73481386818571</v>
      </c>
      <c r="AO21" s="62">
        <f t="shared" si="36"/>
        <v>334.21802241344704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</v>
      </c>
      <c r="AI22" s="14">
        <f>IF('Données projet'!$A$62&gt;35,AI21+AH22-AQ21,IF(A22&lt;'Données projet'!$A$62,$AF$205^A22,IF(A22='Données projet'!$A$62,'Données projet'!$B$62,AI21+AH22-AQ21)))</f>
        <v>79.432823472428225</v>
      </c>
      <c r="AJ22" s="14">
        <f>AI22*VLOOKUP('Données projet'!$B$10,Paramètres!$A$1:$I$89,3,0)*VLOOKUP('Données projet'!$B$10,Paramètres!$A$1:$I$89,5,0)</f>
        <v>45.435575026228953</v>
      </c>
      <c r="AK22" s="14">
        <f t="shared" si="35"/>
        <v>13.428490489202309</v>
      </c>
      <c r="AL22" s="22">
        <f t="shared" si="4"/>
        <v>102.52158077270944</v>
      </c>
      <c r="AM22" s="62">
        <f t="shared" si="5"/>
        <v>382.41046966159831</v>
      </c>
      <c r="AN22" s="62">
        <f ca="1">AVERAGE(OFFSET($AM$3,0,0,'Données projet'!$E$10+1,1))-AVERAGE(OFFSET($H$3,0,0,'Données projet'!$E$10+1,1))</f>
        <v>296.73481386818571</v>
      </c>
      <c r="AO22" s="62">
        <f t="shared" si="36"/>
        <v>334.21802241344704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100</v>
      </c>
      <c r="AG23" s="13">
        <f>VLOOKUP(A23,'Données projet'!$A$61:$I$81,9,0)</f>
        <v>5</v>
      </c>
      <c r="AH23" s="13">
        <f t="array" ref="AH23">INDEX(AG:AG,MIN(IF(ISNUMBER(AG23:AG219),ROW(AG23:AG219),"")))</f>
        <v>5</v>
      </c>
      <c r="AI23" s="14">
        <f>IF('Données projet'!$A$62&gt;35,AI22+AH23-AQ22,IF(A23&lt;'Données projet'!$A$62,$AF$205^A23,IF(A23='Données projet'!$A$62,'Données projet'!$B$62,AI22+AH23-AQ22)))</f>
        <v>100</v>
      </c>
      <c r="AJ23" s="14">
        <f>AI23*VLOOKUP('Données projet'!$B$10,Paramètres!$A$1:$I$89,3,0)*VLOOKUP('Données projet'!$B$10,Paramètres!$A$1:$I$89,5,0)</f>
        <v>57.2</v>
      </c>
      <c r="AK23" s="14">
        <f t="shared" si="35"/>
        <v>16.458384190657213</v>
      </c>
      <c r="AL23" s="22">
        <f t="shared" si="4"/>
        <v>128.28835246539464</v>
      </c>
      <c r="AM23" s="62">
        <f t="shared" si="5"/>
        <v>409.39946357650581</v>
      </c>
      <c r="AN23" s="62">
        <f ca="1">AVERAGE(OFFSET($AM$3,0,0,'Données projet'!$E$10+1,1))-AVERAGE(OFFSET($H$3,0,0,'Données projet'!$E$10+1,1))</f>
        <v>296.73481386818571</v>
      </c>
      <c r="AO23" s="62">
        <f t="shared" si="36"/>
        <v>334.21802241344704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13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8.4192793644068011</v>
      </c>
      <c r="AX23" s="23">
        <f t="shared" si="6"/>
        <v>8.4192793644068011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104.8</v>
      </c>
      <c r="AJ24" s="14">
        <f>AI24*VLOOKUP('Données projet'!$B$10,Paramètres!$A$1:$I$89,3,0)*VLOOKUP('Données projet'!$B$10,Paramètres!$A$1:$I$89,5,0)</f>
        <v>59.945600000000006</v>
      </c>
      <c r="AK24" s="14">
        <f t="shared" si="35"/>
        <v>17.154514259680337</v>
      </c>
      <c r="AL24" s="22">
        <f t="shared" si="4"/>
        <v>134.28269900227659</v>
      </c>
      <c r="AM24" s="62">
        <f t="shared" si="5"/>
        <v>416.61603233560993</v>
      </c>
      <c r="AN24" s="62">
        <f ca="1">AVERAGE(OFFSET($AM$3,0,0,'Données projet'!$E$10+1,1))-AVERAGE(OFFSET($H$3,0,0,'Données projet'!$E$10+1,1))</f>
        <v>296.73481386818571</v>
      </c>
      <c r="AO24" s="62">
        <f t="shared" si="36"/>
        <v>334.21802241344704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5.9533295312760153</v>
      </c>
      <c r="AX24" s="23">
        <f t="shared" si="6"/>
        <v>5.9533295312760153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122.6</v>
      </c>
      <c r="AJ25" s="14">
        <f>AI25*VLOOKUP('Données projet'!$B$10,Paramètres!$A$1:$I$89,3,0)*VLOOKUP('Données projet'!$B$10,Paramètres!$A$1:$I$89,5,0)</f>
        <v>70.127200000000002</v>
      </c>
      <c r="AK25" s="14">
        <f t="shared" si="35"/>
        <v>19.705042476026961</v>
      </c>
      <c r="AL25" s="22">
        <f t="shared" si="4"/>
        <v>156.45782231241364</v>
      </c>
      <c r="AM25" s="62">
        <f t="shared" si="5"/>
        <v>440.01337786796921</v>
      </c>
      <c r="AN25" s="62">
        <f ca="1">AVERAGE(OFFSET($AM$3,0,0,'Données projet'!$E$10+1,1))-AVERAGE(OFFSET($H$3,0,0,'Données projet'!$E$10+1,1))</f>
        <v>296.73481386818571</v>
      </c>
      <c r="AO25" s="62">
        <f t="shared" si="36"/>
        <v>334.21802241344704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4.2096396822034015</v>
      </c>
      <c r="AX25" s="23">
        <f t="shared" si="6"/>
        <v>4.2096396822034015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140.4</v>
      </c>
      <c r="AJ26" s="14">
        <f>AI26*VLOOKUP('Données projet'!$B$10,Paramètres!$A$1:$I$89,3,0)*VLOOKUP('Données projet'!$B$10,Paramètres!$A$1:$I$89,5,0)</f>
        <v>80.308800000000005</v>
      </c>
      <c r="AK26" s="14">
        <f t="shared" si="35"/>
        <v>22.212670396389218</v>
      </c>
      <c r="AL26" s="22">
        <f t="shared" si="4"/>
        <v>178.55822760704453</v>
      </c>
      <c r="AM26" s="62">
        <f t="shared" si="5"/>
        <v>463.33600538482233</v>
      </c>
      <c r="AN26" s="62">
        <f ca="1">AVERAGE(OFFSET($AM$3,0,0,'Données projet'!$E$10+1,1))-AVERAGE(OFFSET($H$3,0,0,'Données projet'!$E$10+1,1))</f>
        <v>296.73481386818571</v>
      </c>
      <c r="AO26" s="62">
        <f t="shared" si="36"/>
        <v>334.21802241344704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2.9766647656380081</v>
      </c>
      <c r="AX26" s="23">
        <f t="shared" si="6"/>
        <v>2.9766647656380081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17.8</v>
      </c>
      <c r="AI27" s="14">
        <f>IF('Données projet'!$A$62&gt;35,AI26+AH27-AQ26,IF(A27&lt;'Données projet'!$A$62,$AF$205^A27,IF(A27='Données projet'!$A$62,'Données projet'!$B$62,AI26+AH27-AQ26)))</f>
        <v>158.20000000000002</v>
      </c>
      <c r="AJ27" s="14">
        <f>AI27*VLOOKUP('Données projet'!$B$10,Paramètres!$A$1:$I$89,3,0)*VLOOKUP('Données projet'!$B$10,Paramètres!$A$1:$I$89,5,0)</f>
        <v>90.490400000000008</v>
      </c>
      <c r="AK27" s="14">
        <f t="shared" si="35"/>
        <v>24.683460233677778</v>
      </c>
      <c r="AL27" s="22">
        <f t="shared" si="4"/>
        <v>200.59447324032215</v>
      </c>
      <c r="AM27" s="62">
        <f t="shared" si="5"/>
        <v>486.59447324032215</v>
      </c>
      <c r="AN27" s="62">
        <f ca="1">AVERAGE(OFFSET($AM$3,0,0,'Données projet'!$E$10+1,1))-AVERAGE(OFFSET($H$3,0,0,'Données projet'!$E$10+1,1))</f>
        <v>296.73481386818571</v>
      </c>
      <c r="AO27" s="62">
        <f t="shared" si="36"/>
        <v>334.21802241344704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2.1048198411017007</v>
      </c>
      <c r="AX27" s="23">
        <f t="shared" si="6"/>
        <v>2.1048198411017007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176</v>
      </c>
      <c r="AG28" s="13">
        <f>VLOOKUP(A28,'Données projet'!$A$61:$I$81,9,0)</f>
        <v>17.8</v>
      </c>
      <c r="AH28" s="13">
        <f t="array" ref="AH28">INDEX(AG:AG,MIN(IF(ISNUMBER(AG28:AG224),ROW(AG28:AG224),"")))</f>
        <v>17.8</v>
      </c>
      <c r="AI28" s="14">
        <f>IF('Données projet'!$A$62&gt;35,AI27+AH28-AQ27,IF(A28&lt;'Données projet'!$A$62,$AF$205^A28,IF(A28='Données projet'!$A$62,'Données projet'!$B$62,AI27+AH28-AQ27)))</f>
        <v>176.00000000000003</v>
      </c>
      <c r="AJ28" s="14">
        <f>AI28*VLOOKUP('Données projet'!$B$10,Paramètres!$A$1:$I$89,3,0)*VLOOKUP('Données projet'!$B$10,Paramètres!$A$1:$I$89,5,0)</f>
        <v>100.67200000000003</v>
      </c>
      <c r="AK28" s="14">
        <f t="shared" si="35"/>
        <v>27.122029824032936</v>
      </c>
      <c r="AL28" s="22">
        <f t="shared" si="4"/>
        <v>222.57460194352407</v>
      </c>
      <c r="AM28" s="62">
        <f t="shared" si="5"/>
        <v>509.79682416574633</v>
      </c>
      <c r="AN28" s="62">
        <f ca="1">AVERAGE(OFFSET($AM$3,0,0,'Données projet'!$E$10+1,1))-AVERAGE(OFFSET($H$3,0,0,'Données projet'!$E$10+1,1))</f>
        <v>296.73481386818571</v>
      </c>
      <c r="AO28" s="62">
        <f t="shared" si="36"/>
        <v>334.21802241344704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41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0.36000000000000004</v>
      </c>
      <c r="AT28" s="17">
        <f>IF(ISNA(VLOOKUP(A28,'Données projet'!$A$61:$I$81,7,0)),0%,VLOOKUP(A28,'Données projet'!$A$61:$I$81,7,0))</f>
        <v>0.2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11.155714330900899</v>
      </c>
      <c r="AW28" s="23">
        <f>EXP(-LN(2)/2)*AW27+(1-EXP(-LN(2)/2))/(LN(2)/2)*AQ28*AT28*VLOOKUP('Données projet'!$B$10,Paramètres!$A$1:$I$89,3,0)*0.475*44/12</f>
        <v>6.7989547511371393</v>
      </c>
      <c r="AX28" s="23">
        <f t="shared" si="6"/>
        <v>17.954669082038038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20.399999999999999</v>
      </c>
      <c r="AI29" s="14">
        <f>IF('Données projet'!$A$62&gt;35,AI28+AH29-AQ28,IF(A29&lt;'Données projet'!$A$62,$AF$205^A29,IF(A29='Données projet'!$A$62,'Données projet'!$B$62,AI28+AH29-AQ28)))</f>
        <v>155.40000000000003</v>
      </c>
      <c r="AJ29" s="14">
        <f>AI29*VLOOKUP('Données projet'!$B$10,Paramètres!$A$1:$I$89,3,0)*VLOOKUP('Données projet'!$B$10,Paramètres!$A$1:$I$89,5,0)</f>
        <v>88.888800000000032</v>
      </c>
      <c r="AK29" s="14">
        <f t="shared" si="35"/>
        <v>24.297036846372404</v>
      </c>
      <c r="AL29" s="22">
        <f t="shared" si="4"/>
        <v>197.13199917409864</v>
      </c>
      <c r="AM29" s="62">
        <f t="shared" si="5"/>
        <v>485.57644361854307</v>
      </c>
      <c r="AN29" s="62">
        <f ca="1">AVERAGE(OFFSET($AM$3,0,0,'Données projet'!$E$10+1,1))-AVERAGE(OFFSET($H$3,0,0,'Données projet'!$E$10+1,1))</f>
        <v>296.73481386818571</v>
      </c>
      <c r="AO29" s="62">
        <f t="shared" si="36"/>
        <v>334.21802241344704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10.850660735868894</v>
      </c>
      <c r="AW29" s="23">
        <f>EXP(-LN(2)/2)*AW28+(1-EXP(-LN(2)/2))/(LN(2)/2)*AQ29*AT29*VLOOKUP('Données projet'!$B$10,Paramètres!$A$1:$I$89,3,0)*0.475*44/12</f>
        <v>4.8075870095095672</v>
      </c>
      <c r="AX29" s="23">
        <f t="shared" si="6"/>
        <v>15.658247745378461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20.399999999999999</v>
      </c>
      <c r="AI30" s="14">
        <f>IF('Données projet'!$A$62&gt;35,AI29+AH30-AQ29,IF(A30&lt;'Données projet'!$A$62,$AF$205^A30,IF(A30='Données projet'!$A$62,'Données projet'!$B$62,AI29+AH30-AQ29)))</f>
        <v>175.80000000000004</v>
      </c>
      <c r="AJ30" s="14">
        <f>AI30*VLOOKUP('Données projet'!$B$10,Paramètres!$A$1:$I$89,3,0)*VLOOKUP('Données projet'!$B$10,Paramètres!$A$1:$I$89,5,0)</f>
        <v>100.55760000000002</v>
      </c>
      <c r="AK30" s="14">
        <f t="shared" si="35"/>
        <v>27.094795038597915</v>
      </c>
      <c r="AL30" s="22">
        <f t="shared" si="4"/>
        <v>222.32792135889142</v>
      </c>
      <c r="AM30" s="62">
        <f t="shared" si="5"/>
        <v>511.99458802555807</v>
      </c>
      <c r="AN30" s="62">
        <f ca="1">AVERAGE(OFFSET($AM$3,0,0,'Données projet'!$E$10+1,1))-AVERAGE(OFFSET($H$3,0,0,'Données projet'!$E$10+1,1))</f>
        <v>296.73481386818571</v>
      </c>
      <c r="AO30" s="62">
        <f t="shared" si="36"/>
        <v>334.21802241344704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10.553948847435111</v>
      </c>
      <c r="AW30" s="23">
        <f>EXP(-LN(2)/2)*AW29+(1-EXP(-LN(2)/2))/(LN(2)/2)*AQ30*AT30*VLOOKUP('Données projet'!$B$10,Paramètres!$A$1:$I$89,3,0)*0.475*44/12</f>
        <v>3.3994773755685701</v>
      </c>
      <c r="AX30" s="23">
        <f t="shared" si="6"/>
        <v>13.953426223003682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20.399999999999999</v>
      </c>
      <c r="AI31" s="14">
        <f>IF('Données projet'!$A$62&gt;35,AI30+AH31-AQ30,IF(A31&lt;'Données projet'!$A$62,$AF$205^A31,IF(A31='Données projet'!$A$62,'Données projet'!$B$62,AI30+AH31-AQ30)))</f>
        <v>196.20000000000005</v>
      </c>
      <c r="AJ31" s="14">
        <f>AI31*VLOOKUP('Données projet'!$B$10,Paramètres!$A$1:$I$89,3,0)*VLOOKUP('Données projet'!$B$10,Paramètres!$A$1:$I$89,5,0)</f>
        <v>112.22640000000003</v>
      </c>
      <c r="AK31" s="14">
        <f t="shared" si="35"/>
        <v>29.85492847111222</v>
      </c>
      <c r="AL31" s="22">
        <f t="shared" si="4"/>
        <v>247.45831375385379</v>
      </c>
      <c r="AM31" s="62">
        <f t="shared" si="5"/>
        <v>538.34720264274267</v>
      </c>
      <c r="AN31" s="62">
        <f ca="1">AVERAGE(OFFSET($AM$3,0,0,'Données projet'!$E$10+1,1))-AVERAGE(OFFSET($H$3,0,0,'Données projet'!$E$10+1,1))</f>
        <v>296.73481386818571</v>
      </c>
      <c r="AO31" s="62">
        <f t="shared" si="36"/>
        <v>334.21802241344704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10.26535056119395</v>
      </c>
      <c r="AW31" s="23">
        <f>EXP(-LN(2)/2)*AW30+(1-EXP(-LN(2)/2))/(LN(2)/2)*AQ31*AT31*VLOOKUP('Données projet'!$B$10,Paramètres!$A$1:$I$89,3,0)*0.475*44/12</f>
        <v>2.403793504754784</v>
      </c>
      <c r="AX31" s="23">
        <f t="shared" si="6"/>
        <v>12.669144065948734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20.399999999999999</v>
      </c>
      <c r="AI32" s="14">
        <f>IF('Données projet'!$A$62&gt;35,AI31+AH32-AQ31,IF(A32&lt;'Données projet'!$A$62,$AF$205^A32,IF(A32='Données projet'!$A$62,'Données projet'!$B$62,AI31+AH32-AQ31)))</f>
        <v>216.60000000000005</v>
      </c>
      <c r="AJ32" s="14">
        <f>AI32*VLOOKUP('Données projet'!$B$10,Paramètres!$A$1:$I$89,3,0)*VLOOKUP('Données projet'!$B$10,Paramètres!$A$1:$I$89,5,0)</f>
        <v>123.89520000000003</v>
      </c>
      <c r="AK32" s="14">
        <f t="shared" si="35"/>
        <v>32.581794813999061</v>
      </c>
      <c r="AL32" s="22">
        <f t="shared" si="4"/>
        <v>272.53076596771507</v>
      </c>
      <c r="AM32" s="62">
        <f t="shared" si="5"/>
        <v>564.64187707882616</v>
      </c>
      <c r="AN32" s="62">
        <f ca="1">AVERAGE(OFFSET($AM$3,0,0,'Données projet'!$E$10+1,1))-AVERAGE(OFFSET($H$3,0,0,'Données projet'!$E$10+1,1))</f>
        <v>296.73481386818571</v>
      </c>
      <c r="AO32" s="62">
        <f t="shared" si="36"/>
        <v>334.21802241344704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9.9846440102667771</v>
      </c>
      <c r="AW32" s="23">
        <f>EXP(-LN(2)/2)*AW31+(1-EXP(-LN(2)/2))/(LN(2)/2)*AQ32*AT32*VLOOKUP('Données projet'!$B$10,Paramètres!$A$1:$I$89,3,0)*0.475*44/12</f>
        <v>1.6997386877842853</v>
      </c>
      <c r="AX32" s="23">
        <f t="shared" si="6"/>
        <v>11.684382698051062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20.399999999999999</v>
      </c>
      <c r="AH33" s="13">
        <f t="array" ref="AH33">INDEX(AG:AG,MIN(IF(ISNUMBER(AG33:AG229),ROW(AG33:AG229),"")))</f>
        <v>20.399999999999999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135.56400000000005</v>
      </c>
      <c r="AK33" s="14">
        <f t="shared" si="35"/>
        <v>35.278883682361965</v>
      </c>
      <c r="AL33" s="22">
        <f t="shared" si="4"/>
        <v>297.55135574678047</v>
      </c>
      <c r="AM33" s="62">
        <f t="shared" si="5"/>
        <v>590.88468908011373</v>
      </c>
      <c r="AN33" s="62">
        <f ca="1">AVERAGE(OFFSET($AM$3,0,0,'Données projet'!$E$10+1,1))-AVERAGE(OFFSET($H$3,0,0,'Données projet'!$E$10+1,1))</f>
        <v>296.73481386818571</v>
      </c>
      <c r="AO33" s="62">
        <f t="shared" si="36"/>
        <v>334.21802241344704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9.7116133947364229</v>
      </c>
      <c r="AW33" s="23">
        <f>EXP(-LN(2)/2)*AW32+(1-EXP(-LN(2)/2))/(LN(2)/2)*AQ33*AT33*VLOOKUP('Données projet'!$B$10,Paramètres!$A$1:$I$89,3,0)*0.475*44/12</f>
        <v>1.201896752377392</v>
      </c>
      <c r="AX33" s="23">
        <f t="shared" si="6"/>
        <v>10.913510147113815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19.8</v>
      </c>
      <c r="AI34" s="14">
        <f>IF('Données projet'!$A$62&gt;35,AI33+AH34-AQ33,IF(A34&lt;'Données projet'!$A$62,$AF$205^A34,IF(A34='Données projet'!$A$62,'Données projet'!$B$62,AI33+AH34-AQ33)))</f>
        <v>198.80000000000007</v>
      </c>
      <c r="AJ34" s="14">
        <f>AI34*VLOOKUP('Données projet'!$B$10,Paramètres!$A$1:$I$89,3,0)*VLOOKUP('Données projet'!$B$10,Paramètres!$A$1:$I$89,5,0)</f>
        <v>113.71360000000006</v>
      </c>
      <c r="AK34" s="14">
        <f t="shared" si="35"/>
        <v>30.204239781699453</v>
      </c>
      <c r="AL34" s="22">
        <f t="shared" si="4"/>
        <v>250.65690428645999</v>
      </c>
      <c r="AM34" s="62">
        <f t="shared" si="5"/>
        <v>543.99023761979333</v>
      </c>
      <c r="AN34" s="62">
        <f ca="1">AVERAGE(OFFSET($AM$3,0,0,'Données projet'!$E$10+1,1))-AVERAGE(OFFSET($H$3,0,0,'Données projet'!$E$10+1,1))</f>
        <v>296.73481386818571</v>
      </c>
      <c r="AO34" s="62">
        <f t="shared" si="36"/>
        <v>334.21802241344704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9.4460488157458027</v>
      </c>
      <c r="AW34" s="23">
        <f>EXP(-LN(2)/2)*AW33+(1-EXP(-LN(2)/2))/(LN(2)/2)*AQ34*AT34*VLOOKUP('Données projet'!$B$10,Paramètres!$A$1:$I$89,3,0)*0.475*44/12</f>
        <v>0.84986934389214264</v>
      </c>
      <c r="AX34" s="23">
        <f t="shared" si="6"/>
        <v>10.295918159637946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19.8</v>
      </c>
      <c r="AI35" s="14">
        <f>IF('Données projet'!$A$62&gt;35,AI34+AH35-AQ34,IF(A35&lt;'Données projet'!$A$62,$AF$205^A35,IF(A35='Données projet'!$A$62,'Données projet'!$B$62,AI34+AH35-AQ34)))</f>
        <v>218.60000000000008</v>
      </c>
      <c r="AJ35" s="14">
        <f>AI35*VLOOKUP('Données projet'!$B$10,Paramètres!$A$1:$I$89,3,0)*VLOOKUP('Données projet'!$B$10,Paramètres!$A$1:$I$89,5,0)</f>
        <v>125.03920000000005</v>
      </c>
      <c r="AK35" s="14">
        <f t="shared" si="35"/>
        <v>32.847481384234889</v>
      </c>
      <c r="AL35" s="22">
        <f t="shared" si="4"/>
        <v>274.9859700775425</v>
      </c>
      <c r="AM35" s="62">
        <f t="shared" si="5"/>
        <v>568.31930341087582</v>
      </c>
      <c r="AN35" s="62">
        <f ca="1">AVERAGE(OFFSET($AM$3,0,0,'Données projet'!$E$10+1,1))-AVERAGE(OFFSET($H$3,0,0,'Données projet'!$E$10+1,1))</f>
        <v>296.73481386818571</v>
      </c>
      <c r="AO35" s="62">
        <f t="shared" si="36"/>
        <v>334.21802241344704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9.187746114133116</v>
      </c>
      <c r="AW35" s="23">
        <f>EXP(-LN(2)/2)*AW34+(1-EXP(-LN(2)/2))/(LN(2)/2)*AQ35*AT35*VLOOKUP('Données projet'!$B$10,Paramètres!$A$1:$I$89,3,0)*0.475*44/12</f>
        <v>0.60094837618869601</v>
      </c>
      <c r="AX35" s="23">
        <f t="shared" si="6"/>
        <v>9.7886944903218129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19.8</v>
      </c>
      <c r="AI36" s="14">
        <f>IF('Données projet'!$A$62&gt;35,AI35+AH36-AQ35,IF(A36&lt;'Données projet'!$A$62,$AF$205^A36,IF(A36='Données projet'!$A$62,'Données projet'!$B$62,AI35+AH36-AQ35)))</f>
        <v>238.40000000000009</v>
      </c>
      <c r="AJ36" s="14">
        <f>AI36*VLOOKUP('Données projet'!$B$10,Paramètres!$A$1:$I$89,3,0)*VLOOKUP('Données projet'!$B$10,Paramètres!$A$1:$I$89,5,0)</f>
        <v>136.36480000000006</v>
      </c>
      <c r="AK36" s="14">
        <f t="shared" si="35"/>
        <v>35.462961401140106</v>
      </c>
      <c r="AL36" s="22">
        <f t="shared" si="4"/>
        <v>299.26668444031912</v>
      </c>
      <c r="AM36" s="62">
        <f t="shared" si="5"/>
        <v>592.60001777365244</v>
      </c>
      <c r="AN36" s="62">
        <f ca="1">AVERAGE(OFFSET($AM$3,0,0,'Données projet'!$E$10+1,1))-AVERAGE(OFFSET($H$3,0,0,'Données projet'!$E$10+1,1))</f>
        <v>296.73481386818571</v>
      </c>
      <c r="AO36" s="62">
        <f t="shared" si="36"/>
        <v>334.21802241344704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8.9365067134795773</v>
      </c>
      <c r="AW36" s="23">
        <f>EXP(-LN(2)/2)*AW35+(1-EXP(-LN(2)/2))/(LN(2)/2)*AQ36*AT36*VLOOKUP('Données projet'!$B$10,Paramètres!$A$1:$I$89,3,0)*0.475*44/12</f>
        <v>0.42493467194607132</v>
      </c>
      <c r="AX36" s="23">
        <f t="shared" si="6"/>
        <v>9.361441385425648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19.8</v>
      </c>
      <c r="AI37" s="14">
        <f>IF('Données projet'!$A$62&gt;35,AI36+AH37-AQ36,IF(A37&lt;'Données projet'!$A$62,$AF$205^A37,IF(A37='Données projet'!$A$62,'Données projet'!$B$62,AI36+AH37-AQ36)))</f>
        <v>258.2000000000001</v>
      </c>
      <c r="AJ37" s="14">
        <f>AI37*VLOOKUP('Données projet'!$B$10,Paramètres!$A$1:$I$89,3,0)*VLOOKUP('Données projet'!$B$10,Paramètres!$A$1:$I$89,5,0)</f>
        <v>147.69040000000007</v>
      </c>
      <c r="AK37" s="14">
        <f t="shared" si="35"/>
        <v>38.053247671549208</v>
      </c>
      <c r="AL37" s="22">
        <f t="shared" si="4"/>
        <v>323.50351969461502</v>
      </c>
      <c r="AM37" s="62">
        <f t="shared" si="5"/>
        <v>616.83685302794834</v>
      </c>
      <c r="AN37" s="62">
        <f ca="1">AVERAGE(OFFSET($AM$3,0,0,'Données projet'!$E$10+1,1))-AVERAGE(OFFSET($H$3,0,0,'Données projet'!$E$10+1,1))</f>
        <v>296.73481386818571</v>
      </c>
      <c r="AO37" s="62">
        <f t="shared" si="36"/>
        <v>334.21802241344704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8.6921374674490153</v>
      </c>
      <c r="AW37" s="23">
        <f>EXP(-LN(2)/2)*AW36+(1-EXP(-LN(2)/2))/(LN(2)/2)*AQ37*AT37*VLOOKUP('Données projet'!$B$10,Paramètres!$A$1:$I$89,3,0)*0.475*44/12</f>
        <v>0.300474188094348</v>
      </c>
      <c r="AX37" s="23">
        <f t="shared" si="6"/>
        <v>8.9926116555433637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278</v>
      </c>
      <c r="AG38" s="13">
        <f>VLOOKUP(A38,'Données projet'!$A$61:$I$81,9,0)</f>
        <v>19.8</v>
      </c>
      <c r="AH38" s="13">
        <f t="array" ref="AH38">INDEX(AG:AG,MIN(IF(ISNUMBER(AG38:AG234),ROW(AG38:AG234),"")))</f>
        <v>19.8</v>
      </c>
      <c r="AI38" s="14">
        <f>IF('Données projet'!$A$62&gt;35,AI37+AH38-AQ37,IF(A38&lt;'Données projet'!$A$62,$AF$205^A38,IF(A38='Données projet'!$A$62,'Données projet'!$B$62,AI37+AH38-AQ37)))</f>
        <v>278.00000000000011</v>
      </c>
      <c r="AJ38" s="14">
        <f>AI38*VLOOKUP('Données projet'!$B$10,Paramètres!$A$1:$I$89,3,0)*VLOOKUP('Données projet'!$B$10,Paramètres!$A$1:$I$89,5,0)</f>
        <v>159.01600000000008</v>
      </c>
      <c r="AK38" s="14">
        <f t="shared" si="35"/>
        <v>40.620491837224144</v>
      </c>
      <c r="AL38" s="22">
        <f t="shared" si="4"/>
        <v>347.70022328316549</v>
      </c>
      <c r="AM38" s="62">
        <f t="shared" si="5"/>
        <v>641.0335566164988</v>
      </c>
      <c r="AN38" s="62">
        <f ca="1">AVERAGE(OFFSET($AM$3,0,0,'Données projet'!$E$10+1,1))-AVERAGE(OFFSET($H$3,0,0,'Données projet'!$E$10+1,1))</f>
        <v>296.73481386818571</v>
      </c>
      <c r="AO38" s="62">
        <f t="shared" si="36"/>
        <v>334.21802241344704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55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8.4544505113019781</v>
      </c>
      <c r="AW38" s="23">
        <f>EXP(-LN(2)/2)*AW37+(1-EXP(-LN(2)/2))/(LN(2)/2)*AQ38*AT38*VLOOKUP('Données projet'!$B$10,Paramètres!$A$1:$I$89,3,0)*0.475*44/12</f>
        <v>0.21246733597303566</v>
      </c>
      <c r="AX38" s="23">
        <f t="shared" si="6"/>
        <v>8.6669178472750144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18.2</v>
      </c>
      <c r="AI39" s="14">
        <f>IF('Données projet'!$A$62&gt;35,AI38+AH39-AQ38,IF(A39&lt;'Données projet'!$A$62,$AF$205^A39,IF(A39='Données projet'!$A$62,'Données projet'!$B$62,AI38+AH39-AQ38)))</f>
        <v>241.2000000000001</v>
      </c>
      <c r="AJ39" s="14">
        <f>AI39*VLOOKUP('Données projet'!$B$10,Paramètres!$A$1:$I$89,3,0)*VLOOKUP('Données projet'!$B$10,Paramètres!$A$1:$I$89,5,0)</f>
        <v>137.96640000000005</v>
      </c>
      <c r="AK39" s="14">
        <f t="shared" si="35"/>
        <v>35.83074030209302</v>
      </c>
      <c r="AL39" s="22">
        <f t="shared" si="4"/>
        <v>302.69668602614541</v>
      </c>
      <c r="AM39" s="62">
        <f t="shared" si="5"/>
        <v>596.03001935947873</v>
      </c>
      <c r="AN39" s="62">
        <f ca="1">AVERAGE(OFFSET($AM$3,0,0,'Données projet'!$E$10+1,1))-AVERAGE(OFFSET($H$3,0,0,'Données projet'!$E$10+1,1))</f>
        <v>296.73481386818571</v>
      </c>
      <c r="AO39" s="62">
        <f t="shared" si="36"/>
        <v>334.21802241344704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8.2232631174701964</v>
      </c>
      <c r="AW39" s="23">
        <f>EXP(-LN(2)/2)*AW38+(1-EXP(-LN(2)/2))/(LN(2)/2)*AQ39*AT39*VLOOKUP('Données projet'!$B$10,Paramètres!$A$1:$I$89,3,0)*0.475*44/12</f>
        <v>0.150237094047174</v>
      </c>
      <c r="AX39" s="23">
        <f t="shared" si="6"/>
        <v>8.3735002115173707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18.2</v>
      </c>
      <c r="AI40" s="14">
        <f>IF('Données projet'!$A$62&gt;35,AI39+AH40-AQ39,IF(A40&lt;'Données projet'!$A$62,$AF$205^A40,IF(A40='Données projet'!$A$62,'Données projet'!$B$62,AI39+AH40-AQ39)))</f>
        <v>259.40000000000009</v>
      </c>
      <c r="AJ40" s="14">
        <f>AI40*VLOOKUP('Données projet'!$B$10,Paramètres!$A$1:$I$89,3,0)*VLOOKUP('Données projet'!$B$10,Paramètres!$A$1:$I$89,5,0)</f>
        <v>148.37680000000006</v>
      </c>
      <c r="AK40" s="14">
        <f t="shared" si="35"/>
        <v>38.209474335310738</v>
      </c>
      <c r="AL40" s="22">
        <f t="shared" si="4"/>
        <v>324.97109446733299</v>
      </c>
      <c r="AM40" s="62">
        <f t="shared" si="5"/>
        <v>618.3044278006663</v>
      </c>
      <c r="AN40" s="62">
        <f ca="1">AVERAGE(OFFSET($AM$3,0,0,'Données projet'!$E$10+1,1))-AVERAGE(OFFSET($H$3,0,0,'Données projet'!$E$10+1,1))</f>
        <v>296.73481386818571</v>
      </c>
      <c r="AO40" s="62">
        <f t="shared" si="36"/>
        <v>334.21802241344704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7.998397555080361</v>
      </c>
      <c r="AW40" s="23">
        <f>EXP(-LN(2)/2)*AW39+(1-EXP(-LN(2)/2))/(LN(2)/2)*AQ40*AT40*VLOOKUP('Données projet'!$B$10,Paramètres!$A$1:$I$89,3,0)*0.475*44/12</f>
        <v>0.10623366798651783</v>
      </c>
      <c r="AX40" s="23">
        <f t="shared" si="6"/>
        <v>8.1046312230668782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18.2</v>
      </c>
      <c r="AI41" s="14">
        <f>IF('Données projet'!$A$62&gt;35,AI40+AH41-AQ40,IF(A41&lt;'Données projet'!$A$62,$AF$205^A41,IF(A41='Données projet'!$A$62,'Données projet'!$B$62,AI40+AH41-AQ40)))</f>
        <v>277.60000000000008</v>
      </c>
      <c r="AJ41" s="14">
        <f>AI41*VLOOKUP('Données projet'!$B$10,Paramètres!$A$1:$I$89,3,0)*VLOOKUP('Données projet'!$B$10,Paramètres!$A$1:$I$89,5,0)</f>
        <v>158.78720000000004</v>
      </c>
      <c r="AK41" s="14">
        <f t="shared" si="35"/>
        <v>40.568843961177315</v>
      </c>
      <c r="AL41" s="22">
        <f t="shared" si="4"/>
        <v>347.21177656571723</v>
      </c>
      <c r="AM41" s="62">
        <f t="shared" si="5"/>
        <v>640.54510989905054</v>
      </c>
      <c r="AN41" s="62">
        <f ca="1">AVERAGE(OFFSET($AM$3,0,0,'Données projet'!$E$10+1,1))-AVERAGE(OFFSET($H$3,0,0,'Données projet'!$E$10+1,1))</f>
        <v>296.73481386818571</v>
      </c>
      <c r="AO41" s="62">
        <f t="shared" si="36"/>
        <v>334.21802241344704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7.7796809533192413</v>
      </c>
      <c r="AW41" s="23">
        <f>EXP(-LN(2)/2)*AW40+(1-EXP(-LN(2)/2))/(LN(2)/2)*AQ41*AT41*VLOOKUP('Données projet'!$B$10,Paramètres!$A$1:$I$89,3,0)*0.475*44/12</f>
        <v>7.5118547023587001E-2</v>
      </c>
      <c r="AX41" s="23">
        <f t="shared" si="6"/>
        <v>7.8547995003428284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18.2</v>
      </c>
      <c r="AI42" s="14">
        <f>IF('Données projet'!$A$62&gt;35,AI41+AH42-AQ41,IF(A42&lt;'Données projet'!$A$62,$AF$205^A42,IF(A42='Données projet'!$A$62,'Données projet'!$B$62,AI41+AH42-AQ41)))</f>
        <v>295.80000000000007</v>
      </c>
      <c r="AJ42" s="14">
        <f>AI42*VLOOKUP('Données projet'!$B$10,Paramètres!$A$1:$I$89,3,0)*VLOOKUP('Données projet'!$B$10,Paramètres!$A$1:$I$89,5,0)</f>
        <v>169.19760000000005</v>
      </c>
      <c r="AK42" s="14">
        <f t="shared" si="35"/>
        <v>42.910263223432885</v>
      </c>
      <c r="AL42" s="22">
        <f t="shared" si="4"/>
        <v>369.42119511414563</v>
      </c>
      <c r="AM42" s="62">
        <f t="shared" si="5"/>
        <v>662.75452844747895</v>
      </c>
      <c r="AN42" s="62">
        <f ca="1">AVERAGE(OFFSET($AM$3,0,0,'Données projet'!$E$10+1,1))-AVERAGE(OFFSET($H$3,0,0,'Données projet'!$E$10+1,1))</f>
        <v>296.73481386818571</v>
      </c>
      <c r="AO42" s="62">
        <f t="shared" si="36"/>
        <v>334.21802241344704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7.5669451685350859</v>
      </c>
      <c r="AW42" s="23">
        <f>EXP(-LN(2)/2)*AW41+(1-EXP(-LN(2)/2))/(LN(2)/2)*AQ42*AT42*VLOOKUP('Données projet'!$B$10,Paramètres!$A$1:$I$89,3,0)*0.475*44/12</f>
        <v>5.3116833993258915E-2</v>
      </c>
      <c r="AX42" s="23">
        <f t="shared" si="6"/>
        <v>7.6200620025283445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314</v>
      </c>
      <c r="AG43" s="13">
        <f>VLOOKUP(A43,'Données projet'!$A$61:$I$81,9,0)</f>
        <v>18.2</v>
      </c>
      <c r="AH43" s="13">
        <f t="array" ref="AH43">INDEX(AG:AG,MIN(IF(ISNUMBER(AG43:AG239),ROW(AG43:AG239),"")))</f>
        <v>18.2</v>
      </c>
      <c r="AI43" s="14">
        <f>IF('Données projet'!$A$62&gt;35,AI42+AH43-AQ42,IF(A43&lt;'Données projet'!$A$62,$AF$205^A43,IF(A43='Données projet'!$A$62,'Données projet'!$B$62,AI42+AH43-AQ42)))</f>
        <v>314.00000000000006</v>
      </c>
      <c r="AJ43" s="14">
        <f>AI43*VLOOKUP('Données projet'!$B$10,Paramètres!$A$1:$I$89,3,0)*VLOOKUP('Données projet'!$B$10,Paramètres!$A$1:$I$89,5,0)</f>
        <v>179.60800000000003</v>
      </c>
      <c r="AK43" s="14">
        <f t="shared" si="35"/>
        <v>45.234962325837898</v>
      </c>
      <c r="AL43" s="22">
        <f t="shared" si="4"/>
        <v>391.60149271750106</v>
      </c>
      <c r="AM43" s="62">
        <f t="shared" si="5"/>
        <v>684.93482605083432</v>
      </c>
      <c r="AN43" s="62">
        <f ca="1">AVERAGE(OFFSET($AM$3,0,0,'Données projet'!$E$10+1,1))-AVERAGE(OFFSET($H$3,0,0,'Données projet'!$E$10+1,1))</f>
        <v>296.73481386818571</v>
      </c>
      <c r="AO43" s="62">
        <f t="shared" si="36"/>
        <v>334.21802241344704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51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7.3600266549731419</v>
      </c>
      <c r="AW43" s="23">
        <f>EXP(-LN(2)/2)*AW42+(1-EXP(-LN(2)/2))/(LN(2)/2)*AQ43*AT43*VLOOKUP('Données projet'!$B$10,Paramètres!$A$1:$I$89,3,0)*0.475*44/12</f>
        <v>3.7559273511793501E-2</v>
      </c>
      <c r="AX43" s="23">
        <f t="shared" si="6"/>
        <v>7.3975859284849355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15.8</v>
      </c>
      <c r="AI44" s="14">
        <f>IF('Données projet'!$A$62&gt;35,AI43+AH44-AQ43,IF(A44&lt;'Données projet'!$A$62,$AF$205^A44,IF(A44='Données projet'!$A$62,'Données projet'!$B$62,AI43+AH44-AQ43)))</f>
        <v>278.80000000000007</v>
      </c>
      <c r="AJ44" s="14">
        <f>AI44*VLOOKUP('Données projet'!$B$10,Paramètres!$A$1:$I$89,3,0)*VLOOKUP('Données projet'!$B$10,Paramètres!$A$1:$I$89,5,0)</f>
        <v>159.47360000000003</v>
      </c>
      <c r="AK44" s="14">
        <f t="shared" si="35"/>
        <v>40.723761655082846</v>
      </c>
      <c r="AL44" s="22">
        <f t="shared" si="4"/>
        <v>348.67707154926933</v>
      </c>
      <c r="AM44" s="62">
        <f t="shared" si="5"/>
        <v>642.01040488260264</v>
      </c>
      <c r="AN44" s="62">
        <f ca="1">AVERAGE(OFFSET($AM$3,0,0,'Données projet'!$E$10+1,1))-AVERAGE(OFFSET($H$3,0,0,'Données projet'!$E$10+1,1))</f>
        <v>296.73481386818571</v>
      </c>
      <c r="AO44" s="62">
        <f t="shared" si="36"/>
        <v>334.21802241344704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7.1587663390459211</v>
      </c>
      <c r="AW44" s="23">
        <f>EXP(-LN(2)/2)*AW43+(1-EXP(-LN(2)/2))/(LN(2)/2)*AQ44*AT44*VLOOKUP('Données projet'!$B$10,Paramètres!$A$1:$I$89,3,0)*0.475*44/12</f>
        <v>2.6558416996629457E-2</v>
      </c>
      <c r="AX44" s="23">
        <f t="shared" si="6"/>
        <v>7.1853247560425508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15.8</v>
      </c>
      <c r="AI45" s="14">
        <f>IF('Données projet'!$A$62&gt;35,AI44+AH45-AQ44,IF(A45&lt;'Données projet'!$A$62,$AF$205^A45,IF(A45='Données projet'!$A$62,'Données projet'!$B$62,AI44+AH45-AQ44)))</f>
        <v>294.60000000000008</v>
      </c>
      <c r="AJ45" s="14">
        <f>AI45*VLOOKUP('Données projet'!$B$10,Paramètres!$A$1:$I$89,3,0)*VLOOKUP('Données projet'!$B$10,Paramètres!$A$1:$I$89,5,0)</f>
        <v>168.51120000000003</v>
      </c>
      <c r="AK45" s="14">
        <f t="shared" si="35"/>
        <v>42.756411401172556</v>
      </c>
      <c r="AL45" s="22">
        <f t="shared" si="4"/>
        <v>367.95775652370889</v>
      </c>
      <c r="AM45" s="62">
        <f t="shared" si="5"/>
        <v>661.29108985704215</v>
      </c>
      <c r="AN45" s="62">
        <f ca="1">AVERAGE(OFFSET($AM$3,0,0,'Données projet'!$E$10+1,1))-AVERAGE(OFFSET($H$3,0,0,'Données projet'!$E$10+1,1))</f>
        <v>296.73481386818571</v>
      </c>
      <c r="AO45" s="62">
        <f t="shared" si="36"/>
        <v>334.21802241344704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6.9630094970415506</v>
      </c>
      <c r="AW45" s="23">
        <f>EXP(-LN(2)/2)*AW44+(1-EXP(-LN(2)/2))/(LN(2)/2)*AQ45*AT45*VLOOKUP('Données projet'!$B$10,Paramètres!$A$1:$I$89,3,0)*0.475*44/12</f>
        <v>1.877963675589675E-2</v>
      </c>
      <c r="AX45" s="23">
        <f t="shared" si="6"/>
        <v>6.9817891337974469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15.8</v>
      </c>
      <c r="AI46" s="14">
        <f>IF('Données projet'!$A$62&gt;35,AI45+AH46-AQ45,IF(A46&lt;'Données projet'!$A$62,$AF$205^A46,IF(A46='Données projet'!$A$62,'Données projet'!$B$62,AI45+AH46-AQ45)))</f>
        <v>310.40000000000009</v>
      </c>
      <c r="AJ46" s="14">
        <f>AI46*VLOOKUP('Données projet'!$B$10,Paramètres!$A$1:$I$89,3,0)*VLOOKUP('Données projet'!$B$10,Paramètres!$A$1:$I$89,5,0)</f>
        <v>177.54880000000009</v>
      </c>
      <c r="AK46" s="14">
        <f t="shared" si="35"/>
        <v>44.776404903828755</v>
      </c>
      <c r="AL46" s="22">
        <f t="shared" si="4"/>
        <v>387.2163985408352</v>
      </c>
      <c r="AM46" s="62">
        <f t="shared" si="5"/>
        <v>680.54973187416851</v>
      </c>
      <c r="AN46" s="62">
        <f ca="1">AVERAGE(OFFSET($AM$3,0,0,'Données projet'!$E$10+1,1))-AVERAGE(OFFSET($H$3,0,0,'Données projet'!$E$10+1,1))</f>
        <v>296.73481386818571</v>
      </c>
      <c r="AO46" s="62">
        <f t="shared" si="36"/>
        <v>334.21802241344704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6.7726056361761939</v>
      </c>
      <c r="AW46" s="23">
        <f>EXP(-LN(2)/2)*AW45+(1-EXP(-LN(2)/2))/(LN(2)/2)*AQ46*AT46*VLOOKUP('Données projet'!$B$10,Paramètres!$A$1:$I$89,3,0)*0.475*44/12</f>
        <v>1.3279208498314729E-2</v>
      </c>
      <c r="AX46" s="23">
        <f t="shared" si="6"/>
        <v>6.7858848446745084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15.8</v>
      </c>
      <c r="AI47" s="14">
        <f>IF('Données projet'!$A$62&gt;35,AI46+AH47-AQ46,IF(A47&lt;'Données projet'!$A$62,$AF$205^A47,IF(A47='Données projet'!$A$62,'Données projet'!$B$62,AI46+AH47-AQ46)))</f>
        <v>326.2000000000001</v>
      </c>
      <c r="AJ47" s="14">
        <f>AI47*VLOOKUP('Données projet'!$B$10,Paramètres!$A$1:$I$89,3,0)*VLOOKUP('Données projet'!$B$10,Paramètres!$A$1:$I$89,5,0)</f>
        <v>186.58640000000008</v>
      </c>
      <c r="AK47" s="14">
        <f t="shared" si="35"/>
        <v>46.784459888812734</v>
      </c>
      <c r="AL47" s="22">
        <f t="shared" si="4"/>
        <v>406.45424763968231</v>
      </c>
      <c r="AM47" s="62">
        <f t="shared" si="5"/>
        <v>699.78758097301557</v>
      </c>
      <c r="AN47" s="62">
        <f ca="1">AVERAGE(OFFSET($AM$3,0,0,'Données projet'!$E$10+1,1))-AVERAGE(OFFSET($H$3,0,0,'Données projet'!$E$10+1,1))</f>
        <v>296.73481386818571</v>
      </c>
      <c r="AO47" s="62">
        <f t="shared" si="36"/>
        <v>334.21802241344704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6.5874083788991049</v>
      </c>
      <c r="AW47" s="23">
        <f>EXP(-LN(2)/2)*AW46+(1-EXP(-LN(2)/2))/(LN(2)/2)*AQ47*AT47*VLOOKUP('Données projet'!$B$10,Paramètres!$A$1:$I$89,3,0)*0.475*44/12</f>
        <v>9.3898183779483751E-3</v>
      </c>
      <c r="AX47" s="23">
        <f t="shared" si="6"/>
        <v>6.5967981972770531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342</v>
      </c>
      <c r="AG48" s="13">
        <f>VLOOKUP(A48,'Données projet'!$A$61:$I$81,9,0)</f>
        <v>15.8</v>
      </c>
      <c r="AH48" s="13">
        <f t="array" ref="AH48">INDEX(AG:AG,MIN(IF(ISNUMBER(AG48:AG244),ROW(AG48:AG244),"")))</f>
        <v>15.8</v>
      </c>
      <c r="AI48" s="14">
        <f>IF('Données projet'!$A$62&gt;35,AI47+AH48-AQ47,IF(A48&lt;'Données projet'!$A$62,$AF$205^A48,IF(A48='Données projet'!$A$62,'Données projet'!$B$62,AI47+AH48-AQ47)))</f>
        <v>342.00000000000011</v>
      </c>
      <c r="AJ48" s="14">
        <f>AI48*VLOOKUP('Données projet'!$B$10,Paramètres!$A$1:$I$89,3,0)*VLOOKUP('Données projet'!$B$10,Paramètres!$A$1:$I$89,5,0)</f>
        <v>195.62400000000008</v>
      </c>
      <c r="AK48" s="14">
        <f t="shared" si="35"/>
        <v>48.781220625276006</v>
      </c>
      <c r="AL48" s="22">
        <f t="shared" si="4"/>
        <v>425.67242592235584</v>
      </c>
      <c r="AM48" s="62">
        <f t="shared" si="5"/>
        <v>719.0057592556891</v>
      </c>
      <c r="AN48" s="62">
        <f ca="1">AVERAGE(OFFSET($AM$3,0,0,'Données projet'!$E$10+1,1))-AVERAGE(OFFSET($H$3,0,0,'Données projet'!$E$10+1,1))</f>
        <v>296.73481386818571</v>
      </c>
      <c r="AO48" s="62">
        <f t="shared" si="36"/>
        <v>334.21802241344704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45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6.407275350361358</v>
      </c>
      <c r="AW48" s="23">
        <f>EXP(-LN(2)/2)*AW47+(1-EXP(-LN(2)/2))/(LN(2)/2)*AQ48*AT48*VLOOKUP('Données projet'!$B$10,Paramètres!$A$1:$I$89,3,0)*0.475*44/12</f>
        <v>6.6396042491573644E-3</v>
      </c>
      <c r="AX48" s="23">
        <f t="shared" si="6"/>
        <v>6.4139149546105152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16.600000000000001</v>
      </c>
      <c r="AI49" s="14">
        <f>IF('Données projet'!$A$62&gt;35,AI48+AH49-AQ48,IF(A49&lt;'Données projet'!$A$62,$AF$205^A49,IF(A49='Données projet'!$A$62,'Données projet'!$B$62,AI48+AH49-AQ48)))</f>
        <v>313.60000000000014</v>
      </c>
      <c r="AJ49" s="14">
        <f>AI49*VLOOKUP('Données projet'!$B$10,Paramètres!$A$1:$I$89,3,0)*VLOOKUP('Données projet'!$B$10,Paramètres!$A$1:$I$89,5,0)</f>
        <v>179.37920000000008</v>
      </c>
      <c r="AK49" s="14">
        <f t="shared" si="35"/>
        <v>45.184041844985664</v>
      </c>
      <c r="AL49" s="22">
        <f t="shared" si="4"/>
        <v>391.11431288001683</v>
      </c>
      <c r="AM49" s="62">
        <f t="shared" si="5"/>
        <v>684.44764621335014</v>
      </c>
      <c r="AN49" s="62">
        <f ca="1">AVERAGE(OFFSET($AM$3,0,0,'Données projet'!$E$10+1,1))-AVERAGE(OFFSET($H$3,0,0,'Données projet'!$E$10+1,1))</f>
        <v>296.73481386818571</v>
      </c>
      <c r="AO49" s="62">
        <f t="shared" si="36"/>
        <v>334.21802241344704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6.2320680689617598</v>
      </c>
      <c r="AW49" s="23">
        <f>EXP(-LN(2)/2)*AW48+(1-EXP(-LN(2)/2))/(LN(2)/2)*AQ49*AT49*VLOOKUP('Données projet'!$B$10,Paramètres!$A$1:$I$89,3,0)*0.475*44/12</f>
        <v>4.6949091889741876E-3</v>
      </c>
      <c r="AX49" s="23">
        <f t="shared" si="6"/>
        <v>6.2367629781507343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16.600000000000001</v>
      </c>
      <c r="AI50" s="14">
        <f>IF('Données projet'!$A$62&gt;35,AI49+AH50-AQ49,IF(A50&lt;'Données projet'!$A$62,$AF$205^A50,IF(A50='Données projet'!$A$62,'Données projet'!$B$62,AI49+AH50-AQ49)))</f>
        <v>330.20000000000016</v>
      </c>
      <c r="AJ50" s="14">
        <f>AI50*VLOOKUP('Données projet'!$B$10,Paramètres!$A$1:$I$89,3,0)*VLOOKUP('Données projet'!$B$10,Paramètres!$A$1:$I$89,5,0)</f>
        <v>188.87440000000009</v>
      </c>
      <c r="AK50" s="14">
        <f t="shared" si="35"/>
        <v>47.291012680786956</v>
      </c>
      <c r="AL50" s="22">
        <f t="shared" si="4"/>
        <v>411.3214270857041</v>
      </c>
      <c r="AM50" s="62">
        <f t="shared" si="5"/>
        <v>704.65476041903742</v>
      </c>
      <c r="AN50" s="62">
        <f ca="1">AVERAGE(OFFSET($AM$3,0,0,'Données projet'!$E$10+1,1))-AVERAGE(OFFSET($H$3,0,0,'Données projet'!$E$10+1,1))</f>
        <v>296.73481386818571</v>
      </c>
      <c r="AO50" s="62">
        <f t="shared" si="36"/>
        <v>334.21802241344704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6.0616518398857844</v>
      </c>
      <c r="AW50" s="23">
        <f>EXP(-LN(2)/2)*AW49+(1-EXP(-LN(2)/2))/(LN(2)/2)*AQ50*AT50*VLOOKUP('Données projet'!$B$10,Paramètres!$A$1:$I$89,3,0)*0.475*44/12</f>
        <v>3.3198021245786822E-3</v>
      </c>
      <c r="AX50" s="23">
        <f t="shared" si="6"/>
        <v>6.064971642010363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16.600000000000001</v>
      </c>
      <c r="AI51" s="14">
        <f>IF('Données projet'!$A$62&gt;35,AI50+AH51-AQ50,IF(A51&lt;'Données projet'!$A$62,$AF$205^A51,IF(A51='Données projet'!$A$62,'Données projet'!$B$62,AI50+AH51-AQ50)))</f>
        <v>346.80000000000018</v>
      </c>
      <c r="AJ51" s="14">
        <f>AI51*VLOOKUP('Données projet'!$B$10,Paramètres!$A$1:$I$89,3,0)*VLOOKUP('Données projet'!$B$10,Paramètres!$A$1:$I$89,5,0)</f>
        <v>198.3696000000001</v>
      </c>
      <c r="AK51" s="14">
        <f t="shared" si="35"/>
        <v>49.385684634618926</v>
      </c>
      <c r="AL51" s="22">
        <f t="shared" si="4"/>
        <v>431.50712073862815</v>
      </c>
      <c r="AM51" s="62">
        <f t="shared" si="5"/>
        <v>724.8404540719614</v>
      </c>
      <c r="AN51" s="62">
        <f ca="1">AVERAGE(OFFSET($AM$3,0,0,'Données projet'!$E$10+1,1))-AVERAGE(OFFSET($H$3,0,0,'Données projet'!$E$10+1,1))</f>
        <v>296.73481386818571</v>
      </c>
      <c r="AO51" s="62">
        <f t="shared" si="36"/>
        <v>334.21802241344704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5.8958956515556915</v>
      </c>
      <c r="AW51" s="23">
        <f>EXP(-LN(2)/2)*AW50+(1-EXP(-LN(2)/2))/(LN(2)/2)*AQ51*AT51*VLOOKUP('Données projet'!$B$10,Paramètres!$A$1:$I$89,3,0)*0.475*44/12</f>
        <v>2.3474545944870938E-3</v>
      </c>
      <c r="AX51" s="23">
        <f t="shared" si="6"/>
        <v>5.8982431061501783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16.600000000000001</v>
      </c>
      <c r="AI52" s="14">
        <f>IF('Données projet'!$A$62&gt;35,AI51+AH52-AQ51,IF(A52&lt;'Données projet'!$A$62,$AF$205^A52,IF(A52='Données projet'!$A$62,'Données projet'!$B$62,AI51+AH52-AQ51)))</f>
        <v>363.4000000000002</v>
      </c>
      <c r="AJ52" s="14">
        <f>AI52*VLOOKUP('Données projet'!$B$10,Paramètres!$A$1:$I$89,3,0)*VLOOKUP('Données projet'!$B$10,Paramètres!$A$1:$I$89,5,0)</f>
        <v>207.86480000000014</v>
      </c>
      <c r="AK52" s="14">
        <f t="shared" si="35"/>
        <v>51.468713616997768</v>
      </c>
      <c r="AL52" s="22">
        <f t="shared" si="4"/>
        <v>451.67253621627128</v>
      </c>
      <c r="AM52" s="62">
        <f t="shared" si="5"/>
        <v>745.00586954960454</v>
      </c>
      <c r="AN52" s="62">
        <f ca="1">AVERAGE(OFFSET($AM$3,0,0,'Données projet'!$E$10+1,1))-AVERAGE(OFFSET($H$3,0,0,'Données projet'!$E$10+1,1))</f>
        <v>296.73481386818571</v>
      </c>
      <c r="AO52" s="62">
        <f t="shared" si="36"/>
        <v>334.21802241344704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5.7346720749122237</v>
      </c>
      <c r="AW52" s="23">
        <f>EXP(-LN(2)/2)*AW51+(1-EXP(-LN(2)/2))/(LN(2)/2)*AQ52*AT52*VLOOKUP('Données projet'!$B$10,Paramètres!$A$1:$I$89,3,0)*0.475*44/12</f>
        <v>1.6599010622893411E-3</v>
      </c>
      <c r="AX52" s="23">
        <f t="shared" si="6"/>
        <v>5.7363319759745135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380</v>
      </c>
      <c r="AG53" s="13">
        <f>VLOOKUP(A53,'Données projet'!$A$61:$I$81,9,0)</f>
        <v>16.600000000000001</v>
      </c>
      <c r="AH53" s="13">
        <f t="array" ref="AH53">INDEX(AG:AG,MIN(IF(ISNUMBER(AG53:AG249),ROW(AG53:AG249),"")))</f>
        <v>16.600000000000001</v>
      </c>
      <c r="AI53" s="14">
        <f>IF('Données projet'!$A$62&gt;35,AI52+AH53-AQ52,IF(A53&lt;'Données projet'!$A$62,$AF$205^A53,IF(A53='Données projet'!$A$62,'Données projet'!$B$62,AI52+AH53-AQ52)))</f>
        <v>380.00000000000023</v>
      </c>
      <c r="AJ53" s="14">
        <f>AI53*VLOOKUP('Données projet'!$B$10,Paramètres!$A$1:$I$89,3,0)*VLOOKUP('Données projet'!$B$10,Paramètres!$A$1:$I$89,5,0)</f>
        <v>217.36000000000013</v>
      </c>
      <c r="AK53" s="14">
        <f t="shared" si="35"/>
        <v>53.540692227746895</v>
      </c>
      <c r="AL53" s="22">
        <f t="shared" si="4"/>
        <v>471.81870562999273</v>
      </c>
      <c r="AM53" s="62">
        <f t="shared" si="5"/>
        <v>765.15203896332605</v>
      </c>
      <c r="AN53" s="62">
        <f ca="1">AVERAGE(OFFSET($AM$3,0,0,'Données projet'!$E$10+1,1))-AVERAGE(OFFSET($H$3,0,0,'Données projet'!$E$10+1,1))</f>
        <v>296.73481386818571</v>
      </c>
      <c r="AO53" s="62">
        <f t="shared" si="36"/>
        <v>334.21802241344704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5.5778571654504514</v>
      </c>
      <c r="AW53" s="23">
        <f>EXP(-LN(2)/2)*AW52+(1-EXP(-LN(2)/2))/(LN(2)/2)*AQ53*AT53*VLOOKUP('Données projet'!$B$10,Paramètres!$A$1:$I$89,3,0)*0.475*44/12</f>
        <v>1.1737272972435469E-3</v>
      </c>
      <c r="AX53" s="23">
        <f t="shared" si="6"/>
        <v>5.5790308927476948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14.8</v>
      </c>
      <c r="AI54" s="14">
        <f>IF('Données projet'!$A$62&gt;35,AI53+AH54-AQ53,IF(A54&lt;'Données projet'!$A$62,$AF$205^A54,IF(A54='Données projet'!$A$62,'Données projet'!$B$62,AI53+AH54-AQ53)))</f>
        <v>352.80000000000024</v>
      </c>
      <c r="AJ54" s="14">
        <f>AI54*VLOOKUP('Données projet'!$B$10,Paramètres!$A$1:$I$89,3,0)*VLOOKUP('Données projet'!$B$10,Paramètres!$A$1:$I$89,5,0)</f>
        <v>201.80160000000015</v>
      </c>
      <c r="AK54" s="14">
        <f t="shared" si="35"/>
        <v>50.139897992681711</v>
      </c>
      <c r="AL54" s="22">
        <f t="shared" si="4"/>
        <v>438.7981090039209</v>
      </c>
      <c r="AM54" s="62">
        <f t="shared" si="5"/>
        <v>732.13144233725416</v>
      </c>
      <c r="AN54" s="62">
        <f ca="1">AVERAGE(OFFSET($AM$3,0,0,'Données projet'!$E$10+1,1))-AVERAGE(OFFSET($H$3,0,0,'Données projet'!$E$10+1,1))</f>
        <v>296.73481386818571</v>
      </c>
      <c r="AO54" s="62">
        <f t="shared" si="36"/>
        <v>334.21802241344704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5.4253303679344489</v>
      </c>
      <c r="AW54" s="23">
        <f>EXP(-LN(2)/2)*AW53+(1-EXP(-LN(2)/2))/(LN(2)/2)*AQ54*AT54*VLOOKUP('Données projet'!$B$10,Paramètres!$A$1:$I$89,3,0)*0.475*44/12</f>
        <v>8.2995053114467054E-4</v>
      </c>
      <c r="AX54" s="23">
        <f t="shared" si="6"/>
        <v>5.4261603184655938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14.8</v>
      </c>
      <c r="AI55" s="14">
        <f>IF('Données projet'!$A$62&gt;35,AI54+AH55-AQ54,IF(A55&lt;'Données projet'!$A$62,$AF$205^A55,IF(A55='Données projet'!$A$62,'Données projet'!$B$62,AI54+AH55-AQ54)))</f>
        <v>367.60000000000025</v>
      </c>
      <c r="AJ55" s="14">
        <f>AI55*VLOOKUP('Données projet'!$B$10,Paramètres!$A$1:$I$89,3,0)*VLOOKUP('Données projet'!$B$10,Paramètres!$A$1:$I$89,5,0)</f>
        <v>210.26720000000014</v>
      </c>
      <c r="AK55" s="14">
        <f t="shared" si="35"/>
        <v>51.993971299077074</v>
      </c>
      <c r="AL55" s="22">
        <f t="shared" si="4"/>
        <v>456.77154001255946</v>
      </c>
      <c r="AM55" s="62">
        <f t="shared" si="5"/>
        <v>750.10487334589277</v>
      </c>
      <c r="AN55" s="62">
        <f ca="1">AVERAGE(OFFSET($AM$3,0,0,'Données projet'!$E$10+1,1))-AVERAGE(OFFSET($H$3,0,0,'Données projet'!$E$10+1,1))</f>
        <v>296.73481386818571</v>
      </c>
      <c r="AO55" s="62">
        <f t="shared" si="36"/>
        <v>334.21802241344704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5.2769744237175571</v>
      </c>
      <c r="AW55" s="23">
        <f>EXP(-LN(2)/2)*AW54+(1-EXP(-LN(2)/2))/(LN(2)/2)*AQ55*AT55*VLOOKUP('Données projet'!$B$10,Paramètres!$A$1:$I$89,3,0)*0.475*44/12</f>
        <v>5.8686364862177345E-4</v>
      </c>
      <c r="AX55" s="23">
        <f t="shared" si="6"/>
        <v>5.2775612873661792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14.8</v>
      </c>
      <c r="AI56" s="14">
        <f>IF('Données projet'!$A$62&gt;35,AI55+AH56-AQ55,IF(A56&lt;'Données projet'!$A$62,$AF$205^A56,IF(A56='Données projet'!$A$62,'Données projet'!$B$62,AI55+AH56-AQ55)))</f>
        <v>382.40000000000026</v>
      </c>
      <c r="AJ56" s="14">
        <f>AI56*VLOOKUP('Données projet'!$B$10,Paramètres!$A$1:$I$89,3,0)*VLOOKUP('Données projet'!$B$10,Paramètres!$A$1:$I$89,5,0)</f>
        <v>218.73280000000017</v>
      </c>
      <c r="AK56" s="14">
        <f t="shared" si="35"/>
        <v>53.839373533589558</v>
      </c>
      <c r="AL56" s="22">
        <f t="shared" si="4"/>
        <v>474.72986890433532</v>
      </c>
      <c r="AM56" s="62">
        <f t="shared" si="5"/>
        <v>768.06320223766863</v>
      </c>
      <c r="AN56" s="62">
        <f ca="1">AVERAGE(OFFSET($AM$3,0,0,'Données projet'!$E$10+1,1))-AVERAGE(OFFSET($H$3,0,0,'Données projet'!$E$10+1,1))</f>
        <v>296.73481386818571</v>
      </c>
      <c r="AO56" s="62">
        <f t="shared" si="36"/>
        <v>334.21802241344704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5.1326752805969766</v>
      </c>
      <c r="AW56" s="23">
        <f>EXP(-LN(2)/2)*AW55+(1-EXP(-LN(2)/2))/(LN(2)/2)*AQ56*AT56*VLOOKUP('Données projet'!$B$10,Paramètres!$A$1:$I$89,3,0)*0.475*44/12</f>
        <v>4.1497526557233527E-4</v>
      </c>
      <c r="AX56" s="23">
        <f t="shared" si="6"/>
        <v>5.1330902558625491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14.8</v>
      </c>
      <c r="AI57" s="14">
        <f>IF('Données projet'!$A$62&gt;35,AI56+AH57-AQ56,IF(A57&lt;'Données projet'!$A$62,$AF$205^A57,IF(A57='Données projet'!$A$62,'Données projet'!$B$62,AI56+AH57-AQ56)))</f>
        <v>397.20000000000027</v>
      </c>
      <c r="AJ57" s="14">
        <f>AI57*VLOOKUP('Données projet'!$B$10,Paramètres!$A$1:$I$89,3,0)*VLOOKUP('Données projet'!$B$10,Paramètres!$A$1:$I$89,5,0)</f>
        <v>227.19840000000016</v>
      </c>
      <c r="AK57" s="14">
        <f t="shared" si="35"/>
        <v>55.676478702954697</v>
      </c>
      <c r="AL57" s="22">
        <f t="shared" si="4"/>
        <v>492.67374707431298</v>
      </c>
      <c r="AM57" s="62">
        <f t="shared" si="5"/>
        <v>786.0070804076463</v>
      </c>
      <c r="AN57" s="62">
        <f ca="1">AVERAGE(OFFSET($AM$3,0,0,'Données projet'!$E$10+1,1))-AVERAGE(OFFSET($H$3,0,0,'Données projet'!$E$10+1,1))</f>
        <v>296.73481386818571</v>
      </c>
      <c r="AO57" s="62">
        <f t="shared" si="36"/>
        <v>334.21802241344704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4.9923220051333903</v>
      </c>
      <c r="AW57" s="23">
        <f>EXP(-LN(2)/2)*AW56+(1-EXP(-LN(2)/2))/(LN(2)/2)*AQ57*AT57*VLOOKUP('Données projet'!$B$10,Paramètres!$A$1:$I$89,3,0)*0.475*44/12</f>
        <v>2.9343182431088672E-4</v>
      </c>
      <c r="AX57" s="23">
        <f t="shared" si="6"/>
        <v>4.9926154369577009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412</v>
      </c>
      <c r="AG58" s="13">
        <f>VLOOKUP(A58,'Données projet'!$A$61:$I$81,9,0)</f>
        <v>14.8</v>
      </c>
      <c r="AH58" s="13">
        <f t="array" ref="AH58">INDEX(AG:AG,MIN(IF(ISNUMBER(AG58:AG254),ROW(AG58:AG254),"")))</f>
        <v>14.8</v>
      </c>
      <c r="AI58" s="14">
        <f>IF('Données projet'!$A$62&gt;35,AI57+AH58-AQ57,IF(A58&lt;'Données projet'!$A$62,$AF$205^A58,IF(A58='Données projet'!$A$62,'Données projet'!$B$62,AI57+AH58-AQ57)))</f>
        <v>412.00000000000028</v>
      </c>
      <c r="AJ58" s="14">
        <f>AI58*VLOOKUP('Données projet'!$B$10,Paramètres!$A$1:$I$89,3,0)*VLOOKUP('Données projet'!$B$10,Paramètres!$A$1:$I$89,5,0)</f>
        <v>235.66400000000016</v>
      </c>
      <c r="AK58" s="14">
        <f t="shared" si="35"/>
        <v>57.505631363240063</v>
      </c>
      <c r="AL58" s="22">
        <f t="shared" si="4"/>
        <v>510.60377462431006</v>
      </c>
      <c r="AM58" s="62">
        <f t="shared" si="5"/>
        <v>803.93710795764332</v>
      </c>
      <c r="AN58" s="62">
        <f ca="1">AVERAGE(OFFSET($AM$3,0,0,'Données projet'!$E$10+1,1))-AVERAGE(OFFSET($H$3,0,0,'Données projet'!$E$10+1,1))</f>
        <v>296.73481386818571</v>
      </c>
      <c r="AO58" s="62">
        <f t="shared" si="36"/>
        <v>334.21802241344704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33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4.8558066973682132</v>
      </c>
      <c r="AW58" s="23">
        <f>EXP(-LN(2)/2)*AW57+(1-EXP(-LN(2)/2))/(LN(2)/2)*AQ58*AT58*VLOOKUP('Données projet'!$B$10,Paramètres!$A$1:$I$89,3,0)*0.475*44/12</f>
        <v>2.0748763278616764E-4</v>
      </c>
      <c r="AX58" s="23">
        <f t="shared" si="6"/>
        <v>4.8560141850009995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10.8</v>
      </c>
      <c r="AI59" s="14">
        <f>IF('Données projet'!$A$62&gt;35,AI58+AH59-AQ58,IF(A59&lt;'Données projet'!$A$62,$AF$205^A59,IF(A59='Données projet'!$A$62,'Données projet'!$B$62,AI58+AH59-AQ58)))</f>
        <v>389.8000000000003</v>
      </c>
      <c r="AJ59" s="14">
        <f>AI59*VLOOKUP('Données projet'!$B$10,Paramètres!$A$1:$I$89,3,0)*VLOOKUP('Données projet'!$B$10,Paramètres!$A$1:$I$89,5,0)</f>
        <v>222.96560000000019</v>
      </c>
      <c r="AK59" s="14">
        <f t="shared" si="35"/>
        <v>54.758941067515757</v>
      </c>
      <c r="AL59" s="22">
        <f t="shared" si="4"/>
        <v>483.70357569259022</v>
      </c>
      <c r="AM59" s="62">
        <f t="shared" si="5"/>
        <v>777.03690902592348</v>
      </c>
      <c r="AN59" s="62">
        <f ca="1">AVERAGE(OFFSET($AM$3,0,0,'Données projet'!$E$10+1,1))-AVERAGE(OFFSET($H$3,0,0,'Données projet'!$E$10+1,1))</f>
        <v>296.73481386818571</v>
      </c>
      <c r="AO59" s="62">
        <f t="shared" si="36"/>
        <v>334.21802241344704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4.7230244078729031</v>
      </c>
      <c r="AW59" s="23">
        <f>EXP(-LN(2)/2)*AW58+(1-EXP(-LN(2)/2))/(LN(2)/2)*AQ59*AT59*VLOOKUP('Données projet'!$B$10,Paramètres!$A$1:$I$89,3,0)*0.475*44/12</f>
        <v>1.4671591215544336E-4</v>
      </c>
      <c r="AX59" s="23">
        <f t="shared" si="6"/>
        <v>4.7231711237850584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10.8</v>
      </c>
      <c r="AI60" s="14">
        <f>IF('Données projet'!$A$62&gt;35,AI59+AH60-AQ59,IF(A60&lt;'Données projet'!$A$62,$AF$205^A60,IF(A60='Données projet'!$A$62,'Données projet'!$B$62,AI59+AH60-AQ59)))</f>
        <v>400.60000000000031</v>
      </c>
      <c r="AJ60" s="14">
        <f>AI60*VLOOKUP('Données projet'!$B$10,Paramètres!$A$1:$I$89,3,0)*VLOOKUP('Données projet'!$B$10,Paramètres!$A$1:$I$89,5,0)</f>
        <v>229.14320000000018</v>
      </c>
      <c r="AK60" s="14">
        <f t="shared" si="35"/>
        <v>56.097381117535406</v>
      </c>
      <c r="AL60" s="22">
        <f t="shared" si="4"/>
        <v>496.79401211304116</v>
      </c>
      <c r="AM60" s="62">
        <f t="shared" si="5"/>
        <v>790.12734544637442</v>
      </c>
      <c r="AN60" s="62">
        <f ca="1">AVERAGE(OFFSET($AM$3,0,0,'Données projet'!$E$10+1,1))-AVERAGE(OFFSET($H$3,0,0,'Données projet'!$E$10+1,1))</f>
        <v>296.73481386818571</v>
      </c>
      <c r="AO60" s="62">
        <f t="shared" si="36"/>
        <v>334.21802241344704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4.5938730570665598</v>
      </c>
      <c r="AW60" s="23">
        <f>EXP(-LN(2)/2)*AW59+(1-EXP(-LN(2)/2))/(LN(2)/2)*AQ60*AT60*VLOOKUP('Données projet'!$B$10,Paramètres!$A$1:$I$89,3,0)*0.475*44/12</f>
        <v>1.0374381639308382E-4</v>
      </c>
      <c r="AX60" s="23">
        <f t="shared" si="6"/>
        <v>4.5939768008829525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10.8</v>
      </c>
      <c r="AI61" s="14">
        <f>IF('Données projet'!$A$62&gt;35,AI60+AH61-AQ60,IF(A61&lt;'Données projet'!$A$62,$AF$205^A61,IF(A61='Données projet'!$A$62,'Données projet'!$B$62,AI60+AH61-AQ60)))</f>
        <v>411.40000000000032</v>
      </c>
      <c r="AJ61" s="14">
        <f>AI61*VLOOKUP('Données projet'!$B$10,Paramètres!$A$1:$I$89,3,0)*VLOOKUP('Données projet'!$B$10,Paramètres!$A$1:$I$89,5,0)</f>
        <v>235.32080000000019</v>
      </c>
      <c r="AK61" s="14">
        <f t="shared" si="35"/>
        <v>57.43162706485181</v>
      </c>
      <c r="AL61" s="22">
        <f t="shared" si="4"/>
        <v>509.87714380461722</v>
      </c>
      <c r="AM61" s="62">
        <f t="shared" si="5"/>
        <v>803.21047713795053</v>
      </c>
      <c r="AN61" s="62">
        <f ca="1">AVERAGE(OFFSET($AM$3,0,0,'Données projet'!$E$10+1,1))-AVERAGE(OFFSET($H$3,0,0,'Données projet'!$E$10+1,1))</f>
        <v>296.73481386818571</v>
      </c>
      <c r="AO61" s="62">
        <f t="shared" si="36"/>
        <v>334.21802241344704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4.4682533567397904</v>
      </c>
      <c r="AW61" s="23">
        <f>EXP(-LN(2)/2)*AW60+(1-EXP(-LN(2)/2))/(LN(2)/2)*AQ61*AT61*VLOOKUP('Données projet'!$B$10,Paramètres!$A$1:$I$89,3,0)*0.475*44/12</f>
        <v>7.3357956077721681E-5</v>
      </c>
      <c r="AX61" s="23">
        <f t="shared" si="6"/>
        <v>4.4683267146958681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10.8</v>
      </c>
      <c r="AI62" s="14">
        <f>IF('Données projet'!$A$62&gt;35,AI61+AH62-AQ61,IF(A62&lt;'Données projet'!$A$62,$AF$205^A62,IF(A62='Données projet'!$A$62,'Données projet'!$B$62,AI61+AH62-AQ61)))</f>
        <v>422.20000000000033</v>
      </c>
      <c r="AJ62" s="14">
        <f>AI62*VLOOKUP('Données projet'!$B$10,Paramètres!$A$1:$I$89,3,0)*VLOOKUP('Données projet'!$B$10,Paramètres!$A$1:$I$89,5,0)</f>
        <v>241.4984000000002</v>
      </c>
      <c r="AK62" s="14">
        <f t="shared" si="35"/>
        <v>58.76180166920858</v>
      </c>
      <c r="AL62" s="22">
        <f t="shared" si="4"/>
        <v>522.95318457387191</v>
      </c>
      <c r="AM62" s="62">
        <f t="shared" si="5"/>
        <v>816.28651790720528</v>
      </c>
      <c r="AN62" s="62">
        <f ca="1">AVERAGE(OFFSET($AM$3,0,0,'Données projet'!$E$10+1,1))-AVERAGE(OFFSET($H$3,0,0,'Données projet'!$E$10+1,1))</f>
        <v>296.73481386818571</v>
      </c>
      <c r="AO62" s="62">
        <f t="shared" si="36"/>
        <v>334.21802241344704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4.3460687337245094</v>
      </c>
      <c r="AW62" s="23">
        <f>EXP(-LN(2)/2)*AW61+(1-EXP(-LN(2)/2))/(LN(2)/2)*AQ62*AT62*VLOOKUP('Données projet'!$B$10,Paramètres!$A$1:$I$89,3,0)*0.475*44/12</f>
        <v>5.1871908196541909E-5</v>
      </c>
      <c r="AX62" s="23">
        <f t="shared" si="6"/>
        <v>4.3461206056327057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433</v>
      </c>
      <c r="AG63" s="13">
        <f>VLOOKUP(A63,'Données projet'!$A$61:$I$81,9,0)</f>
        <v>10.8</v>
      </c>
      <c r="AH63" s="13">
        <f t="array" ref="AH63">INDEX(AG:AG,MIN(IF(ISNUMBER(AG63:AG259),ROW(AG63:AG259),"")))</f>
        <v>10.8</v>
      </c>
      <c r="AI63" s="14">
        <f>IF('Données projet'!$A$62&gt;35,AI62+AH63-AQ62,IF(A63&lt;'Données projet'!$A$62,$AF$205^A63,IF(A63='Données projet'!$A$62,'Données projet'!$B$62,AI62+AH63-AQ62)))</f>
        <v>433.00000000000034</v>
      </c>
      <c r="AJ63" s="14">
        <f>AI63*VLOOKUP('Données projet'!$B$10,Paramètres!$A$1:$I$89,3,0)*VLOOKUP('Données projet'!$B$10,Paramètres!$A$1:$I$89,5,0)</f>
        <v>247.67600000000022</v>
      </c>
      <c r="AK63" s="14">
        <f t="shared" si="35"/>
        <v>60.088021052066608</v>
      </c>
      <c r="AL63" s="22">
        <f t="shared" si="4"/>
        <v>536.02233666568304</v>
      </c>
      <c r="AM63" s="62">
        <f t="shared" si="5"/>
        <v>829.3556699990163</v>
      </c>
      <c r="AN63" s="62">
        <f ca="1">AVERAGE(OFFSET($AM$3,0,0,'Données projet'!$E$10+1,1))-AVERAGE(OFFSET($H$3,0,0,'Données projet'!$E$10+1,1))</f>
        <v>296.73481386818571</v>
      </c>
      <c r="AO63" s="62">
        <f t="shared" si="36"/>
        <v>334.21802241344704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4.2272252556509908</v>
      </c>
      <c r="AW63" s="23">
        <f>EXP(-LN(2)/2)*AW62+(1-EXP(-LN(2)/2))/(LN(2)/2)*AQ63*AT63*VLOOKUP('Données projet'!$B$10,Paramètres!$A$1:$I$89,3,0)*0.475*44/12</f>
        <v>3.667897803886084E-5</v>
      </c>
      <c r="AX63" s="23">
        <f t="shared" si="6"/>
        <v>4.2272619346290297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</v>
      </c>
      <c r="AI64" s="14">
        <f>IF('Données projet'!$A$62&gt;35,AI63+AH64-AQ63,IF(A64&lt;'Données projet'!$A$62,$AF$205^A64,IF(A64='Données projet'!$A$62,'Données projet'!$B$62,AI63+AH64-AQ63)))</f>
        <v>422.00000000000034</v>
      </c>
      <c r="AJ64" s="14">
        <f>AI64*VLOOKUP('Données projet'!$B$10,Paramètres!$A$1:$I$89,3,0)*VLOOKUP('Données projet'!$B$10,Paramètres!$A$1:$I$89,5,0)</f>
        <v>241.38400000000021</v>
      </c>
      <c r="AK64" s="14">
        <f t="shared" si="35"/>
        <v>58.737205099010502</v>
      </c>
      <c r="AL64" s="22">
        <f t="shared" si="4"/>
        <v>522.71109888077683</v>
      </c>
      <c r="AM64" s="62">
        <f t="shared" si="5"/>
        <v>816.0444322141102</v>
      </c>
      <c r="AN64" s="62">
        <f ca="1">AVERAGE(OFFSET($AM$3,0,0,'Données projet'!$E$10+1,1))-AVERAGE(OFFSET($H$3,0,0,'Données projet'!$E$10+1,1))</f>
        <v>296.73481386818571</v>
      </c>
      <c r="AO64" s="62">
        <f t="shared" si="36"/>
        <v>334.21802241344704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4.1116315587351</v>
      </c>
      <c r="AW64" s="23">
        <f>EXP(-LN(2)/2)*AW63+(1-EXP(-LN(2)/2))/(LN(2)/2)*AQ64*AT64*VLOOKUP('Données projet'!$B$10,Paramètres!$A$1:$I$89,3,0)*0.475*44/12</f>
        <v>2.5935954098270954E-5</v>
      </c>
      <c r="AX64" s="23">
        <f t="shared" si="6"/>
        <v>4.1116574946891982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</v>
      </c>
      <c r="AI65" s="14">
        <f>IF('Données projet'!$A$62&gt;35,AI64+AH65-AQ64,IF(A65&lt;'Données projet'!$A$62,$AF$205^A65,IF(A65='Données projet'!$A$62,'Données projet'!$B$62,AI64+AH65-AQ64)))</f>
        <v>431.00000000000034</v>
      </c>
      <c r="AJ65" s="14">
        <f>AI65*VLOOKUP('Données projet'!$B$10,Paramètres!$A$1:$I$89,3,0)*VLOOKUP('Données projet'!$B$10,Paramètres!$A$1:$I$89,5,0)</f>
        <v>246.53200000000021</v>
      </c>
      <c r="AK65" s="14">
        <f t="shared" si="35"/>
        <v>59.842718175490958</v>
      </c>
      <c r="AL65" s="22">
        <f t="shared" si="4"/>
        <v>533.60263415564714</v>
      </c>
      <c r="AM65" s="62">
        <f t="shared" si="5"/>
        <v>826.9359674889804</v>
      </c>
      <c r="AN65" s="62">
        <f ca="1">AVERAGE(OFFSET($AM$3,0,0,'Données projet'!$E$10+1,1))-AVERAGE(OFFSET($H$3,0,0,'Données projet'!$E$10+1,1))</f>
        <v>296.73481386818571</v>
      </c>
      <c r="AO65" s="62">
        <f t="shared" si="36"/>
        <v>334.21802241344704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3.9991987775401823</v>
      </c>
      <c r="AW65" s="23">
        <f>EXP(-LN(2)/2)*AW64+(1-EXP(-LN(2)/2))/(LN(2)/2)*AQ65*AT65*VLOOKUP('Données projet'!$B$10,Paramètres!$A$1:$I$89,3,0)*0.475*44/12</f>
        <v>1.833948901943042E-5</v>
      </c>
      <c r="AX65" s="23">
        <f t="shared" si="6"/>
        <v>3.9992171170292017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</v>
      </c>
      <c r="AI66" s="14">
        <f>IF('Données projet'!$A$62&gt;35,AI65+AH66-AQ65,IF(A66&lt;'Données projet'!$A$62,$AF$205^A66,IF(A66='Données projet'!$A$62,'Données projet'!$B$62,AI65+AH66-AQ65)))</f>
        <v>440.00000000000034</v>
      </c>
      <c r="AJ66" s="14">
        <f>AI66*VLOOKUP('Données projet'!$B$10,Paramètres!$A$1:$I$89,3,0)*VLOOKUP('Données projet'!$B$10,Paramètres!$A$1:$I$89,5,0)</f>
        <v>251.68000000000023</v>
      </c>
      <c r="AK66" s="14">
        <f t="shared" si="35"/>
        <v>60.945547219474861</v>
      </c>
      <c r="AL66" s="22">
        <f t="shared" si="4"/>
        <v>544.48949474058588</v>
      </c>
      <c r="AM66" s="62">
        <f t="shared" si="5"/>
        <v>837.82282807391925</v>
      </c>
      <c r="AN66" s="62">
        <f ca="1">AVERAGE(OFFSET($AM$3,0,0,'Données projet'!$E$10+1,1))-AVERAGE(OFFSET($H$3,0,0,'Données projet'!$E$10+1,1))</f>
        <v>296.73481386818571</v>
      </c>
      <c r="AO66" s="62">
        <f t="shared" si="36"/>
        <v>334.21802241344704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3.8898404766596224</v>
      </c>
      <c r="AW66" s="23">
        <f>EXP(-LN(2)/2)*AW65+(1-EXP(-LN(2)/2))/(LN(2)/2)*AQ66*AT66*VLOOKUP('Données projet'!$B$10,Paramètres!$A$1:$I$89,3,0)*0.475*44/12</f>
        <v>1.2967977049135477E-5</v>
      </c>
      <c r="AX66" s="23">
        <f t="shared" si="6"/>
        <v>3.8898534446366715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</v>
      </c>
      <c r="AI67" s="14">
        <f>IF('Données projet'!$A$62&gt;35,AI66+AH67-AQ66,IF(A67&lt;'Données projet'!$A$62,$AF$205^A67,IF(A67='Données projet'!$A$62,'Données projet'!$B$62,AI66+AH67-AQ66)))</f>
        <v>449.00000000000034</v>
      </c>
      <c r="AJ67" s="14">
        <f>AI67*VLOOKUP('Données projet'!$B$10,Paramètres!$A$1:$I$89,3,0)*VLOOKUP('Données projet'!$B$10,Paramètres!$A$1:$I$89,5,0)</f>
        <v>256.8280000000002</v>
      </c>
      <c r="AK67" s="14">
        <f t="shared" si="35"/>
        <v>62.045753457776321</v>
      </c>
      <c r="AL67" s="22">
        <f t="shared" si="4"/>
        <v>555.37178727229411</v>
      </c>
      <c r="AM67" s="62">
        <f t="shared" si="5"/>
        <v>848.70512060562737</v>
      </c>
      <c r="AN67" s="62">
        <f ca="1">AVERAGE(OFFSET($AM$3,0,0,'Données projet'!$E$10+1,1))-AVERAGE(OFFSET($H$3,0,0,'Données projet'!$E$10+1,1))</f>
        <v>296.73481386818571</v>
      </c>
      <c r="AO67" s="62">
        <f t="shared" si="36"/>
        <v>334.21802241344704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3.7834725842675447</v>
      </c>
      <c r="AW67" s="23">
        <f>EXP(-LN(2)/2)*AW66+(1-EXP(-LN(2)/2))/(LN(2)/2)*AQ67*AT67*VLOOKUP('Données projet'!$B$10,Paramètres!$A$1:$I$89,3,0)*0.475*44/12</f>
        <v>9.1697445097152101E-6</v>
      </c>
      <c r="AX67" s="23">
        <f t="shared" si="6"/>
        <v>3.7834817540120547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458</v>
      </c>
      <c r="AG68" s="13">
        <f>VLOOKUP(A68,'Données projet'!$A$61:$I$81,9,0)</f>
        <v>9</v>
      </c>
      <c r="AH68" s="13">
        <f t="array" ref="AH68">INDEX(AG:AG,MIN(IF(ISNUMBER(AG68:AG264),ROW(AG68:AG264),"")))</f>
        <v>9</v>
      </c>
      <c r="AI68" s="14">
        <f>IF('Données projet'!$A$62&gt;35,AI67+AH68-AQ67,IF(A68&lt;'Données projet'!$A$62,$AF$205^A68,IF(A68='Données projet'!$A$62,'Données projet'!$B$62,AI67+AH68-AQ67)))</f>
        <v>458.00000000000034</v>
      </c>
      <c r="AJ68" s="14">
        <f>AI68*VLOOKUP('Données projet'!$B$10,Paramètres!$A$1:$I$89,3,0)*VLOOKUP('Données projet'!$B$10,Paramètres!$A$1:$I$89,5,0)</f>
        <v>261.97600000000023</v>
      </c>
      <c r="AK68" s="14">
        <f t="shared" si="35"/>
        <v>63.143395522335666</v>
      </c>
      <c r="AL68" s="22">
        <f t="shared" ref="AL68:AL131" si="58">(AJ68+AK68)*0.475*44/12</f>
        <v>566.24961386806831</v>
      </c>
      <c r="AM68" s="62">
        <f t="shared" ref="AM68:AM131" si="59">AL68+(AD68+AE68)*44/12</f>
        <v>859.58294720140157</v>
      </c>
      <c r="AN68" s="62">
        <f ca="1">AVERAGE(OFFSET($AM$3,0,0,'Données projet'!$E$10+1,1))-AVERAGE(OFFSET($H$3,0,0,'Données projet'!$E$10+1,1))</f>
        <v>296.73481386818571</v>
      </c>
      <c r="AO68" s="62">
        <f t="shared" si="36"/>
        <v>334.21802241344704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458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3.6800133274865727</v>
      </c>
      <c r="AW68" s="23">
        <f>EXP(-LN(2)/2)*AW67+(1-EXP(-LN(2)/2))/(LN(2)/2)*AQ68*AT68*VLOOKUP('Données projet'!$B$10,Paramètres!$A$1:$I$89,3,0)*0.475*44/12</f>
        <v>6.4839885245677386E-6</v>
      </c>
      <c r="AX68" s="23">
        <f t="shared" ref="AX68:AX131" si="60">SUM(AU68:AW68)</f>
        <v>3.6800198114750975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3.4106051316484809E-13</v>
      </c>
      <c r="AJ69" s="14">
        <f>AI69*VLOOKUP('Données projet'!$B$10,Paramètres!$A$1:$I$89,3,0)*VLOOKUP('Données projet'!$B$10,Paramètres!$A$1:$I$89,5,0)</f>
        <v>1.9508661353029313E-13</v>
      </c>
      <c r="AK69" s="14">
        <f t="shared" ref="AK69:AK132" si="89">EXP(-1.0587+0.8836*LN(AJ69)+0.284)</f>
        <v>2.711421636700695E-12</v>
      </c>
      <c r="AL69" s="22">
        <f t="shared" si="58"/>
        <v>5.0621685358189711E-12</v>
      </c>
      <c r="AM69" s="62">
        <f t="shared" si="59"/>
        <v>293.33333333333837</v>
      </c>
      <c r="AN69" s="62">
        <f ca="1">AVERAGE(OFFSET($AM$3,0,0,'Données projet'!$E$10+1,1))-AVERAGE(OFFSET($H$3,0,0,'Données projet'!$E$10+1,1))</f>
        <v>296.73481386818571</v>
      </c>
      <c r="AO69" s="62">
        <f t="shared" ref="AO69:AO132" si="90">$AO$3</f>
        <v>334.21802241344704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3.5793831695229623</v>
      </c>
      <c r="AW69" s="23">
        <f>EXP(-LN(2)/2)*AW68+(1-EXP(-LN(2)/2))/(LN(2)/2)*AQ69*AT69*VLOOKUP('Données projet'!$B$10,Paramètres!$A$1:$I$89,3,0)*0.475*44/12</f>
        <v>4.5848722548576051E-6</v>
      </c>
      <c r="AX69" s="23">
        <f t="shared" si="60"/>
        <v>3.5793877543952171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3.4106051316484809E-13</v>
      </c>
      <c r="AJ70" s="14">
        <f>AI70*VLOOKUP('Données projet'!$B$10,Paramètres!$A$1:$I$89,3,0)*VLOOKUP('Données projet'!$B$10,Paramètres!$A$1:$I$89,5,0)</f>
        <v>1.9508661353029313E-13</v>
      </c>
      <c r="AK70" s="14">
        <f t="shared" si="89"/>
        <v>2.711421636700695E-12</v>
      </c>
      <c r="AL70" s="22">
        <f t="shared" si="58"/>
        <v>5.0621685358189711E-12</v>
      </c>
      <c r="AM70" s="62">
        <f t="shared" si="59"/>
        <v>293.33333333333837</v>
      </c>
      <c r="AN70" s="62">
        <f ca="1">AVERAGE(OFFSET($AM$3,0,0,'Données projet'!$E$10+1,1))-AVERAGE(OFFSET($H$3,0,0,'Données projet'!$E$10+1,1))</f>
        <v>296.73481386818571</v>
      </c>
      <c r="AO70" s="62">
        <f t="shared" si="90"/>
        <v>334.21802241344704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3.4815047485207766</v>
      </c>
      <c r="AW70" s="23">
        <f>EXP(-LN(2)/2)*AW69+(1-EXP(-LN(2)/2))/(LN(2)/2)*AQ70*AT70*VLOOKUP('Données projet'!$B$10,Paramètres!$A$1:$I$89,3,0)*0.475*44/12</f>
        <v>3.2419942622838693E-6</v>
      </c>
      <c r="AX70" s="23">
        <f t="shared" si="60"/>
        <v>3.481507990515039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3.4106051316484809E-13</v>
      </c>
      <c r="AJ71" s="14">
        <f>AI71*VLOOKUP('Données projet'!$B$10,Paramètres!$A$1:$I$89,3,0)*VLOOKUP('Données projet'!$B$10,Paramètres!$A$1:$I$89,5,0)</f>
        <v>1.9508661353029313E-13</v>
      </c>
      <c r="AK71" s="14">
        <f t="shared" si="89"/>
        <v>2.711421636700695E-12</v>
      </c>
      <c r="AL71" s="22">
        <f t="shared" si="58"/>
        <v>5.0621685358189711E-12</v>
      </c>
      <c r="AM71" s="62">
        <f t="shared" si="59"/>
        <v>293.33333333333837</v>
      </c>
      <c r="AN71" s="62">
        <f ca="1">AVERAGE(OFFSET($AM$3,0,0,'Données projet'!$E$10+1,1))-AVERAGE(OFFSET($H$3,0,0,'Données projet'!$E$10+1,1))</f>
        <v>296.73481386818571</v>
      </c>
      <c r="AO71" s="62">
        <f t="shared" si="90"/>
        <v>334.21802241344704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3.3863028180880983</v>
      </c>
      <c r="AW71" s="23">
        <f>EXP(-LN(2)/2)*AW70+(1-EXP(-LN(2)/2))/(LN(2)/2)*AQ71*AT71*VLOOKUP('Données projet'!$B$10,Paramètres!$A$1:$I$89,3,0)*0.475*44/12</f>
        <v>2.2924361274288025E-6</v>
      </c>
      <c r="AX71" s="23">
        <f t="shared" si="60"/>
        <v>3.3863051105242259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3.4106051316484809E-13</v>
      </c>
      <c r="AJ72" s="14">
        <f>AI72*VLOOKUP('Données projet'!$B$10,Paramètres!$A$1:$I$89,3,0)*VLOOKUP('Données projet'!$B$10,Paramètres!$A$1:$I$89,5,0)</f>
        <v>1.9508661353029313E-13</v>
      </c>
      <c r="AK72" s="14">
        <f t="shared" si="89"/>
        <v>2.711421636700695E-12</v>
      </c>
      <c r="AL72" s="22">
        <f t="shared" si="58"/>
        <v>5.0621685358189711E-12</v>
      </c>
      <c r="AM72" s="62">
        <f t="shared" si="59"/>
        <v>293.33333333333837</v>
      </c>
      <c r="AN72" s="62">
        <f ca="1">AVERAGE(OFFSET($AM$3,0,0,'Données projet'!$E$10+1,1))-AVERAGE(OFFSET($H$3,0,0,'Données projet'!$E$10+1,1))</f>
        <v>296.73481386818571</v>
      </c>
      <c r="AO72" s="62">
        <f t="shared" si="90"/>
        <v>334.21802241344704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3.2937041894495533</v>
      </c>
      <c r="AW72" s="23">
        <f>EXP(-LN(2)/2)*AW71+(1-EXP(-LN(2)/2))/(LN(2)/2)*AQ72*AT72*VLOOKUP('Données projet'!$B$10,Paramètres!$A$1:$I$89,3,0)*0.475*44/12</f>
        <v>1.6209971311419347E-6</v>
      </c>
      <c r="AX72" s="23">
        <f t="shared" si="60"/>
        <v>3.2937058104466845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3.4106051316484809E-13</v>
      </c>
      <c r="AJ73" s="14">
        <f>AI73*VLOOKUP('Données projet'!$B$10,Paramètres!$A$1:$I$89,3,0)*VLOOKUP('Données projet'!$B$10,Paramètres!$A$1:$I$89,5,0)</f>
        <v>1.9508661353029313E-13</v>
      </c>
      <c r="AK73" s="14">
        <f t="shared" si="89"/>
        <v>2.711421636700695E-12</v>
      </c>
      <c r="AL73" s="22">
        <f t="shared" si="58"/>
        <v>5.0621685358189711E-12</v>
      </c>
      <c r="AM73" s="62">
        <f t="shared" si="59"/>
        <v>293.33333333333837</v>
      </c>
      <c r="AN73" s="62">
        <f ca="1">AVERAGE(OFFSET($AM$3,0,0,'Données projet'!$E$10+1,1))-AVERAGE(OFFSET($H$3,0,0,'Données projet'!$E$10+1,1))</f>
        <v>296.73481386818571</v>
      </c>
      <c r="AO73" s="62">
        <f t="shared" si="90"/>
        <v>334.21802241344704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3.2036376751806799</v>
      </c>
      <c r="AW73" s="23">
        <f>EXP(-LN(2)/2)*AW72+(1-EXP(-LN(2)/2))/(LN(2)/2)*AQ73*AT73*VLOOKUP('Données projet'!$B$10,Paramètres!$A$1:$I$89,3,0)*0.475*44/12</f>
        <v>1.1462180637144013E-6</v>
      </c>
      <c r="AX73" s="23">
        <f t="shared" si="60"/>
        <v>3.2036388213987435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3.4106051316484809E-13</v>
      </c>
      <c r="AJ74" s="14">
        <f>AI74*VLOOKUP('Données projet'!$B$10,Paramètres!$A$1:$I$89,3,0)*VLOOKUP('Données projet'!$B$10,Paramètres!$A$1:$I$89,5,0)</f>
        <v>1.9508661353029313E-13</v>
      </c>
      <c r="AK74" s="14">
        <f t="shared" si="89"/>
        <v>2.711421636700695E-12</v>
      </c>
      <c r="AL74" s="22">
        <f t="shared" si="58"/>
        <v>5.0621685358189711E-12</v>
      </c>
      <c r="AM74" s="62">
        <f t="shared" si="59"/>
        <v>293.33333333333837</v>
      </c>
      <c r="AN74" s="62">
        <f ca="1">AVERAGE(OFFSET($AM$3,0,0,'Données projet'!$E$10+1,1))-AVERAGE(OFFSET($H$3,0,0,'Données projet'!$E$10+1,1))</f>
        <v>296.73481386818571</v>
      </c>
      <c r="AO74" s="62">
        <f t="shared" si="90"/>
        <v>334.21802241344704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3.1160340344808808</v>
      </c>
      <c r="AW74" s="23">
        <f>EXP(-LN(2)/2)*AW73+(1-EXP(-LN(2)/2))/(LN(2)/2)*AQ74*AT74*VLOOKUP('Données projet'!$B$10,Paramètres!$A$1:$I$89,3,0)*0.475*44/12</f>
        <v>8.1049856557096733E-7</v>
      </c>
      <c r="AX74" s="23">
        <f t="shared" si="60"/>
        <v>3.1160348449794464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3.4106051316484809E-13</v>
      </c>
      <c r="AJ75" s="14">
        <f>AI75*VLOOKUP('Données projet'!$B$10,Paramètres!$A$1:$I$89,3,0)*VLOOKUP('Données projet'!$B$10,Paramètres!$A$1:$I$89,5,0)</f>
        <v>1.9508661353029313E-13</v>
      </c>
      <c r="AK75" s="14">
        <f t="shared" si="89"/>
        <v>2.711421636700695E-12</v>
      </c>
      <c r="AL75" s="22">
        <f t="shared" si="58"/>
        <v>5.0621685358189711E-12</v>
      </c>
      <c r="AM75" s="62">
        <f t="shared" si="59"/>
        <v>293.33333333333837</v>
      </c>
      <c r="AN75" s="62">
        <f ca="1">AVERAGE(OFFSET($AM$3,0,0,'Données projet'!$E$10+1,1))-AVERAGE(OFFSET($H$3,0,0,'Données projet'!$E$10+1,1))</f>
        <v>296.73481386818571</v>
      </c>
      <c r="AO75" s="62">
        <f t="shared" si="90"/>
        <v>334.21802241344704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3.0308259199428931</v>
      </c>
      <c r="AW75" s="23">
        <f>EXP(-LN(2)/2)*AW74+(1-EXP(-LN(2)/2))/(LN(2)/2)*AQ75*AT75*VLOOKUP('Données projet'!$B$10,Paramètres!$A$1:$I$89,3,0)*0.475*44/12</f>
        <v>5.7310903185720063E-7</v>
      </c>
      <c r="AX75" s="23">
        <f t="shared" si="60"/>
        <v>3.0308264930519249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3.4106051316484809E-13</v>
      </c>
      <c r="AJ76" s="14">
        <f>AI76*VLOOKUP('Données projet'!$B$10,Paramètres!$A$1:$I$89,3,0)*VLOOKUP('Données projet'!$B$10,Paramètres!$A$1:$I$89,5,0)</f>
        <v>1.9508661353029313E-13</v>
      </c>
      <c r="AK76" s="14">
        <f t="shared" si="89"/>
        <v>2.711421636700695E-12</v>
      </c>
      <c r="AL76" s="22">
        <f t="shared" si="58"/>
        <v>5.0621685358189711E-12</v>
      </c>
      <c r="AM76" s="62">
        <f t="shared" si="59"/>
        <v>293.33333333333837</v>
      </c>
      <c r="AN76" s="62">
        <f ca="1">AVERAGE(OFFSET($AM$3,0,0,'Données projet'!$E$10+1,1))-AVERAGE(OFFSET($H$3,0,0,'Données projet'!$E$10+1,1))</f>
        <v>296.73481386818571</v>
      </c>
      <c r="AO76" s="62">
        <f t="shared" si="90"/>
        <v>334.21802241344704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2.9479478257778466</v>
      </c>
      <c r="AW76" s="23">
        <f>EXP(-LN(2)/2)*AW75+(1-EXP(-LN(2)/2))/(LN(2)/2)*AQ76*AT76*VLOOKUP('Données projet'!$B$10,Paramètres!$A$1:$I$89,3,0)*0.475*44/12</f>
        <v>4.0524928278548366E-7</v>
      </c>
      <c r="AX76" s="23">
        <f t="shared" si="60"/>
        <v>2.9479482310271292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3.4106051316484809E-13</v>
      </c>
      <c r="AJ77" s="14">
        <f>AI77*VLOOKUP('Données projet'!$B$10,Paramètres!$A$1:$I$89,3,0)*VLOOKUP('Données projet'!$B$10,Paramètres!$A$1:$I$89,5,0)</f>
        <v>1.9508661353029313E-13</v>
      </c>
      <c r="AK77" s="14">
        <f t="shared" si="89"/>
        <v>2.711421636700695E-12</v>
      </c>
      <c r="AL77" s="22">
        <f t="shared" si="58"/>
        <v>5.0621685358189711E-12</v>
      </c>
      <c r="AM77" s="62">
        <f t="shared" si="59"/>
        <v>293.33333333333837</v>
      </c>
      <c r="AN77" s="62">
        <f ca="1">AVERAGE(OFFSET($AM$3,0,0,'Données projet'!$E$10+1,1))-AVERAGE(OFFSET($H$3,0,0,'Données projet'!$E$10+1,1))</f>
        <v>296.73481386818571</v>
      </c>
      <c r="AO77" s="62">
        <f t="shared" si="90"/>
        <v>334.21802241344704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2.8673360374561128</v>
      </c>
      <c r="AW77" s="23">
        <f>EXP(-LN(2)/2)*AW76+(1-EXP(-LN(2)/2))/(LN(2)/2)*AQ77*AT77*VLOOKUP('Données projet'!$B$10,Paramètres!$A$1:$I$89,3,0)*0.475*44/12</f>
        <v>2.8655451592860032E-7</v>
      </c>
      <c r="AX77" s="23">
        <f t="shared" si="60"/>
        <v>2.8673363240106289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3.4106051316484809E-13</v>
      </c>
      <c r="AJ78" s="14">
        <f>AI78*VLOOKUP('Données projet'!$B$10,Paramètres!$A$1:$I$89,3,0)*VLOOKUP('Données projet'!$B$10,Paramètres!$A$1:$I$89,5,0)</f>
        <v>1.9508661353029313E-13</v>
      </c>
      <c r="AK78" s="14">
        <f t="shared" si="89"/>
        <v>2.711421636700695E-12</v>
      </c>
      <c r="AL78" s="22">
        <f t="shared" si="58"/>
        <v>5.0621685358189711E-12</v>
      </c>
      <c r="AM78" s="62">
        <f t="shared" si="59"/>
        <v>293.33333333333837</v>
      </c>
      <c r="AN78" s="62">
        <f ca="1">AVERAGE(OFFSET($AM$3,0,0,'Données projet'!$E$10+1,1))-AVERAGE(OFFSET($H$3,0,0,'Données projet'!$E$10+1,1))</f>
        <v>296.73481386818571</v>
      </c>
      <c r="AO78" s="62">
        <f t="shared" si="90"/>
        <v>334.21802241344704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2.7889285827252266</v>
      </c>
      <c r="AW78" s="23">
        <f>EXP(-LN(2)/2)*AW77+(1-EXP(-LN(2)/2))/(LN(2)/2)*AQ78*AT78*VLOOKUP('Données projet'!$B$10,Paramètres!$A$1:$I$89,3,0)*0.475*44/12</f>
        <v>2.0262464139274183E-7</v>
      </c>
      <c r="AX78" s="23">
        <f t="shared" si="60"/>
        <v>2.7889287853498681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3.4106051316484809E-13</v>
      </c>
      <c r="AJ79" s="14">
        <f>AI79*VLOOKUP('Données projet'!$B$10,Paramètres!$A$1:$I$89,3,0)*VLOOKUP('Données projet'!$B$10,Paramètres!$A$1:$I$89,5,0)</f>
        <v>1.9508661353029313E-13</v>
      </c>
      <c r="AK79" s="14">
        <f t="shared" si="89"/>
        <v>2.711421636700695E-12</v>
      </c>
      <c r="AL79" s="22">
        <f t="shared" si="58"/>
        <v>5.0621685358189711E-12</v>
      </c>
      <c r="AM79" s="62">
        <f t="shared" si="59"/>
        <v>293.33333333333837</v>
      </c>
      <c r="AN79" s="62">
        <f ca="1">AVERAGE(OFFSET($AM$3,0,0,'Données projet'!$E$10+1,1))-AVERAGE(OFFSET($H$3,0,0,'Données projet'!$E$10+1,1))</f>
        <v>296.73481386818571</v>
      </c>
      <c r="AO79" s="62">
        <f t="shared" si="90"/>
        <v>334.21802241344704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2.7126651839672253</v>
      </c>
      <c r="AW79" s="23">
        <f>EXP(-LN(2)/2)*AW78+(1-EXP(-LN(2)/2))/(LN(2)/2)*AQ79*AT79*VLOOKUP('Données projet'!$B$10,Paramètres!$A$1:$I$89,3,0)*0.475*44/12</f>
        <v>1.4327725796430016E-7</v>
      </c>
      <c r="AX79" s="23">
        <f t="shared" si="60"/>
        <v>2.7126653272444834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3.4106051316484809E-13</v>
      </c>
      <c r="AJ80" s="14">
        <f>AI80*VLOOKUP('Données projet'!$B$10,Paramètres!$A$1:$I$89,3,0)*VLOOKUP('Données projet'!$B$10,Paramètres!$A$1:$I$89,5,0)</f>
        <v>1.9508661353029313E-13</v>
      </c>
      <c r="AK80" s="14">
        <f t="shared" si="89"/>
        <v>2.711421636700695E-12</v>
      </c>
      <c r="AL80" s="22">
        <f t="shared" si="58"/>
        <v>5.0621685358189711E-12</v>
      </c>
      <c r="AM80" s="62">
        <f t="shared" si="59"/>
        <v>293.33333333333837</v>
      </c>
      <c r="AN80" s="62">
        <f ca="1">AVERAGE(OFFSET($AM$3,0,0,'Données projet'!$E$10+1,1))-AVERAGE(OFFSET($H$3,0,0,'Données projet'!$E$10+1,1))</f>
        <v>296.73481386818571</v>
      </c>
      <c r="AO80" s="62">
        <f t="shared" si="90"/>
        <v>334.21802241344704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2.6384872118587794</v>
      </c>
      <c r="AW80" s="23">
        <f>EXP(-LN(2)/2)*AW79+(1-EXP(-LN(2)/2))/(LN(2)/2)*AQ80*AT80*VLOOKUP('Données projet'!$B$10,Paramètres!$A$1:$I$89,3,0)*0.475*44/12</f>
        <v>1.0131232069637092E-7</v>
      </c>
      <c r="AX80" s="23">
        <f t="shared" si="60"/>
        <v>2.6384873131711002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3.4106051316484809E-13</v>
      </c>
      <c r="AJ81" s="14">
        <f>AI81*VLOOKUP('Données projet'!$B$10,Paramètres!$A$1:$I$89,3,0)*VLOOKUP('Données projet'!$B$10,Paramètres!$A$1:$I$89,5,0)</f>
        <v>1.9508661353029313E-13</v>
      </c>
      <c r="AK81" s="14">
        <f t="shared" si="89"/>
        <v>2.711421636700695E-12</v>
      </c>
      <c r="AL81" s="22">
        <f t="shared" si="58"/>
        <v>5.0621685358189711E-12</v>
      </c>
      <c r="AM81" s="62">
        <f t="shared" si="59"/>
        <v>293.33333333333837</v>
      </c>
      <c r="AN81" s="62">
        <f ca="1">AVERAGE(OFFSET($AM$3,0,0,'Données projet'!$E$10+1,1))-AVERAGE(OFFSET($H$3,0,0,'Données projet'!$E$10+1,1))</f>
        <v>296.73481386818571</v>
      </c>
      <c r="AO81" s="62">
        <f t="shared" si="90"/>
        <v>334.21802241344704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2.5663376402984888</v>
      </c>
      <c r="AW81" s="23">
        <f>EXP(-LN(2)/2)*AW80+(1-EXP(-LN(2)/2))/(LN(2)/2)*AQ81*AT81*VLOOKUP('Données projet'!$B$10,Paramètres!$A$1:$I$89,3,0)*0.475*44/12</f>
        <v>7.1638628982150079E-8</v>
      </c>
      <c r="AX81" s="23">
        <f t="shared" si="60"/>
        <v>2.5663377119371176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3.4106051316484809E-13</v>
      </c>
      <c r="AJ82" s="14">
        <f>AI82*VLOOKUP('Données projet'!$B$10,Paramètres!$A$1:$I$89,3,0)*VLOOKUP('Données projet'!$B$10,Paramètres!$A$1:$I$89,5,0)</f>
        <v>1.9508661353029313E-13</v>
      </c>
      <c r="AK82" s="14">
        <f t="shared" si="89"/>
        <v>2.711421636700695E-12</v>
      </c>
      <c r="AL82" s="22">
        <f t="shared" si="58"/>
        <v>5.0621685358189711E-12</v>
      </c>
      <c r="AM82" s="62">
        <f t="shared" si="59"/>
        <v>293.33333333333837</v>
      </c>
      <c r="AN82" s="62">
        <f ca="1">AVERAGE(OFFSET($AM$3,0,0,'Données projet'!$E$10+1,1))-AVERAGE(OFFSET($H$3,0,0,'Données projet'!$E$10+1,1))</f>
        <v>296.73481386818571</v>
      </c>
      <c r="AO82" s="62">
        <f t="shared" si="90"/>
        <v>334.21802241344704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2.4961610025666956</v>
      </c>
      <c r="AW82" s="23">
        <f>EXP(-LN(2)/2)*AW81+(1-EXP(-LN(2)/2))/(LN(2)/2)*AQ82*AT82*VLOOKUP('Données projet'!$B$10,Paramètres!$A$1:$I$89,3,0)*0.475*44/12</f>
        <v>5.0656160348185458E-8</v>
      </c>
      <c r="AX82" s="23">
        <f t="shared" si="60"/>
        <v>2.4961610532228558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3.4106051316484809E-13</v>
      </c>
      <c r="AJ83" s="14">
        <f>AI83*VLOOKUP('Données projet'!$B$10,Paramètres!$A$1:$I$89,3,0)*VLOOKUP('Données projet'!$B$10,Paramètres!$A$1:$I$89,5,0)</f>
        <v>1.9508661353029313E-13</v>
      </c>
      <c r="AK83" s="14">
        <f t="shared" si="89"/>
        <v>2.711421636700695E-12</v>
      </c>
      <c r="AL83" s="22">
        <f t="shared" si="58"/>
        <v>5.0621685358189711E-12</v>
      </c>
      <c r="AM83" s="62">
        <f t="shared" si="59"/>
        <v>293.33333333333837</v>
      </c>
      <c r="AN83" s="62">
        <f ca="1">AVERAGE(OFFSET($AM$3,0,0,'Données projet'!$E$10+1,1))-AVERAGE(OFFSET($H$3,0,0,'Données projet'!$E$10+1,1))</f>
        <v>296.73481386818571</v>
      </c>
      <c r="AO83" s="62">
        <f t="shared" si="90"/>
        <v>334.21802241344704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2.4279033486841071</v>
      </c>
      <c r="AW83" s="23">
        <f>EXP(-LN(2)/2)*AW82+(1-EXP(-LN(2)/2))/(LN(2)/2)*AQ83*AT83*VLOOKUP('Données projet'!$B$10,Paramètres!$A$1:$I$89,3,0)*0.475*44/12</f>
        <v>3.5819314491075039E-8</v>
      </c>
      <c r="AX83" s="23">
        <f t="shared" si="60"/>
        <v>2.4279033845034217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1.9508661353029313E-13</v>
      </c>
      <c r="AK84" s="14">
        <f t="shared" si="89"/>
        <v>2.711421636700695E-12</v>
      </c>
      <c r="AL84" s="22">
        <f t="shared" si="58"/>
        <v>5.0621685358189711E-12</v>
      </c>
      <c r="AM84" s="62">
        <f t="shared" si="59"/>
        <v>293.33333333333837</v>
      </c>
      <c r="AN84" s="62">
        <f ca="1">AVERAGE(OFFSET($AM$3,0,0,'Données projet'!$E$10+1,1))-AVERAGE(OFFSET($H$3,0,0,'Données projet'!$E$10+1,1))</f>
        <v>296.73481386818571</v>
      </c>
      <c r="AO84" s="62">
        <f t="shared" si="90"/>
        <v>334.21802241344704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2.361512203936452</v>
      </c>
      <c r="AW84" s="23">
        <f>EXP(-LN(2)/2)*AW83+(1-EXP(-LN(2)/2))/(LN(2)/2)*AQ84*AT84*VLOOKUP('Données projet'!$B$10,Paramètres!$A$1:$I$89,3,0)*0.475*44/12</f>
        <v>2.5328080174092729E-8</v>
      </c>
      <c r="AX84" s="23">
        <f t="shared" si="60"/>
        <v>2.3615122292645321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1.9508661353029313E-13</v>
      </c>
      <c r="AK85" s="14">
        <f t="shared" si="89"/>
        <v>2.711421636700695E-12</v>
      </c>
      <c r="AL85" s="22">
        <f t="shared" si="58"/>
        <v>5.0621685358189711E-12</v>
      </c>
      <c r="AM85" s="62">
        <f t="shared" si="59"/>
        <v>293.33333333333837</v>
      </c>
      <c r="AN85" s="62">
        <f ca="1">AVERAGE(OFFSET($AM$3,0,0,'Données projet'!$E$10+1,1))-AVERAGE(OFFSET($H$3,0,0,'Données projet'!$E$10+1,1))</f>
        <v>296.73481386818571</v>
      </c>
      <c r="AO85" s="62">
        <f t="shared" si="90"/>
        <v>334.21802241344704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2.2969365285332803</v>
      </c>
      <c r="AW85" s="23">
        <f>EXP(-LN(2)/2)*AW84+(1-EXP(-LN(2)/2))/(LN(2)/2)*AQ85*AT85*VLOOKUP('Données projet'!$B$10,Paramètres!$A$1:$I$89,3,0)*0.475*44/12</f>
        <v>1.790965724553752E-8</v>
      </c>
      <c r="AX85" s="23">
        <f t="shared" si="60"/>
        <v>2.2969365464429377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1.9508661353029313E-13</v>
      </c>
      <c r="AK86" s="14">
        <f t="shared" si="89"/>
        <v>2.711421636700695E-12</v>
      </c>
      <c r="AL86" s="22">
        <f t="shared" si="58"/>
        <v>5.0621685358189711E-12</v>
      </c>
      <c r="AM86" s="62">
        <f t="shared" si="59"/>
        <v>293.33333333333837</v>
      </c>
      <c r="AN86" s="62">
        <f ca="1">AVERAGE(OFFSET($AM$3,0,0,'Données projet'!$E$10+1,1))-AVERAGE(OFFSET($H$3,0,0,'Données projet'!$E$10+1,1))</f>
        <v>296.73481386818571</v>
      </c>
      <c r="AO86" s="62">
        <f t="shared" si="90"/>
        <v>334.21802241344704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2.2341266783698956</v>
      </c>
      <c r="AW86" s="23">
        <f>EXP(-LN(2)/2)*AW85+(1-EXP(-LN(2)/2))/(LN(2)/2)*AQ86*AT86*VLOOKUP('Données projet'!$B$10,Paramètres!$A$1:$I$89,3,0)*0.475*44/12</f>
        <v>1.2664040087046364E-8</v>
      </c>
      <c r="AX86" s="23">
        <f t="shared" si="60"/>
        <v>2.2341266910339357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1.9508661353029313E-13</v>
      </c>
      <c r="AK87" s="14">
        <f t="shared" si="89"/>
        <v>2.711421636700695E-12</v>
      </c>
      <c r="AL87" s="22">
        <f t="shared" si="58"/>
        <v>5.0621685358189711E-12</v>
      </c>
      <c r="AM87" s="62">
        <f t="shared" si="59"/>
        <v>293.33333333333837</v>
      </c>
      <c r="AN87" s="62">
        <f ca="1">AVERAGE(OFFSET($AM$3,0,0,'Données projet'!$E$10+1,1))-AVERAGE(OFFSET($H$3,0,0,'Données projet'!$E$10+1,1))</f>
        <v>296.73481386818571</v>
      </c>
      <c r="AO87" s="62">
        <f t="shared" si="90"/>
        <v>334.21802241344704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2.1730343668622552</v>
      </c>
      <c r="AW87" s="23">
        <f>EXP(-LN(2)/2)*AW86+(1-EXP(-LN(2)/2))/(LN(2)/2)*AQ87*AT87*VLOOKUP('Données projet'!$B$10,Paramètres!$A$1:$I$89,3,0)*0.475*44/12</f>
        <v>8.9548286227687599E-9</v>
      </c>
      <c r="AX87" s="23">
        <f t="shared" si="60"/>
        <v>2.1730343758170836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1.9508661353029313E-13</v>
      </c>
      <c r="AK88" s="14">
        <f t="shared" si="89"/>
        <v>2.711421636700695E-12</v>
      </c>
      <c r="AL88" s="22">
        <f t="shared" si="58"/>
        <v>5.0621685358189711E-12</v>
      </c>
      <c r="AM88" s="62">
        <f t="shared" si="59"/>
        <v>293.33333333333837</v>
      </c>
      <c r="AN88" s="62">
        <f ca="1">AVERAGE(OFFSET($AM$3,0,0,'Données projet'!$E$10+1,1))-AVERAGE(OFFSET($H$3,0,0,'Données projet'!$E$10+1,1))</f>
        <v>296.73481386818571</v>
      </c>
      <c r="AO88" s="62">
        <f t="shared" si="90"/>
        <v>334.21802241344704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2.1136126278254959</v>
      </c>
      <c r="AW88" s="23">
        <f>EXP(-LN(2)/2)*AW87+(1-EXP(-LN(2)/2))/(LN(2)/2)*AQ88*AT88*VLOOKUP('Données projet'!$B$10,Paramètres!$A$1:$I$89,3,0)*0.475*44/12</f>
        <v>6.3320200435231822E-9</v>
      </c>
      <c r="AX88" s="23">
        <f t="shared" si="60"/>
        <v>2.1136126341575161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1.9508661353029313E-13</v>
      </c>
      <c r="AK89" s="14">
        <f t="shared" si="89"/>
        <v>2.711421636700695E-12</v>
      </c>
      <c r="AL89" s="22">
        <f t="shared" si="58"/>
        <v>5.0621685358189711E-12</v>
      </c>
      <c r="AM89" s="62">
        <f t="shared" si="59"/>
        <v>293.33333333333837</v>
      </c>
      <c r="AN89" s="62">
        <f ca="1">AVERAGE(OFFSET($AM$3,0,0,'Données projet'!$E$10+1,1))-AVERAGE(OFFSET($H$3,0,0,'Données projet'!$E$10+1,1))</f>
        <v>296.73481386818571</v>
      </c>
      <c r="AO89" s="62">
        <f t="shared" si="90"/>
        <v>334.21802241344704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2.0558157793675504</v>
      </c>
      <c r="AW89" s="23">
        <f>EXP(-LN(2)/2)*AW88+(1-EXP(-LN(2)/2))/(LN(2)/2)*AQ89*AT89*VLOOKUP('Données projet'!$B$10,Paramètres!$A$1:$I$89,3,0)*0.475*44/12</f>
        <v>4.4774143113843799E-9</v>
      </c>
      <c r="AX89" s="23">
        <f t="shared" si="60"/>
        <v>2.0558157838449649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1.9508661353029313E-13</v>
      </c>
      <c r="AK90" s="14">
        <f t="shared" si="89"/>
        <v>2.711421636700695E-12</v>
      </c>
      <c r="AL90" s="22">
        <f t="shared" si="58"/>
        <v>5.0621685358189711E-12</v>
      </c>
      <c r="AM90" s="62">
        <f t="shared" si="59"/>
        <v>293.33333333333837</v>
      </c>
      <c r="AN90" s="62">
        <f ca="1">AVERAGE(OFFSET($AM$3,0,0,'Données projet'!$E$10+1,1))-AVERAGE(OFFSET($H$3,0,0,'Données projet'!$E$10+1,1))</f>
        <v>296.73481386818571</v>
      </c>
      <c r="AO90" s="62">
        <f t="shared" si="90"/>
        <v>334.21802241344704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1.9995993887700916</v>
      </c>
      <c r="AW90" s="23">
        <f>EXP(-LN(2)/2)*AW89+(1-EXP(-LN(2)/2))/(LN(2)/2)*AQ90*AT90*VLOOKUP('Données projet'!$B$10,Paramètres!$A$1:$I$89,3,0)*0.475*44/12</f>
        <v>3.1660100217615911E-9</v>
      </c>
      <c r="AX90" s="23">
        <f t="shared" si="60"/>
        <v>1.9995993919361017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1.9508661353029313E-13</v>
      </c>
      <c r="AK91" s="14">
        <f t="shared" si="89"/>
        <v>2.711421636700695E-12</v>
      </c>
      <c r="AL91" s="22">
        <f t="shared" si="58"/>
        <v>5.0621685358189711E-12</v>
      </c>
      <c r="AM91" s="62">
        <f t="shared" si="59"/>
        <v>293.33333333333837</v>
      </c>
      <c r="AN91" s="62">
        <f ca="1">AVERAGE(OFFSET($AM$3,0,0,'Données projet'!$E$10+1,1))-AVERAGE(OFFSET($H$3,0,0,'Données projet'!$E$10+1,1))</f>
        <v>296.73481386818571</v>
      </c>
      <c r="AO91" s="62">
        <f t="shared" si="90"/>
        <v>334.21802241344704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1.9449202383298116</v>
      </c>
      <c r="AW91" s="23">
        <f>EXP(-LN(2)/2)*AW90+(1-EXP(-LN(2)/2))/(LN(2)/2)*AQ91*AT91*VLOOKUP('Données projet'!$B$10,Paramètres!$A$1:$I$89,3,0)*0.475*44/12</f>
        <v>2.23870715569219E-9</v>
      </c>
      <c r="AX91" s="23">
        <f t="shared" si="60"/>
        <v>1.9449202405685189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1.9508661353029313E-13</v>
      </c>
      <c r="AK92" s="14">
        <f t="shared" si="89"/>
        <v>2.711421636700695E-12</v>
      </c>
      <c r="AL92" s="22">
        <f t="shared" si="58"/>
        <v>5.0621685358189711E-12</v>
      </c>
      <c r="AM92" s="62">
        <f t="shared" si="59"/>
        <v>293.33333333333837</v>
      </c>
      <c r="AN92" s="62">
        <f ca="1">AVERAGE(OFFSET($AM$3,0,0,'Données projet'!$E$10+1,1))-AVERAGE(OFFSET($H$3,0,0,'Données projet'!$E$10+1,1))</f>
        <v>296.73481386818571</v>
      </c>
      <c r="AO92" s="62">
        <f t="shared" si="90"/>
        <v>334.21802241344704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1.8917362921337728</v>
      </c>
      <c r="AW92" s="23">
        <f>EXP(-LN(2)/2)*AW91+(1-EXP(-LN(2)/2))/(LN(2)/2)*AQ92*AT92*VLOOKUP('Données projet'!$B$10,Paramètres!$A$1:$I$89,3,0)*0.475*44/12</f>
        <v>1.5830050108807956E-9</v>
      </c>
      <c r="AX92" s="23">
        <f t="shared" si="60"/>
        <v>1.8917362937167779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1.9508661353029313E-13</v>
      </c>
      <c r="AK93" s="14">
        <f t="shared" si="89"/>
        <v>2.711421636700695E-12</v>
      </c>
      <c r="AL93" s="22">
        <f t="shared" si="58"/>
        <v>5.0621685358189711E-12</v>
      </c>
      <c r="AM93" s="62">
        <f t="shared" si="59"/>
        <v>293.33333333333837</v>
      </c>
      <c r="AN93" s="62">
        <f ca="1">AVERAGE(OFFSET($AM$3,0,0,'Données projet'!$E$10+1,1))-AVERAGE(OFFSET($H$3,0,0,'Données projet'!$E$10+1,1))</f>
        <v>296.73481386818571</v>
      </c>
      <c r="AO93" s="62">
        <f t="shared" si="90"/>
        <v>334.21802241344704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1.8400066637432868</v>
      </c>
      <c r="AW93" s="23">
        <f>EXP(-LN(2)/2)*AW92+(1-EXP(-LN(2)/2))/(LN(2)/2)*AQ93*AT93*VLOOKUP('Données projet'!$B$10,Paramètres!$A$1:$I$89,3,0)*0.475*44/12</f>
        <v>1.119353577846095E-9</v>
      </c>
      <c r="AX93" s="23">
        <f t="shared" si="60"/>
        <v>1.8400066648626403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1.9508661353029313E-13</v>
      </c>
      <c r="AK94" s="14">
        <f t="shared" si="89"/>
        <v>2.711421636700695E-12</v>
      </c>
      <c r="AL94" s="22">
        <f t="shared" si="58"/>
        <v>5.0621685358189711E-12</v>
      </c>
      <c r="AM94" s="62">
        <f t="shared" si="59"/>
        <v>293.33333333333837</v>
      </c>
      <c r="AN94" s="62">
        <f ca="1">AVERAGE(OFFSET($AM$3,0,0,'Données projet'!$E$10+1,1))-AVERAGE(OFFSET($H$3,0,0,'Données projet'!$E$10+1,1))</f>
        <v>296.73481386818571</v>
      </c>
      <c r="AO94" s="62">
        <f t="shared" si="90"/>
        <v>334.21802241344704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1.7896915847614816</v>
      </c>
      <c r="AW94" s="23">
        <f>EXP(-LN(2)/2)*AW93+(1-EXP(-LN(2)/2))/(LN(2)/2)*AQ94*AT94*VLOOKUP('Données projet'!$B$10,Paramètres!$A$1:$I$89,3,0)*0.475*44/12</f>
        <v>7.9150250544039778E-10</v>
      </c>
      <c r="AX94" s="23">
        <f t="shared" si="60"/>
        <v>1.789691585552984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1.9508661353029313E-13</v>
      </c>
      <c r="AK95" s="14">
        <f t="shared" si="89"/>
        <v>2.711421636700695E-12</v>
      </c>
      <c r="AL95" s="22">
        <f t="shared" si="58"/>
        <v>5.0621685358189711E-12</v>
      </c>
      <c r="AM95" s="62">
        <f t="shared" si="59"/>
        <v>293.33333333333837</v>
      </c>
      <c r="AN95" s="62">
        <f ca="1">AVERAGE(OFFSET($AM$3,0,0,'Données projet'!$E$10+1,1))-AVERAGE(OFFSET($H$3,0,0,'Données projet'!$E$10+1,1))</f>
        <v>296.73481386818571</v>
      </c>
      <c r="AO95" s="62">
        <f t="shared" si="90"/>
        <v>334.21802241344704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1.7407523742603888</v>
      </c>
      <c r="AW95" s="23">
        <f>EXP(-LN(2)/2)*AW94+(1-EXP(-LN(2)/2))/(LN(2)/2)*AQ95*AT95*VLOOKUP('Données projet'!$B$10,Paramètres!$A$1:$I$89,3,0)*0.475*44/12</f>
        <v>5.5967678892304749E-10</v>
      </c>
      <c r="AX95" s="23">
        <f t="shared" si="60"/>
        <v>1.7407523748200655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1.9508661353029313E-13</v>
      </c>
      <c r="AK96" s="14">
        <f t="shared" si="89"/>
        <v>2.711421636700695E-12</v>
      </c>
      <c r="AL96" s="22">
        <f t="shared" si="58"/>
        <v>5.0621685358189711E-12</v>
      </c>
      <c r="AM96" s="62">
        <f t="shared" si="59"/>
        <v>293.33333333333837</v>
      </c>
      <c r="AN96" s="62">
        <f ca="1">AVERAGE(OFFSET($AM$3,0,0,'Données projet'!$E$10+1,1))-AVERAGE(OFFSET($H$3,0,0,'Données projet'!$E$10+1,1))</f>
        <v>296.73481386818571</v>
      </c>
      <c r="AO96" s="62">
        <f t="shared" si="90"/>
        <v>334.21802241344704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1.6931514090440496</v>
      </c>
      <c r="AW96" s="23">
        <f>EXP(-LN(2)/2)*AW95+(1-EXP(-LN(2)/2))/(LN(2)/2)*AQ96*AT96*VLOOKUP('Données projet'!$B$10,Paramètres!$A$1:$I$89,3,0)*0.475*44/12</f>
        <v>3.9575125272019889E-10</v>
      </c>
      <c r="AX96" s="23">
        <f t="shared" si="60"/>
        <v>1.6931514094398008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1.9508661353029313E-13</v>
      </c>
      <c r="AK97" s="14">
        <f t="shared" si="89"/>
        <v>2.711421636700695E-12</v>
      </c>
      <c r="AL97" s="22">
        <f t="shared" si="58"/>
        <v>5.0621685358189711E-12</v>
      </c>
      <c r="AM97" s="62">
        <f t="shared" si="59"/>
        <v>293.33333333333837</v>
      </c>
      <c r="AN97" s="62">
        <f ca="1">AVERAGE(OFFSET($AM$3,0,0,'Données projet'!$E$10+1,1))-AVERAGE(OFFSET($H$3,0,0,'Données projet'!$E$10+1,1))</f>
        <v>296.73481386818571</v>
      </c>
      <c r="AO97" s="62">
        <f t="shared" si="90"/>
        <v>334.21802241344704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1.6468520947247771</v>
      </c>
      <c r="AW97" s="23">
        <f>EXP(-LN(2)/2)*AW96+(1-EXP(-LN(2)/2))/(LN(2)/2)*AQ97*AT97*VLOOKUP('Données projet'!$B$10,Paramètres!$A$1:$I$89,3,0)*0.475*44/12</f>
        <v>2.7983839446152375E-10</v>
      </c>
      <c r="AX97" s="23">
        <f t="shared" si="60"/>
        <v>1.6468520950046155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1.9508661353029313E-13</v>
      </c>
      <c r="AK98" s="14">
        <f t="shared" si="89"/>
        <v>2.711421636700695E-12</v>
      </c>
      <c r="AL98" s="22">
        <f t="shared" si="58"/>
        <v>5.0621685358189711E-12</v>
      </c>
      <c r="AM98" s="62">
        <f t="shared" si="59"/>
        <v>293.33333333333837</v>
      </c>
      <c r="AN98" s="62">
        <f ca="1">AVERAGE(OFFSET($AM$3,0,0,'Données projet'!$E$10+1,1))-AVERAGE(OFFSET($H$3,0,0,'Données projet'!$E$10+1,1))</f>
        <v>296.73481386818571</v>
      </c>
      <c r="AO98" s="62">
        <f t="shared" si="90"/>
        <v>334.21802241344704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1.6018188375903404</v>
      </c>
      <c r="AW98" s="23">
        <f>EXP(-LN(2)/2)*AW97+(1-EXP(-LN(2)/2))/(LN(2)/2)*AQ98*AT98*VLOOKUP('Données projet'!$B$10,Paramètres!$A$1:$I$89,3,0)*0.475*44/12</f>
        <v>1.9787562636009945E-10</v>
      </c>
      <c r="AX98" s="23">
        <f t="shared" si="60"/>
        <v>1.6018188377882161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1.9508661353029313E-13</v>
      </c>
      <c r="AK99" s="14">
        <f t="shared" si="89"/>
        <v>2.711421636700695E-12</v>
      </c>
      <c r="AL99" s="22">
        <f t="shared" si="58"/>
        <v>5.0621685358189711E-12</v>
      </c>
      <c r="AM99" s="62">
        <f t="shared" si="59"/>
        <v>293.33333333333837</v>
      </c>
      <c r="AN99" s="62">
        <f ca="1">AVERAGE(OFFSET($AM$3,0,0,'Données projet'!$E$10+1,1))-AVERAGE(OFFSET($H$3,0,0,'Données projet'!$E$10+1,1))</f>
        <v>296.73481386818571</v>
      </c>
      <c r="AO99" s="62">
        <f t="shared" si="90"/>
        <v>334.21802241344704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1.5580170172404408</v>
      </c>
      <c r="AW99" s="23">
        <f>EXP(-LN(2)/2)*AW98+(1-EXP(-LN(2)/2))/(LN(2)/2)*AQ99*AT99*VLOOKUP('Données projet'!$B$10,Paramètres!$A$1:$I$89,3,0)*0.475*44/12</f>
        <v>1.3991919723076187E-10</v>
      </c>
      <c r="AX99" s="23">
        <f t="shared" si="60"/>
        <v>1.55801701738036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1.9508661353029313E-13</v>
      </c>
      <c r="AK100" s="14">
        <f t="shared" si="89"/>
        <v>2.711421636700695E-12</v>
      </c>
      <c r="AL100" s="22">
        <f t="shared" si="58"/>
        <v>5.0621685358189711E-12</v>
      </c>
      <c r="AM100" s="62">
        <f t="shared" si="59"/>
        <v>293.33333333333837</v>
      </c>
      <c r="AN100" s="62">
        <f ca="1">AVERAGE(OFFSET($AM$3,0,0,'Données projet'!$E$10+1,1))-AVERAGE(OFFSET($H$3,0,0,'Données projet'!$E$10+1,1))</f>
        <v>296.73481386818571</v>
      </c>
      <c r="AO100" s="62">
        <f t="shared" si="90"/>
        <v>334.21802241344704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1.515412959971447</v>
      </c>
      <c r="AW100" s="23">
        <f>EXP(-LN(2)/2)*AW99+(1-EXP(-LN(2)/2))/(LN(2)/2)*AQ100*AT100*VLOOKUP('Données projet'!$B$10,Paramètres!$A$1:$I$89,3,0)*0.475*44/12</f>
        <v>9.8937813180049723E-11</v>
      </c>
      <c r="AX100" s="23">
        <f t="shared" si="60"/>
        <v>1.5154129600703847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1.9508661353029313E-13</v>
      </c>
      <c r="AK101" s="14">
        <f t="shared" si="89"/>
        <v>2.711421636700695E-12</v>
      </c>
      <c r="AL101" s="22">
        <f t="shared" si="58"/>
        <v>5.0621685358189711E-12</v>
      </c>
      <c r="AM101" s="62">
        <f t="shared" si="59"/>
        <v>293.33333333333837</v>
      </c>
      <c r="AN101" s="62">
        <f ca="1">AVERAGE(OFFSET($AM$3,0,0,'Données projet'!$E$10+1,1))-AVERAGE(OFFSET($H$3,0,0,'Données projet'!$E$10+1,1))</f>
        <v>296.73481386818571</v>
      </c>
      <c r="AO101" s="62">
        <f t="shared" si="90"/>
        <v>334.21802241344704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1.4739739128889238</v>
      </c>
      <c r="AW101" s="23">
        <f>EXP(-LN(2)/2)*AW100+(1-EXP(-LN(2)/2))/(LN(2)/2)*AQ101*AT101*VLOOKUP('Données projet'!$B$10,Paramètres!$A$1:$I$89,3,0)*0.475*44/12</f>
        <v>6.9959598615380936E-11</v>
      </c>
      <c r="AX101" s="23">
        <f t="shared" si="60"/>
        <v>1.4739739129588834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1.9508661353029313E-13</v>
      </c>
      <c r="AK102" s="14">
        <f t="shared" si="89"/>
        <v>2.711421636700695E-12</v>
      </c>
      <c r="AL102" s="22">
        <f t="shared" si="58"/>
        <v>5.0621685358189711E-12</v>
      </c>
      <c r="AM102" s="62">
        <f t="shared" si="59"/>
        <v>293.33333333333837</v>
      </c>
      <c r="AN102" s="62">
        <f ca="1">AVERAGE(OFFSET($AM$3,0,0,'Données projet'!$E$10+1,1))-AVERAGE(OFFSET($H$3,0,0,'Données projet'!$E$10+1,1))</f>
        <v>296.73481386818571</v>
      </c>
      <c r="AO102" s="62">
        <f t="shared" si="90"/>
        <v>334.21802241344704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1.4336680187280568</v>
      </c>
      <c r="AW102" s="23">
        <f>EXP(-LN(2)/2)*AW101+(1-EXP(-LN(2)/2))/(LN(2)/2)*AQ102*AT102*VLOOKUP('Données projet'!$B$10,Paramètres!$A$1:$I$89,3,0)*0.475*44/12</f>
        <v>4.9468906590024861E-11</v>
      </c>
      <c r="AX102" s="23">
        <f t="shared" si="60"/>
        <v>1.4336680187775257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1.9508661353029313E-13</v>
      </c>
      <c r="AK103" s="14">
        <f t="shared" si="89"/>
        <v>2.711421636700695E-12</v>
      </c>
      <c r="AL103" s="22">
        <f t="shared" si="58"/>
        <v>5.0621685358189711E-12</v>
      </c>
      <c r="AM103" s="62">
        <f t="shared" si="59"/>
        <v>293.33333333333837</v>
      </c>
      <c r="AN103" s="62">
        <f ca="1">AVERAGE(OFFSET($AM$3,0,0,'Données projet'!$E$10+1,1))-AVERAGE(OFFSET($H$3,0,0,'Données projet'!$E$10+1,1))</f>
        <v>296.73481386818571</v>
      </c>
      <c r="AO103" s="62">
        <f t="shared" si="90"/>
        <v>334.21802241344704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1.3944642913626137</v>
      </c>
      <c r="AW103" s="23">
        <f>EXP(-LN(2)/2)*AW102+(1-EXP(-LN(2)/2))/(LN(2)/2)*AQ103*AT103*VLOOKUP('Données projet'!$B$10,Paramètres!$A$1:$I$89,3,0)*0.475*44/12</f>
        <v>3.4979799307690468E-11</v>
      </c>
      <c r="AX103" s="23">
        <f t="shared" si="60"/>
        <v>1.3944642913975935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1.9508661353029313E-13</v>
      </c>
      <c r="AK104" s="14">
        <f t="shared" si="89"/>
        <v>2.711421636700695E-12</v>
      </c>
      <c r="AL104" s="22">
        <f t="shared" si="58"/>
        <v>5.0621685358189711E-12</v>
      </c>
      <c r="AM104" s="62">
        <f t="shared" si="59"/>
        <v>293.33333333333837</v>
      </c>
      <c r="AN104" s="62">
        <f ca="1">AVERAGE(OFFSET($AM$3,0,0,'Données projet'!$E$10+1,1))-AVERAGE(OFFSET($H$3,0,0,'Données projet'!$E$10+1,1))</f>
        <v>296.73481386818571</v>
      </c>
      <c r="AO104" s="62">
        <f t="shared" si="90"/>
        <v>334.21802241344704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1.3563325919836131</v>
      </c>
      <c r="AW104" s="23">
        <f>EXP(-LN(2)/2)*AW103+(1-EXP(-LN(2)/2))/(LN(2)/2)*AQ104*AT104*VLOOKUP('Données projet'!$B$10,Paramètres!$A$1:$I$89,3,0)*0.475*44/12</f>
        <v>2.4734453295012431E-11</v>
      </c>
      <c r="AX104" s="23">
        <f t="shared" si="60"/>
        <v>1.3563325920083475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1.9508661353029313E-13</v>
      </c>
      <c r="AK105" s="14">
        <f t="shared" si="89"/>
        <v>2.711421636700695E-12</v>
      </c>
      <c r="AL105" s="22">
        <f t="shared" si="58"/>
        <v>5.0621685358189711E-12</v>
      </c>
      <c r="AM105" s="62">
        <f t="shared" si="59"/>
        <v>293.33333333333837</v>
      </c>
      <c r="AN105" s="62">
        <f ca="1">AVERAGE(OFFSET($AM$3,0,0,'Données projet'!$E$10+1,1))-AVERAGE(OFFSET($H$3,0,0,'Données projet'!$E$10+1,1))</f>
        <v>296.73481386818571</v>
      </c>
      <c r="AO105" s="62">
        <f t="shared" si="90"/>
        <v>334.21802241344704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1.3192436059293902</v>
      </c>
      <c r="AW105" s="23">
        <f>EXP(-LN(2)/2)*AW104+(1-EXP(-LN(2)/2))/(LN(2)/2)*AQ105*AT105*VLOOKUP('Données projet'!$B$10,Paramètres!$A$1:$I$89,3,0)*0.475*44/12</f>
        <v>1.7489899653845234E-11</v>
      </c>
      <c r="AX105" s="23">
        <f t="shared" si="60"/>
        <v>1.3192436059468802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1.9508661353029313E-13</v>
      </c>
      <c r="AK106" s="14">
        <f t="shared" si="89"/>
        <v>2.711421636700695E-12</v>
      </c>
      <c r="AL106" s="22">
        <f t="shared" si="58"/>
        <v>5.0621685358189711E-12</v>
      </c>
      <c r="AM106" s="62">
        <f t="shared" si="59"/>
        <v>293.33333333333837</v>
      </c>
      <c r="AN106" s="62">
        <f ca="1">AVERAGE(OFFSET($AM$3,0,0,'Données projet'!$E$10+1,1))-AVERAGE(OFFSET($H$3,0,0,'Données projet'!$E$10+1,1))</f>
        <v>296.73481386818571</v>
      </c>
      <c r="AO106" s="62">
        <f t="shared" si="90"/>
        <v>334.21802241344704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1.2831688201492448</v>
      </c>
      <c r="AW106" s="23">
        <f>EXP(-LN(2)/2)*AW105+(1-EXP(-LN(2)/2))/(LN(2)/2)*AQ106*AT106*VLOOKUP('Données projet'!$B$10,Paramètres!$A$1:$I$89,3,0)*0.475*44/12</f>
        <v>1.2367226647506215E-11</v>
      </c>
      <c r="AX106" s="23">
        <f t="shared" si="60"/>
        <v>1.283168820161612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1.9508661353029313E-13</v>
      </c>
      <c r="AK107" s="14">
        <f t="shared" si="89"/>
        <v>2.711421636700695E-12</v>
      </c>
      <c r="AL107" s="22">
        <f t="shared" si="58"/>
        <v>5.0621685358189711E-12</v>
      </c>
      <c r="AM107" s="62">
        <f t="shared" si="59"/>
        <v>293.33333333333837</v>
      </c>
      <c r="AN107" s="62">
        <f ca="1">AVERAGE(OFFSET($AM$3,0,0,'Données projet'!$E$10+1,1))-AVERAGE(OFFSET($H$3,0,0,'Données projet'!$E$10+1,1))</f>
        <v>296.73481386818571</v>
      </c>
      <c r="AO107" s="62">
        <f t="shared" si="90"/>
        <v>334.21802241344704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1.2480805012833482</v>
      </c>
      <c r="AW107" s="23">
        <f>EXP(-LN(2)/2)*AW106+(1-EXP(-LN(2)/2))/(LN(2)/2)*AQ107*AT107*VLOOKUP('Données projet'!$B$10,Paramètres!$A$1:$I$89,3,0)*0.475*44/12</f>
        <v>8.7449498269226171E-12</v>
      </c>
      <c r="AX107" s="23">
        <f t="shared" si="60"/>
        <v>1.2480805012920932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1.9508661353029313E-13</v>
      </c>
      <c r="AK108" s="14">
        <f t="shared" si="89"/>
        <v>2.711421636700695E-12</v>
      </c>
      <c r="AL108" s="22">
        <f t="shared" si="58"/>
        <v>5.0621685358189711E-12</v>
      </c>
      <c r="AM108" s="62">
        <f t="shared" si="59"/>
        <v>293.33333333333837</v>
      </c>
      <c r="AN108" s="62">
        <f ca="1">AVERAGE(OFFSET($AM$3,0,0,'Données projet'!$E$10+1,1))-AVERAGE(OFFSET($H$3,0,0,'Données projet'!$E$10+1,1))</f>
        <v>296.73481386818571</v>
      </c>
      <c r="AO108" s="62">
        <f t="shared" si="90"/>
        <v>334.21802241344704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1.213951674342054</v>
      </c>
      <c r="AW108" s="23">
        <f>EXP(-LN(2)/2)*AW107+(1-EXP(-LN(2)/2))/(LN(2)/2)*AQ108*AT108*VLOOKUP('Données projet'!$B$10,Paramètres!$A$1:$I$89,3,0)*0.475*44/12</f>
        <v>6.1836133237531077E-12</v>
      </c>
      <c r="AX108" s="23">
        <f t="shared" si="60"/>
        <v>1.2139516743482377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1.9508661353029313E-13</v>
      </c>
      <c r="AK109" s="14">
        <f t="shared" si="89"/>
        <v>2.711421636700695E-12</v>
      </c>
      <c r="AL109" s="22">
        <f t="shared" si="58"/>
        <v>5.0621685358189711E-12</v>
      </c>
      <c r="AM109" s="62">
        <f t="shared" si="59"/>
        <v>293.33333333333837</v>
      </c>
      <c r="AN109" s="62">
        <f ca="1">AVERAGE(OFFSET($AM$3,0,0,'Données projet'!$E$10+1,1))-AVERAGE(OFFSET($H$3,0,0,'Données projet'!$E$10+1,1))</f>
        <v>296.73481386818571</v>
      </c>
      <c r="AO109" s="62">
        <f t="shared" si="90"/>
        <v>334.21802241344704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1.1807561019682264</v>
      </c>
      <c r="AW109" s="23">
        <f>EXP(-LN(2)/2)*AW108+(1-EXP(-LN(2)/2))/(LN(2)/2)*AQ109*AT109*VLOOKUP('Données projet'!$B$10,Paramètres!$A$1:$I$89,3,0)*0.475*44/12</f>
        <v>4.3724749134613085E-12</v>
      </c>
      <c r="AX109" s="23">
        <f t="shared" si="60"/>
        <v>1.1807561019725989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1.9508661353029313E-13</v>
      </c>
      <c r="AK110" s="14">
        <f t="shared" si="89"/>
        <v>2.711421636700695E-12</v>
      </c>
      <c r="AL110" s="22">
        <f t="shared" si="58"/>
        <v>5.0621685358189711E-12</v>
      </c>
      <c r="AM110" s="62">
        <f t="shared" si="59"/>
        <v>293.33333333333837</v>
      </c>
      <c r="AN110" s="62">
        <f ca="1">AVERAGE(OFFSET($AM$3,0,0,'Données projet'!$E$10+1,1))-AVERAGE(OFFSET($H$3,0,0,'Données projet'!$E$10+1,1))</f>
        <v>296.73481386818571</v>
      </c>
      <c r="AO110" s="62">
        <f t="shared" si="90"/>
        <v>334.21802241344704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1.1484682642666406</v>
      </c>
      <c r="AW110" s="23">
        <f>EXP(-LN(2)/2)*AW109+(1-EXP(-LN(2)/2))/(LN(2)/2)*AQ110*AT110*VLOOKUP('Données projet'!$B$10,Paramètres!$A$1:$I$89,3,0)*0.475*44/12</f>
        <v>3.0918066618765538E-12</v>
      </c>
      <c r="AX110" s="23">
        <f t="shared" si="60"/>
        <v>1.1484682642697324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1.9508661353029313E-13</v>
      </c>
      <c r="AK111" s="14">
        <f t="shared" si="89"/>
        <v>2.711421636700695E-12</v>
      </c>
      <c r="AL111" s="22">
        <f t="shared" si="58"/>
        <v>5.0621685358189711E-12</v>
      </c>
      <c r="AM111" s="62">
        <f t="shared" si="59"/>
        <v>293.33333333333837</v>
      </c>
      <c r="AN111" s="62">
        <f ca="1">AVERAGE(OFFSET($AM$3,0,0,'Données projet'!$E$10+1,1))-AVERAGE(OFFSET($H$3,0,0,'Données projet'!$E$10+1,1))</f>
        <v>296.73481386818571</v>
      </c>
      <c r="AO111" s="62">
        <f t="shared" si="90"/>
        <v>334.21802241344704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1.1170633391849483</v>
      </c>
      <c r="AW111" s="23">
        <f>EXP(-LN(2)/2)*AW110+(1-EXP(-LN(2)/2))/(LN(2)/2)*AQ111*AT111*VLOOKUP('Données projet'!$B$10,Paramètres!$A$1:$I$89,3,0)*0.475*44/12</f>
        <v>2.1862374567306543E-12</v>
      </c>
      <c r="AX111" s="23">
        <f t="shared" si="60"/>
        <v>1.1170633391871345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1.9508661353029313E-13</v>
      </c>
      <c r="AK112" s="14">
        <f t="shared" si="89"/>
        <v>2.711421636700695E-12</v>
      </c>
      <c r="AL112" s="22">
        <f t="shared" si="58"/>
        <v>5.0621685358189711E-12</v>
      </c>
      <c r="AM112" s="62">
        <f t="shared" si="59"/>
        <v>293.33333333333837</v>
      </c>
      <c r="AN112" s="62">
        <f ca="1">AVERAGE(OFFSET($AM$3,0,0,'Données projet'!$E$10+1,1))-AVERAGE(OFFSET($H$3,0,0,'Données projet'!$E$10+1,1))</f>
        <v>296.73481386818571</v>
      </c>
      <c r="AO112" s="62">
        <f t="shared" si="90"/>
        <v>334.21802241344704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1.086517183431128</v>
      </c>
      <c r="AW112" s="23">
        <f>EXP(-LN(2)/2)*AW111+(1-EXP(-LN(2)/2))/(LN(2)/2)*AQ112*AT112*VLOOKUP('Données projet'!$B$10,Paramètres!$A$1:$I$89,3,0)*0.475*44/12</f>
        <v>1.5459033309382769E-12</v>
      </c>
      <c r="AX112" s="23">
        <f t="shared" si="60"/>
        <v>1.0865171834326739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1.9508661353029313E-13</v>
      </c>
      <c r="AK113" s="14">
        <f t="shared" si="89"/>
        <v>2.711421636700695E-12</v>
      </c>
      <c r="AL113" s="22">
        <f t="shared" si="58"/>
        <v>5.0621685358189711E-12</v>
      </c>
      <c r="AM113" s="62">
        <f t="shared" si="59"/>
        <v>293.33333333333837</v>
      </c>
      <c r="AN113" s="62">
        <f ca="1">AVERAGE(OFFSET($AM$3,0,0,'Données projet'!$E$10+1,1))-AVERAGE(OFFSET($H$3,0,0,'Données projet'!$E$10+1,1))</f>
        <v>296.73481386818571</v>
      </c>
      <c r="AO113" s="62">
        <f t="shared" si="90"/>
        <v>334.21802241344704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1.0568063139127484</v>
      </c>
      <c r="AW113" s="23">
        <f>EXP(-LN(2)/2)*AW112+(1-EXP(-LN(2)/2))/(LN(2)/2)*AQ113*AT113*VLOOKUP('Données projet'!$B$10,Paramètres!$A$1:$I$89,3,0)*0.475*44/12</f>
        <v>1.0931187283653271E-12</v>
      </c>
      <c r="AX113" s="23">
        <f t="shared" si="60"/>
        <v>1.0568063139138415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1.9508661353029313E-13</v>
      </c>
      <c r="AK114" s="14">
        <f t="shared" si="89"/>
        <v>2.711421636700695E-12</v>
      </c>
      <c r="AL114" s="22">
        <f t="shared" si="58"/>
        <v>5.0621685358189711E-12</v>
      </c>
      <c r="AM114" s="62">
        <f t="shared" si="59"/>
        <v>293.33333333333837</v>
      </c>
      <c r="AN114" s="62">
        <f ca="1">AVERAGE(OFFSET($AM$3,0,0,'Données projet'!$E$10+1,1))-AVERAGE(OFFSET($H$3,0,0,'Données projet'!$E$10+1,1))</f>
        <v>296.73481386818571</v>
      </c>
      <c r="AO114" s="62">
        <f t="shared" si="90"/>
        <v>334.21802241344704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1.0279078896837757</v>
      </c>
      <c r="AW114" s="23">
        <f>EXP(-LN(2)/2)*AW113+(1-EXP(-LN(2)/2))/(LN(2)/2)*AQ114*AT114*VLOOKUP('Données projet'!$B$10,Paramètres!$A$1:$I$89,3,0)*0.475*44/12</f>
        <v>7.7295166546913846E-13</v>
      </c>
      <c r="AX114" s="23">
        <f t="shared" si="60"/>
        <v>1.0279078896845486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1.9508661353029313E-13</v>
      </c>
      <c r="AK115" s="14">
        <f t="shared" si="89"/>
        <v>2.711421636700695E-12</v>
      </c>
      <c r="AL115" s="22">
        <f t="shared" si="58"/>
        <v>5.0621685358189711E-12</v>
      </c>
      <c r="AM115" s="62">
        <f t="shared" si="59"/>
        <v>293.33333333333837</v>
      </c>
      <c r="AN115" s="62">
        <f ca="1">AVERAGE(OFFSET($AM$3,0,0,'Données projet'!$E$10+1,1))-AVERAGE(OFFSET($H$3,0,0,'Données projet'!$E$10+1,1))</f>
        <v>296.73481386818571</v>
      </c>
      <c r="AO115" s="62">
        <f t="shared" si="90"/>
        <v>334.21802241344704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0.99979969438504623</v>
      </c>
      <c r="AW115" s="23">
        <f>EXP(-LN(2)/2)*AW114+(1-EXP(-LN(2)/2))/(LN(2)/2)*AQ115*AT115*VLOOKUP('Données projet'!$B$10,Paramètres!$A$1:$I$89,3,0)*0.475*44/12</f>
        <v>5.4655936418266357E-13</v>
      </c>
      <c r="AX115" s="23">
        <f t="shared" si="60"/>
        <v>0.9997996943855928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1.9508661353029313E-13</v>
      </c>
      <c r="AK116" s="14">
        <f t="shared" si="89"/>
        <v>2.711421636700695E-12</v>
      </c>
      <c r="AL116" s="22">
        <f t="shared" si="58"/>
        <v>5.0621685358189711E-12</v>
      </c>
      <c r="AM116" s="62">
        <f t="shared" si="59"/>
        <v>293.33333333333837</v>
      </c>
      <c r="AN116" s="62">
        <f ca="1">AVERAGE(OFFSET($AM$3,0,0,'Données projet'!$E$10+1,1))-AVERAGE(OFFSET($H$3,0,0,'Données projet'!$E$10+1,1))</f>
        <v>296.73481386818571</v>
      </c>
      <c r="AO116" s="62">
        <f t="shared" si="90"/>
        <v>334.21802241344704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0.97246011916490627</v>
      </c>
      <c r="AW116" s="23">
        <f>EXP(-LN(2)/2)*AW115+(1-EXP(-LN(2)/2))/(LN(2)/2)*AQ116*AT116*VLOOKUP('Données projet'!$B$10,Paramètres!$A$1:$I$89,3,0)*0.475*44/12</f>
        <v>3.8647583273456923E-13</v>
      </c>
      <c r="AX116" s="23">
        <f t="shared" si="60"/>
        <v>0.97246011916529274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1.9508661353029313E-13</v>
      </c>
      <c r="AK117" s="14">
        <f t="shared" si="89"/>
        <v>2.711421636700695E-12</v>
      </c>
      <c r="AL117" s="22">
        <f t="shared" si="58"/>
        <v>5.0621685358189711E-12</v>
      </c>
      <c r="AM117" s="62">
        <f t="shared" si="59"/>
        <v>293.33333333333837</v>
      </c>
      <c r="AN117" s="62">
        <f ca="1">AVERAGE(OFFSET($AM$3,0,0,'Données projet'!$E$10+1,1))-AVERAGE(OFFSET($H$3,0,0,'Données projet'!$E$10+1,1))</f>
        <v>296.73481386818571</v>
      </c>
      <c r="AO117" s="62">
        <f t="shared" si="90"/>
        <v>334.21802241344704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0.94586814606688685</v>
      </c>
      <c r="AW117" s="23">
        <f>EXP(-LN(2)/2)*AW116+(1-EXP(-LN(2)/2))/(LN(2)/2)*AQ117*AT117*VLOOKUP('Données projet'!$B$10,Paramètres!$A$1:$I$89,3,0)*0.475*44/12</f>
        <v>2.7327968209133178E-13</v>
      </c>
      <c r="AX117" s="23">
        <f t="shared" si="60"/>
        <v>0.94586814606716008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1.9508661353029313E-13</v>
      </c>
      <c r="AK118" s="14">
        <f t="shared" si="89"/>
        <v>2.711421636700695E-12</v>
      </c>
      <c r="AL118" s="22">
        <f t="shared" si="58"/>
        <v>5.0621685358189711E-12</v>
      </c>
      <c r="AM118" s="62">
        <f t="shared" si="59"/>
        <v>293.33333333333837</v>
      </c>
      <c r="AN118" s="62">
        <f ca="1">AVERAGE(OFFSET($AM$3,0,0,'Données projet'!$E$10+1,1))-AVERAGE(OFFSET($H$3,0,0,'Données projet'!$E$10+1,1))</f>
        <v>296.73481386818571</v>
      </c>
      <c r="AO118" s="62">
        <f t="shared" si="90"/>
        <v>334.21802241344704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0.92000333187164385</v>
      </c>
      <c r="AW118" s="23">
        <f>EXP(-LN(2)/2)*AW117+(1-EXP(-LN(2)/2))/(LN(2)/2)*AQ118*AT118*VLOOKUP('Données projet'!$B$10,Paramètres!$A$1:$I$89,3,0)*0.475*44/12</f>
        <v>1.9323791636728461E-13</v>
      </c>
      <c r="AX118" s="23">
        <f t="shared" si="60"/>
        <v>0.92000333187183714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1.9508661353029313E-13</v>
      </c>
      <c r="AK119" s="14">
        <f t="shared" si="89"/>
        <v>2.711421636700695E-12</v>
      </c>
      <c r="AL119" s="22">
        <f t="shared" si="58"/>
        <v>5.0621685358189711E-12</v>
      </c>
      <c r="AM119" s="62">
        <f t="shared" si="59"/>
        <v>293.33333333333837</v>
      </c>
      <c r="AN119" s="62">
        <f ca="1">AVERAGE(OFFSET($AM$3,0,0,'Données projet'!$E$10+1,1))-AVERAGE(OFFSET($H$3,0,0,'Données projet'!$E$10+1,1))</f>
        <v>296.73481386818571</v>
      </c>
      <c r="AO119" s="62">
        <f t="shared" si="90"/>
        <v>334.21802241344704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0.89484579238074125</v>
      </c>
      <c r="AW119" s="23">
        <f>EXP(-LN(2)/2)*AW118+(1-EXP(-LN(2)/2))/(LN(2)/2)*AQ119*AT119*VLOOKUP('Données projet'!$B$10,Paramètres!$A$1:$I$89,3,0)*0.475*44/12</f>
        <v>1.3663984104566589E-13</v>
      </c>
      <c r="AX119" s="23">
        <f t="shared" si="60"/>
        <v>0.89484579238087791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1.9508661353029313E-13</v>
      </c>
      <c r="AK120" s="14">
        <f t="shared" si="89"/>
        <v>2.711421636700695E-12</v>
      </c>
      <c r="AL120" s="22">
        <f t="shared" si="58"/>
        <v>5.0621685358189711E-12</v>
      </c>
      <c r="AM120" s="62">
        <f t="shared" si="59"/>
        <v>293.33333333333837</v>
      </c>
      <c r="AN120" s="62">
        <f ca="1">AVERAGE(OFFSET($AM$3,0,0,'Données projet'!$E$10+1,1))-AVERAGE(OFFSET($H$3,0,0,'Données projet'!$E$10+1,1))</f>
        <v>296.73481386818571</v>
      </c>
      <c r="AO120" s="62">
        <f t="shared" si="90"/>
        <v>334.21802241344704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0.87037618713019482</v>
      </c>
      <c r="AW120" s="23">
        <f>EXP(-LN(2)/2)*AW119+(1-EXP(-LN(2)/2))/(LN(2)/2)*AQ120*AT120*VLOOKUP('Données projet'!$B$10,Paramètres!$A$1:$I$89,3,0)*0.475*44/12</f>
        <v>9.6618958183642307E-14</v>
      </c>
      <c r="AX120" s="23">
        <f t="shared" si="60"/>
        <v>0.87037618713029141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1.9508661353029313E-13</v>
      </c>
      <c r="AK121" s="14">
        <f t="shared" si="89"/>
        <v>2.711421636700695E-12</v>
      </c>
      <c r="AL121" s="22">
        <f t="shared" si="58"/>
        <v>5.0621685358189711E-12</v>
      </c>
      <c r="AM121" s="62">
        <f t="shared" si="59"/>
        <v>293.33333333333837</v>
      </c>
      <c r="AN121" s="62">
        <f ca="1">AVERAGE(OFFSET($AM$3,0,0,'Données projet'!$E$10+1,1))-AVERAGE(OFFSET($H$3,0,0,'Données projet'!$E$10+1,1))</f>
        <v>296.73481386818571</v>
      </c>
      <c r="AO121" s="62">
        <f t="shared" si="90"/>
        <v>334.21802241344704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0.84657570452202524</v>
      </c>
      <c r="AW121" s="23">
        <f>EXP(-LN(2)/2)*AW120+(1-EXP(-LN(2)/2))/(LN(2)/2)*AQ121*AT121*VLOOKUP('Données projet'!$B$10,Paramètres!$A$1:$I$89,3,0)*0.475*44/12</f>
        <v>6.8319920522832946E-14</v>
      </c>
      <c r="AX121" s="23">
        <f t="shared" si="60"/>
        <v>0.84657570452209352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1.9508661353029313E-13</v>
      </c>
      <c r="AK122" s="14">
        <f t="shared" si="89"/>
        <v>2.711421636700695E-12</v>
      </c>
      <c r="AL122" s="22">
        <f t="shared" si="58"/>
        <v>5.0621685358189711E-12</v>
      </c>
      <c r="AM122" s="62">
        <f t="shared" si="59"/>
        <v>293.33333333333837</v>
      </c>
      <c r="AN122" s="62">
        <f ca="1">AVERAGE(OFFSET($AM$3,0,0,'Données projet'!$E$10+1,1))-AVERAGE(OFFSET($H$3,0,0,'Données projet'!$E$10+1,1))</f>
        <v>296.73481386818571</v>
      </c>
      <c r="AO122" s="62">
        <f t="shared" si="90"/>
        <v>334.21802241344704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0.823426047362389</v>
      </c>
      <c r="AW122" s="23">
        <f>EXP(-LN(2)/2)*AW121+(1-EXP(-LN(2)/2))/(LN(2)/2)*AQ122*AT122*VLOOKUP('Données projet'!$B$10,Paramètres!$A$1:$I$89,3,0)*0.475*44/12</f>
        <v>4.8309479091821154E-14</v>
      </c>
      <c r="AX122" s="23">
        <f t="shared" si="60"/>
        <v>0.8234260473624373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1.9508661353029313E-13</v>
      </c>
      <c r="AK123" s="14">
        <f t="shared" si="89"/>
        <v>2.711421636700695E-12</v>
      </c>
      <c r="AL123" s="22">
        <f t="shared" si="58"/>
        <v>5.0621685358189711E-12</v>
      </c>
      <c r="AM123" s="62">
        <f t="shared" si="59"/>
        <v>293.33333333333837</v>
      </c>
      <c r="AN123" s="62">
        <f ca="1">AVERAGE(OFFSET($AM$3,0,0,'Données projet'!$E$10+1,1))-AVERAGE(OFFSET($H$3,0,0,'Données projet'!$E$10+1,1))</f>
        <v>296.73481386818571</v>
      </c>
      <c r="AO123" s="62">
        <f t="shared" si="90"/>
        <v>334.21802241344704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0.80090941879517064</v>
      </c>
      <c r="AW123" s="23">
        <f>EXP(-LN(2)/2)*AW122+(1-EXP(-LN(2)/2))/(LN(2)/2)*AQ123*AT123*VLOOKUP('Données projet'!$B$10,Paramètres!$A$1:$I$89,3,0)*0.475*44/12</f>
        <v>3.4159960261416473E-14</v>
      </c>
      <c r="AX123" s="23">
        <f t="shared" si="60"/>
        <v>0.80090941879520483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1.9508661353029313E-13</v>
      </c>
      <c r="AK124" s="14">
        <f t="shared" si="89"/>
        <v>2.711421636700695E-12</v>
      </c>
      <c r="AL124" s="22">
        <f t="shared" si="58"/>
        <v>5.0621685358189711E-12</v>
      </c>
      <c r="AM124" s="62">
        <f t="shared" si="59"/>
        <v>293.33333333333837</v>
      </c>
      <c r="AN124" s="62">
        <f ca="1">AVERAGE(OFFSET($AM$3,0,0,'Données projet'!$E$10+1,1))-AVERAGE(OFFSET($H$3,0,0,'Données projet'!$E$10+1,1))</f>
        <v>296.73481386818571</v>
      </c>
      <c r="AO124" s="62">
        <f t="shared" si="90"/>
        <v>334.21802241344704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0.77900850862022086</v>
      </c>
      <c r="AW124" s="23">
        <f>EXP(-LN(2)/2)*AW123+(1-EXP(-LN(2)/2))/(LN(2)/2)*AQ124*AT124*VLOOKUP('Données projet'!$B$10,Paramètres!$A$1:$I$89,3,0)*0.475*44/12</f>
        <v>2.4154739545910577E-14</v>
      </c>
      <c r="AX124" s="23">
        <f t="shared" si="60"/>
        <v>0.77900850862024507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1.9508661353029313E-13</v>
      </c>
      <c r="AK125" s="14">
        <f t="shared" si="89"/>
        <v>2.711421636700695E-12</v>
      </c>
      <c r="AL125" s="22">
        <f t="shared" si="58"/>
        <v>5.0621685358189711E-12</v>
      </c>
      <c r="AM125" s="62">
        <f t="shared" si="59"/>
        <v>293.33333333333837</v>
      </c>
      <c r="AN125" s="62">
        <f ca="1">AVERAGE(OFFSET($AM$3,0,0,'Données projet'!$E$10+1,1))-AVERAGE(OFFSET($H$3,0,0,'Données projet'!$E$10+1,1))</f>
        <v>296.73481386818571</v>
      </c>
      <c r="AO125" s="62">
        <f t="shared" si="90"/>
        <v>334.21802241344704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0.75770647998572394</v>
      </c>
      <c r="AW125" s="23">
        <f>EXP(-LN(2)/2)*AW124+(1-EXP(-LN(2)/2))/(LN(2)/2)*AQ125*AT125*VLOOKUP('Données projet'!$B$10,Paramètres!$A$1:$I$89,3,0)*0.475*44/12</f>
        <v>1.7079980130708236E-14</v>
      </c>
      <c r="AX125" s="23">
        <f t="shared" si="60"/>
        <v>0.75770647998574103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1.9508661353029313E-13</v>
      </c>
      <c r="AK126" s="14">
        <f t="shared" si="89"/>
        <v>2.711421636700695E-12</v>
      </c>
      <c r="AL126" s="22">
        <f t="shared" si="58"/>
        <v>5.0621685358189711E-12</v>
      </c>
      <c r="AM126" s="62">
        <f t="shared" si="59"/>
        <v>293.33333333333837</v>
      </c>
      <c r="AN126" s="62">
        <f ca="1">AVERAGE(OFFSET($AM$3,0,0,'Données projet'!$E$10+1,1))-AVERAGE(OFFSET($H$3,0,0,'Données projet'!$E$10+1,1))</f>
        <v>296.73481386818571</v>
      </c>
      <c r="AO126" s="62">
        <f t="shared" si="90"/>
        <v>334.21802241344704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0.73698695644446233</v>
      </c>
      <c r="AW126" s="23">
        <f>EXP(-LN(2)/2)*AW125+(1-EXP(-LN(2)/2))/(LN(2)/2)*AQ126*AT126*VLOOKUP('Données projet'!$B$10,Paramètres!$A$1:$I$89,3,0)*0.475*44/12</f>
        <v>1.2077369772955288E-14</v>
      </c>
      <c r="AX126" s="23">
        <f t="shared" si="60"/>
        <v>0.73698695644447443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1.9508661353029313E-13</v>
      </c>
      <c r="AK127" s="14">
        <f t="shared" si="89"/>
        <v>2.711421636700695E-12</v>
      </c>
      <c r="AL127" s="22">
        <f t="shared" si="58"/>
        <v>5.0621685358189711E-12</v>
      </c>
      <c r="AM127" s="62">
        <f t="shared" si="59"/>
        <v>293.33333333333837</v>
      </c>
      <c r="AN127" s="62">
        <f ca="1">AVERAGE(OFFSET($AM$3,0,0,'Données projet'!$E$10+1,1))-AVERAGE(OFFSET($H$3,0,0,'Données projet'!$E$10+1,1))</f>
        <v>296.73481386818571</v>
      </c>
      <c r="AO127" s="62">
        <f t="shared" si="90"/>
        <v>334.21802241344704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0.71683400936402886</v>
      </c>
      <c r="AW127" s="23">
        <f>EXP(-LN(2)/2)*AW126+(1-EXP(-LN(2)/2))/(LN(2)/2)*AQ127*AT127*VLOOKUP('Données projet'!$B$10,Paramètres!$A$1:$I$89,3,0)*0.475*44/12</f>
        <v>8.5399900653541182E-15</v>
      </c>
      <c r="AX127" s="23">
        <f t="shared" si="60"/>
        <v>0.71683400936403741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1.9508661353029313E-13</v>
      </c>
      <c r="AK128" s="14">
        <f t="shared" si="89"/>
        <v>2.711421636700695E-12</v>
      </c>
      <c r="AL128" s="22">
        <f t="shared" si="58"/>
        <v>5.0621685358189711E-12</v>
      </c>
      <c r="AM128" s="62">
        <f t="shared" si="59"/>
        <v>293.33333333333837</v>
      </c>
      <c r="AN128" s="62">
        <f ca="1">AVERAGE(OFFSET($AM$3,0,0,'Données projet'!$E$10+1,1))-AVERAGE(OFFSET($H$3,0,0,'Données projet'!$E$10+1,1))</f>
        <v>296.73481386818571</v>
      </c>
      <c r="AO128" s="62">
        <f t="shared" si="90"/>
        <v>334.21802241344704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0.69723214568130731</v>
      </c>
      <c r="AW128" s="23">
        <f>EXP(-LN(2)/2)*AW127+(1-EXP(-LN(2)/2))/(LN(2)/2)*AQ128*AT128*VLOOKUP('Données projet'!$B$10,Paramètres!$A$1:$I$89,3,0)*0.475*44/12</f>
        <v>6.0386848864776442E-15</v>
      </c>
      <c r="AX128" s="23">
        <f t="shared" si="60"/>
        <v>0.69723214568131331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1.9508661353029313E-13</v>
      </c>
      <c r="AK129" s="14">
        <f t="shared" si="89"/>
        <v>2.711421636700695E-12</v>
      </c>
      <c r="AL129" s="22">
        <f t="shared" si="58"/>
        <v>5.0621685358189711E-12</v>
      </c>
      <c r="AM129" s="62">
        <f t="shared" si="59"/>
        <v>293.33333333333837</v>
      </c>
      <c r="AN129" s="62">
        <f ca="1">AVERAGE(OFFSET($AM$3,0,0,'Données projet'!$E$10+1,1))-AVERAGE(OFFSET($H$3,0,0,'Données projet'!$E$10+1,1))</f>
        <v>296.73481386818571</v>
      </c>
      <c r="AO129" s="62">
        <f t="shared" si="90"/>
        <v>334.21802241344704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0.678166295991807</v>
      </c>
      <c r="AW129" s="23">
        <f>EXP(-LN(2)/2)*AW128+(1-EXP(-LN(2)/2))/(LN(2)/2)*AQ129*AT129*VLOOKUP('Données projet'!$B$10,Paramètres!$A$1:$I$89,3,0)*0.475*44/12</f>
        <v>4.2699950326770591E-15</v>
      </c>
      <c r="AX129" s="23">
        <f t="shared" si="60"/>
        <v>0.67816629599181122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1.9508661353029313E-13</v>
      </c>
      <c r="AK130" s="14">
        <f t="shared" si="89"/>
        <v>2.711421636700695E-12</v>
      </c>
      <c r="AL130" s="22">
        <f t="shared" si="58"/>
        <v>5.0621685358189711E-12</v>
      </c>
      <c r="AM130" s="62">
        <f t="shared" si="59"/>
        <v>293.33333333333837</v>
      </c>
      <c r="AN130" s="62">
        <f ca="1">AVERAGE(OFFSET($AM$3,0,0,'Données projet'!$E$10+1,1))-AVERAGE(OFFSET($H$3,0,0,'Données projet'!$E$10+1,1))</f>
        <v>296.73481386818571</v>
      </c>
      <c r="AO130" s="62">
        <f t="shared" si="90"/>
        <v>334.21802241344704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0.65962180296469552</v>
      </c>
      <c r="AW130" s="23">
        <f>EXP(-LN(2)/2)*AW129+(1-EXP(-LN(2)/2))/(LN(2)/2)*AQ130*AT130*VLOOKUP('Données projet'!$B$10,Paramètres!$A$1:$I$89,3,0)*0.475*44/12</f>
        <v>3.0193424432388221E-15</v>
      </c>
      <c r="AX130" s="23">
        <f t="shared" si="60"/>
        <v>0.65962180296469852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1.9508661353029313E-13</v>
      </c>
      <c r="AK131" s="14">
        <f t="shared" si="89"/>
        <v>2.711421636700695E-12</v>
      </c>
      <c r="AL131" s="22">
        <f t="shared" si="58"/>
        <v>5.0621685358189711E-12</v>
      </c>
      <c r="AM131" s="62">
        <f t="shared" si="59"/>
        <v>293.33333333333837</v>
      </c>
      <c r="AN131" s="62">
        <f ca="1">AVERAGE(OFFSET($AM$3,0,0,'Données projet'!$E$10+1,1))-AVERAGE(OFFSET($H$3,0,0,'Données projet'!$E$10+1,1))</f>
        <v>296.73481386818571</v>
      </c>
      <c r="AO131" s="62">
        <f t="shared" si="90"/>
        <v>334.21802241344704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0.64158441007462286</v>
      </c>
      <c r="AW131" s="23">
        <f>EXP(-LN(2)/2)*AW130+(1-EXP(-LN(2)/2))/(LN(2)/2)*AQ131*AT131*VLOOKUP('Données projet'!$B$10,Paramètres!$A$1:$I$89,3,0)*0.475*44/12</f>
        <v>2.1349975163385296E-15</v>
      </c>
      <c r="AX131" s="23">
        <f t="shared" si="60"/>
        <v>0.64158441007462497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1.9508661353029313E-13</v>
      </c>
      <c r="AK132" s="14">
        <f t="shared" si="89"/>
        <v>2.711421636700695E-12</v>
      </c>
      <c r="AL132" s="22">
        <f t="shared" ref="AL132:AL153" si="112">(AJ132+AK132)*0.475*44/12</f>
        <v>5.0621685358189711E-12</v>
      </c>
      <c r="AM132" s="62">
        <f t="shared" ref="AM132:AM195" si="113">AL132+(AD132+AE132)*44/12</f>
        <v>293.33333333333837</v>
      </c>
      <c r="AN132" s="62">
        <f ca="1">AVERAGE(OFFSET($AM$3,0,0,'Données projet'!$E$10+1,1))-AVERAGE(OFFSET($H$3,0,0,'Données projet'!$E$10+1,1))</f>
        <v>296.73481386818571</v>
      </c>
      <c r="AO132" s="62">
        <f t="shared" si="90"/>
        <v>334.21802241344704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0.62404025064167457</v>
      </c>
      <c r="AW132" s="23">
        <f>EXP(-LN(2)/2)*AW131+(1-EXP(-LN(2)/2))/(LN(2)/2)*AQ132*AT132*VLOOKUP('Données projet'!$B$10,Paramètres!$A$1:$I$89,3,0)*0.475*44/12</f>
        <v>1.5096712216194111E-15</v>
      </c>
      <c r="AX132" s="23">
        <f t="shared" ref="AX132:AX153" si="114">SUM(AU132:AW132)</f>
        <v>0.62404025064167612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1.9508661353029313E-13</v>
      </c>
      <c r="AK133" s="14">
        <f t="shared" ref="AK133:AK153" si="143">EXP(-1.0587+0.8836*LN(AJ133)+0.284)</f>
        <v>2.711421636700695E-12</v>
      </c>
      <c r="AL133" s="22">
        <f t="shared" si="112"/>
        <v>5.0621685358189711E-12</v>
      </c>
      <c r="AM133" s="62">
        <f t="shared" si="113"/>
        <v>293.33333333333837</v>
      </c>
      <c r="AN133" s="62">
        <f ca="1">AVERAGE(OFFSET($AM$3,0,0,'Données projet'!$E$10+1,1))-AVERAGE(OFFSET($H$3,0,0,'Données projet'!$E$10+1,1))</f>
        <v>296.73481386818571</v>
      </c>
      <c r="AO133" s="62">
        <f t="shared" ref="AO133:AO196" si="144">$AO$3</f>
        <v>334.21802241344704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0.60697583717102743</v>
      </c>
      <c r="AW133" s="23">
        <f>EXP(-LN(2)/2)*AW132+(1-EXP(-LN(2)/2))/(LN(2)/2)*AQ133*AT133*VLOOKUP('Données projet'!$B$10,Paramètres!$A$1:$I$89,3,0)*0.475*44/12</f>
        <v>1.0674987581692648E-15</v>
      </c>
      <c r="AX133" s="23">
        <f t="shared" si="114"/>
        <v>0.60697583717102854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1.9508661353029313E-13</v>
      </c>
      <c r="AK134" s="14">
        <f t="shared" si="143"/>
        <v>2.711421636700695E-12</v>
      </c>
      <c r="AL134" s="22">
        <f t="shared" si="112"/>
        <v>5.0621685358189711E-12</v>
      </c>
      <c r="AM134" s="62">
        <f t="shared" si="113"/>
        <v>293.33333333333837</v>
      </c>
      <c r="AN134" s="62">
        <f ca="1">AVERAGE(OFFSET($AM$3,0,0,'Données projet'!$E$10+1,1))-AVERAGE(OFFSET($H$3,0,0,'Données projet'!$E$10+1,1))</f>
        <v>296.73481386818571</v>
      </c>
      <c r="AO134" s="62">
        <f t="shared" si="144"/>
        <v>334.21802241344704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0.59037805098411367</v>
      </c>
      <c r="AW134" s="23">
        <f>EXP(-LN(2)/2)*AW133+(1-EXP(-LN(2)/2))/(LN(2)/2)*AQ134*AT134*VLOOKUP('Données projet'!$B$10,Paramètres!$A$1:$I$89,3,0)*0.475*44/12</f>
        <v>7.5483561080970553E-16</v>
      </c>
      <c r="AX134" s="23">
        <f t="shared" si="114"/>
        <v>0.59037805098411444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1.9508661353029313E-13</v>
      </c>
      <c r="AK135" s="14">
        <f t="shared" si="143"/>
        <v>2.711421636700695E-12</v>
      </c>
      <c r="AL135" s="22">
        <f t="shared" si="112"/>
        <v>5.0621685358189711E-12</v>
      </c>
      <c r="AM135" s="62">
        <f t="shared" si="113"/>
        <v>293.33333333333837</v>
      </c>
      <c r="AN135" s="62">
        <f ca="1">AVERAGE(OFFSET($AM$3,0,0,'Données projet'!$E$10+1,1))-AVERAGE(OFFSET($H$3,0,0,'Données projet'!$E$10+1,1))</f>
        <v>296.73481386818571</v>
      </c>
      <c r="AO135" s="62">
        <f t="shared" si="144"/>
        <v>334.21802241344704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0.57423413213332075</v>
      </c>
      <c r="AW135" s="23">
        <f>EXP(-LN(2)/2)*AW134+(1-EXP(-LN(2)/2))/(LN(2)/2)*AQ135*AT135*VLOOKUP('Données projet'!$B$10,Paramètres!$A$1:$I$89,3,0)*0.475*44/12</f>
        <v>5.3374937908463239E-16</v>
      </c>
      <c r="AX135" s="23">
        <f t="shared" si="114"/>
        <v>0.57423413213332131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1.9508661353029313E-13</v>
      </c>
      <c r="AK136" s="14">
        <f t="shared" si="143"/>
        <v>2.711421636700695E-12</v>
      </c>
      <c r="AL136" s="22">
        <f t="shared" si="112"/>
        <v>5.0621685358189711E-12</v>
      </c>
      <c r="AM136" s="62">
        <f t="shared" si="113"/>
        <v>293.33333333333837</v>
      </c>
      <c r="AN136" s="62">
        <f ca="1">AVERAGE(OFFSET($AM$3,0,0,'Données projet'!$E$10+1,1))-AVERAGE(OFFSET($H$3,0,0,'Données projet'!$E$10+1,1))</f>
        <v>296.73481386818571</v>
      </c>
      <c r="AO136" s="62">
        <f t="shared" si="144"/>
        <v>334.21802241344704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0.55853166959247447</v>
      </c>
      <c r="AW136" s="23">
        <f>EXP(-LN(2)/2)*AW135+(1-EXP(-LN(2)/2))/(LN(2)/2)*AQ136*AT136*VLOOKUP('Données projet'!$B$10,Paramètres!$A$1:$I$89,3,0)*0.475*44/12</f>
        <v>3.7741780540485276E-16</v>
      </c>
      <c r="AX136" s="23">
        <f t="shared" si="114"/>
        <v>0.5585316695924748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1.9508661353029313E-13</v>
      </c>
      <c r="AK137" s="14">
        <f t="shared" si="143"/>
        <v>2.711421636700695E-12</v>
      </c>
      <c r="AL137" s="22">
        <f t="shared" si="112"/>
        <v>5.0621685358189711E-12</v>
      </c>
      <c r="AM137" s="62">
        <f t="shared" si="113"/>
        <v>293.33333333333837</v>
      </c>
      <c r="AN137" s="62">
        <f ca="1">AVERAGE(OFFSET($AM$3,0,0,'Données projet'!$E$10+1,1))-AVERAGE(OFFSET($H$3,0,0,'Données projet'!$E$10+1,1))</f>
        <v>296.73481386818571</v>
      </c>
      <c r="AO137" s="62">
        <f t="shared" si="144"/>
        <v>334.21802241344704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0.54325859171556434</v>
      </c>
      <c r="AW137" s="23">
        <f>EXP(-LN(2)/2)*AW136+(1-EXP(-LN(2)/2))/(LN(2)/2)*AQ137*AT137*VLOOKUP('Données projet'!$B$10,Paramètres!$A$1:$I$89,3,0)*0.475*44/12</f>
        <v>2.6687468954231619E-16</v>
      </c>
      <c r="AX137" s="23">
        <f t="shared" si="114"/>
        <v>0.54325859171556456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1.9508661353029313E-13</v>
      </c>
      <c r="AK138" s="14">
        <f t="shared" si="143"/>
        <v>2.711421636700695E-12</v>
      </c>
      <c r="AL138" s="22">
        <f t="shared" si="112"/>
        <v>5.0621685358189711E-12</v>
      </c>
      <c r="AM138" s="62">
        <f t="shared" si="113"/>
        <v>293.33333333333837</v>
      </c>
      <c r="AN138" s="62">
        <f ca="1">AVERAGE(OFFSET($AM$3,0,0,'Données projet'!$E$10+1,1))-AVERAGE(OFFSET($H$3,0,0,'Données projet'!$E$10+1,1))</f>
        <v>296.73481386818571</v>
      </c>
      <c r="AO138" s="62">
        <f t="shared" si="144"/>
        <v>334.21802241344704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0.52840315695637452</v>
      </c>
      <c r="AW138" s="23">
        <f>EXP(-LN(2)/2)*AW137+(1-EXP(-LN(2)/2))/(LN(2)/2)*AQ138*AT138*VLOOKUP('Données projet'!$B$10,Paramètres!$A$1:$I$89,3,0)*0.475*44/12</f>
        <v>1.8870890270242638E-16</v>
      </c>
      <c r="AX138" s="23">
        <f t="shared" si="114"/>
        <v>0.52840315695637474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1.9508661353029313E-13</v>
      </c>
      <c r="AK139" s="14">
        <f t="shared" si="143"/>
        <v>2.711421636700695E-12</v>
      </c>
      <c r="AL139" s="22">
        <f t="shared" si="112"/>
        <v>5.0621685358189711E-12</v>
      </c>
      <c r="AM139" s="62">
        <f t="shared" si="113"/>
        <v>293.33333333333837</v>
      </c>
      <c r="AN139" s="62">
        <f ca="1">AVERAGE(OFFSET($AM$3,0,0,'Données projet'!$E$10+1,1))-AVERAGE(OFFSET($H$3,0,0,'Données projet'!$E$10+1,1))</f>
        <v>296.73481386818571</v>
      </c>
      <c r="AO139" s="62">
        <f t="shared" si="144"/>
        <v>334.21802241344704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0.51395394484188817</v>
      </c>
      <c r="AW139" s="23">
        <f>EXP(-LN(2)/2)*AW138+(1-EXP(-LN(2)/2))/(LN(2)/2)*AQ139*AT139*VLOOKUP('Données projet'!$B$10,Paramètres!$A$1:$I$89,3,0)*0.475*44/12</f>
        <v>1.334373447711581E-16</v>
      </c>
      <c r="AX139" s="23">
        <f t="shared" si="114"/>
        <v>0.51395394484188828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1.9508661353029313E-13</v>
      </c>
      <c r="AK140" s="14">
        <f t="shared" si="143"/>
        <v>2.711421636700695E-12</v>
      </c>
      <c r="AL140" s="22">
        <f t="shared" si="112"/>
        <v>5.0621685358189711E-12</v>
      </c>
      <c r="AM140" s="62">
        <f t="shared" si="113"/>
        <v>293.33333333333837</v>
      </c>
      <c r="AN140" s="62">
        <f ca="1">AVERAGE(OFFSET($AM$3,0,0,'Données projet'!$E$10+1,1))-AVERAGE(OFFSET($H$3,0,0,'Données projet'!$E$10+1,1))</f>
        <v>296.73481386818571</v>
      </c>
      <c r="AO140" s="62">
        <f t="shared" si="144"/>
        <v>334.21802241344704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0.49989984719252345</v>
      </c>
      <c r="AW140" s="23">
        <f>EXP(-LN(2)/2)*AW139+(1-EXP(-LN(2)/2))/(LN(2)/2)*AQ140*AT140*VLOOKUP('Données projet'!$B$10,Paramètres!$A$1:$I$89,3,0)*0.475*44/12</f>
        <v>9.4354451351213191E-17</v>
      </c>
      <c r="AX140" s="23">
        <f t="shared" si="114"/>
        <v>0.49989984719252356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1.9508661353029313E-13</v>
      </c>
      <c r="AK141" s="14">
        <f t="shared" si="143"/>
        <v>2.711421636700695E-12</v>
      </c>
      <c r="AL141" s="22">
        <f t="shared" si="112"/>
        <v>5.0621685358189711E-12</v>
      </c>
      <c r="AM141" s="62">
        <f t="shared" si="113"/>
        <v>293.33333333333837</v>
      </c>
      <c r="AN141" s="62">
        <f ca="1">AVERAGE(OFFSET($AM$3,0,0,'Données projet'!$E$10+1,1))-AVERAGE(OFFSET($H$3,0,0,'Données projet'!$E$10+1,1))</f>
        <v>296.73481386818571</v>
      </c>
      <c r="AO141" s="62">
        <f t="shared" si="144"/>
        <v>334.21802241344704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0.48623005958245347</v>
      </c>
      <c r="AW141" s="23">
        <f>EXP(-LN(2)/2)*AW140+(1-EXP(-LN(2)/2))/(LN(2)/2)*AQ141*AT141*VLOOKUP('Données projet'!$B$10,Paramètres!$A$1:$I$89,3,0)*0.475*44/12</f>
        <v>6.6718672385579049E-17</v>
      </c>
      <c r="AX141" s="23">
        <f t="shared" si="114"/>
        <v>0.48623005958245352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1.9508661353029313E-13</v>
      </c>
      <c r="AK142" s="14">
        <f t="shared" si="143"/>
        <v>2.711421636700695E-12</v>
      </c>
      <c r="AL142" s="22">
        <f t="shared" si="112"/>
        <v>5.0621685358189711E-12</v>
      </c>
      <c r="AM142" s="62">
        <f t="shared" si="113"/>
        <v>293.33333333333837</v>
      </c>
      <c r="AN142" s="62">
        <f ca="1">AVERAGE(OFFSET($AM$3,0,0,'Données projet'!$E$10+1,1))-AVERAGE(OFFSET($H$3,0,0,'Données projet'!$E$10+1,1))</f>
        <v>296.73481386818571</v>
      </c>
      <c r="AO142" s="62">
        <f t="shared" si="144"/>
        <v>334.21802241344704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0.47293407303344376</v>
      </c>
      <c r="AW142" s="23">
        <f>EXP(-LN(2)/2)*AW141+(1-EXP(-LN(2)/2))/(LN(2)/2)*AQ142*AT142*VLOOKUP('Données projet'!$B$10,Paramètres!$A$1:$I$89,3,0)*0.475*44/12</f>
        <v>4.7177225675606595E-17</v>
      </c>
      <c r="AX142" s="23">
        <f t="shared" si="114"/>
        <v>0.47293407303344381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1.9508661353029313E-13</v>
      </c>
      <c r="AK143" s="14">
        <f t="shared" si="143"/>
        <v>2.711421636700695E-12</v>
      </c>
      <c r="AL143" s="22">
        <f t="shared" si="112"/>
        <v>5.0621685358189711E-12</v>
      </c>
      <c r="AM143" s="62">
        <f t="shared" si="113"/>
        <v>293.33333333333837</v>
      </c>
      <c r="AN143" s="62">
        <f ca="1">AVERAGE(OFFSET($AM$3,0,0,'Données projet'!$E$10+1,1))-AVERAGE(OFFSET($H$3,0,0,'Données projet'!$E$10+1,1))</f>
        <v>296.73481386818571</v>
      </c>
      <c r="AO143" s="62">
        <f t="shared" si="144"/>
        <v>334.21802241344704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0.46000166593582226</v>
      </c>
      <c r="AW143" s="23">
        <f>EXP(-LN(2)/2)*AW142+(1-EXP(-LN(2)/2))/(LN(2)/2)*AQ143*AT143*VLOOKUP('Données projet'!$B$10,Paramètres!$A$1:$I$89,3,0)*0.475*44/12</f>
        <v>3.3359336192789524E-17</v>
      </c>
      <c r="AX143" s="23">
        <f t="shared" si="114"/>
        <v>0.46000166593582231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1.9508661353029313E-13</v>
      </c>
      <c r="AK144" s="14">
        <f t="shared" si="143"/>
        <v>2.711421636700695E-12</v>
      </c>
      <c r="AL144" s="22">
        <f t="shared" si="112"/>
        <v>5.0621685358189711E-12</v>
      </c>
      <c r="AM144" s="62">
        <f t="shared" si="113"/>
        <v>293.33333333333837</v>
      </c>
      <c r="AN144" s="62">
        <f ca="1">AVERAGE(OFFSET($AM$3,0,0,'Données projet'!$E$10+1,1))-AVERAGE(OFFSET($H$3,0,0,'Données projet'!$E$10+1,1))</f>
        <v>296.73481386818571</v>
      </c>
      <c r="AO144" s="62">
        <f t="shared" si="144"/>
        <v>334.21802241344704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0.44742289619037096</v>
      </c>
      <c r="AW144" s="23">
        <f>EXP(-LN(2)/2)*AW143+(1-EXP(-LN(2)/2))/(LN(2)/2)*AQ144*AT144*VLOOKUP('Données projet'!$B$10,Paramètres!$A$1:$I$89,3,0)*0.475*44/12</f>
        <v>2.3588612837803298E-17</v>
      </c>
      <c r="AX144" s="23">
        <f t="shared" si="114"/>
        <v>0.44742289619037096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1.9508661353029313E-13</v>
      </c>
      <c r="AK145" s="14">
        <f t="shared" si="143"/>
        <v>2.711421636700695E-12</v>
      </c>
      <c r="AL145" s="22">
        <f t="shared" si="112"/>
        <v>5.0621685358189711E-12</v>
      </c>
      <c r="AM145" s="62">
        <f t="shared" si="113"/>
        <v>293.33333333333837</v>
      </c>
      <c r="AN145" s="62">
        <f ca="1">AVERAGE(OFFSET($AM$3,0,0,'Données projet'!$E$10+1,1))-AVERAGE(OFFSET($H$3,0,0,'Données projet'!$E$10+1,1))</f>
        <v>296.73481386818571</v>
      </c>
      <c r="AO145" s="62">
        <f t="shared" si="144"/>
        <v>334.21802241344704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0.43518809356509774</v>
      </c>
      <c r="AW145" s="23">
        <f>EXP(-LN(2)/2)*AW144+(1-EXP(-LN(2)/2))/(LN(2)/2)*AQ145*AT145*VLOOKUP('Données projet'!$B$10,Paramètres!$A$1:$I$89,3,0)*0.475*44/12</f>
        <v>1.6679668096394762E-17</v>
      </c>
      <c r="AX145" s="23">
        <f t="shared" si="114"/>
        <v>0.43518809356509774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1.9508661353029313E-13</v>
      </c>
      <c r="AK146" s="14">
        <f t="shared" si="143"/>
        <v>2.711421636700695E-12</v>
      </c>
      <c r="AL146" s="22">
        <f t="shared" si="112"/>
        <v>5.0621685358189711E-12</v>
      </c>
      <c r="AM146" s="62">
        <f t="shared" si="113"/>
        <v>293.33333333333837</v>
      </c>
      <c r="AN146" s="62">
        <f ca="1">AVERAGE(OFFSET($AM$3,0,0,'Données projet'!$E$10+1,1))-AVERAGE(OFFSET($H$3,0,0,'Données projet'!$E$10+1,1))</f>
        <v>296.73481386818571</v>
      </c>
      <c r="AO146" s="62">
        <f t="shared" si="144"/>
        <v>334.21802241344704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0.42328785226101295</v>
      </c>
      <c r="AW146" s="23">
        <f>EXP(-LN(2)/2)*AW145+(1-EXP(-LN(2)/2))/(LN(2)/2)*AQ146*AT146*VLOOKUP('Données projet'!$B$10,Paramètres!$A$1:$I$89,3,0)*0.475*44/12</f>
        <v>1.1794306418901649E-17</v>
      </c>
      <c r="AX146" s="23">
        <f t="shared" si="114"/>
        <v>0.42328785226101295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1.9508661353029313E-13</v>
      </c>
      <c r="AK147" s="14">
        <f t="shared" si="143"/>
        <v>2.711421636700695E-12</v>
      </c>
      <c r="AL147" s="22">
        <f t="shared" si="112"/>
        <v>5.0621685358189711E-12</v>
      </c>
      <c r="AM147" s="62">
        <f t="shared" si="113"/>
        <v>293.33333333333837</v>
      </c>
      <c r="AN147" s="62">
        <f ca="1">AVERAGE(OFFSET($AM$3,0,0,'Données projet'!$E$10+1,1))-AVERAGE(OFFSET($H$3,0,0,'Données projet'!$E$10+1,1))</f>
        <v>296.73481386818571</v>
      </c>
      <c r="AO147" s="62">
        <f t="shared" si="144"/>
        <v>334.21802241344704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0.41171302368119483</v>
      </c>
      <c r="AW147" s="23">
        <f>EXP(-LN(2)/2)*AW146+(1-EXP(-LN(2)/2))/(LN(2)/2)*AQ147*AT147*VLOOKUP('Données projet'!$B$10,Paramètres!$A$1:$I$89,3,0)*0.475*44/12</f>
        <v>8.3398340481973811E-18</v>
      </c>
      <c r="AX147" s="23">
        <f t="shared" si="114"/>
        <v>0.41171302368119483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1.9508661353029313E-13</v>
      </c>
      <c r="AK148" s="14">
        <f t="shared" si="143"/>
        <v>2.711421636700695E-12</v>
      </c>
      <c r="AL148" s="22">
        <f t="shared" si="112"/>
        <v>5.0621685358189711E-12</v>
      </c>
      <c r="AM148" s="62">
        <f t="shared" si="113"/>
        <v>293.33333333333837</v>
      </c>
      <c r="AN148" s="62">
        <f ca="1">AVERAGE(OFFSET($AM$3,0,0,'Données projet'!$E$10+1,1))-AVERAGE(OFFSET($H$3,0,0,'Données projet'!$E$10+1,1))</f>
        <v>296.73481386818571</v>
      </c>
      <c r="AO148" s="62">
        <f t="shared" si="144"/>
        <v>334.21802241344704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0.40045470939758565</v>
      </c>
      <c r="AW148" s="23">
        <f>EXP(-LN(2)/2)*AW147+(1-EXP(-LN(2)/2))/(LN(2)/2)*AQ148*AT148*VLOOKUP('Données projet'!$B$10,Paramètres!$A$1:$I$89,3,0)*0.475*44/12</f>
        <v>5.8971532094508244E-18</v>
      </c>
      <c r="AX148" s="23">
        <f t="shared" si="114"/>
        <v>0.40045470939758565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1.9508661353029313E-13</v>
      </c>
      <c r="AK149" s="14">
        <f t="shared" si="143"/>
        <v>2.711421636700695E-12</v>
      </c>
      <c r="AL149" s="22">
        <f t="shared" si="112"/>
        <v>5.0621685358189711E-12</v>
      </c>
      <c r="AM149" s="62">
        <f t="shared" si="113"/>
        <v>293.33333333333837</v>
      </c>
      <c r="AN149" s="62">
        <f ca="1">AVERAGE(OFFSET($AM$3,0,0,'Données projet'!$E$10+1,1))-AVERAGE(OFFSET($H$3,0,0,'Données projet'!$E$10+1,1))</f>
        <v>296.73481386818571</v>
      </c>
      <c r="AO149" s="62">
        <f t="shared" si="144"/>
        <v>334.21802241344704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0.38950425431011076</v>
      </c>
      <c r="AW149" s="23">
        <f>EXP(-LN(2)/2)*AW148+(1-EXP(-LN(2)/2))/(LN(2)/2)*AQ149*AT149*VLOOKUP('Données projet'!$B$10,Paramètres!$A$1:$I$89,3,0)*0.475*44/12</f>
        <v>4.1699170240986905E-18</v>
      </c>
      <c r="AX149" s="23">
        <f t="shared" si="114"/>
        <v>0.38950425431011076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1.9508661353029313E-13</v>
      </c>
      <c r="AK150" s="14">
        <f t="shared" si="143"/>
        <v>2.711421636700695E-12</v>
      </c>
      <c r="AL150" s="22">
        <f t="shared" si="112"/>
        <v>5.0621685358189711E-12</v>
      </c>
      <c r="AM150" s="62">
        <f t="shared" si="113"/>
        <v>293.33333333333837</v>
      </c>
      <c r="AN150" s="62">
        <f ca="1">AVERAGE(OFFSET($AM$3,0,0,'Données projet'!$E$10+1,1))-AVERAGE(OFFSET($H$3,0,0,'Données projet'!$E$10+1,1))</f>
        <v>296.73481386818571</v>
      </c>
      <c r="AO150" s="62">
        <f t="shared" si="144"/>
        <v>334.21802241344704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0.3788532399928623</v>
      </c>
      <c r="AW150" s="23">
        <f>EXP(-LN(2)/2)*AW149+(1-EXP(-LN(2)/2))/(LN(2)/2)*AQ150*AT150*VLOOKUP('Données projet'!$B$10,Paramètres!$A$1:$I$89,3,0)*0.475*44/12</f>
        <v>2.9485766047254122E-18</v>
      </c>
      <c r="AX150" s="23">
        <f t="shared" si="114"/>
        <v>0.3788532399928623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1.9508661353029313E-13</v>
      </c>
      <c r="AK151" s="14">
        <f t="shared" si="143"/>
        <v>2.711421636700695E-12</v>
      </c>
      <c r="AL151" s="22">
        <f t="shared" si="112"/>
        <v>5.0621685358189711E-12</v>
      </c>
      <c r="AM151" s="62">
        <f t="shared" si="113"/>
        <v>293.33333333333837</v>
      </c>
      <c r="AN151" s="62">
        <f ca="1">AVERAGE(OFFSET($AM$3,0,0,'Données projet'!$E$10+1,1))-AVERAGE(OFFSET($H$3,0,0,'Données projet'!$E$10+1,1))</f>
        <v>296.73481386818571</v>
      </c>
      <c r="AO151" s="62">
        <f t="shared" si="144"/>
        <v>334.21802241344704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0.3684934782222315</v>
      </c>
      <c r="AW151" s="23">
        <f>EXP(-LN(2)/2)*AW150+(1-EXP(-LN(2)/2))/(LN(2)/2)*AQ151*AT151*VLOOKUP('Données projet'!$B$10,Paramètres!$A$1:$I$89,3,0)*0.475*44/12</f>
        <v>2.0849585120493453E-18</v>
      </c>
      <c r="AX151" s="23">
        <f t="shared" si="114"/>
        <v>0.3684934782222315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1.9508661353029313E-13</v>
      </c>
      <c r="AK152" s="14">
        <f t="shared" si="143"/>
        <v>2.711421636700695E-12</v>
      </c>
      <c r="AL152" s="22">
        <f t="shared" si="112"/>
        <v>5.0621685358189711E-12</v>
      </c>
      <c r="AM152" s="62">
        <f t="shared" si="113"/>
        <v>293.33333333333837</v>
      </c>
      <c r="AN152" s="62">
        <f ca="1">AVERAGE(OFFSET($AM$3,0,0,'Données projet'!$E$10+1,1))-AVERAGE(OFFSET($H$3,0,0,'Données projet'!$E$10+1,1))</f>
        <v>296.73481386818571</v>
      </c>
      <c r="AO152" s="62">
        <f t="shared" si="144"/>
        <v>334.21802241344704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0.35841700468201476</v>
      </c>
      <c r="AW152" s="23">
        <f>EXP(-LN(2)/2)*AW151+(1-EXP(-LN(2)/2))/(LN(2)/2)*AQ152*AT152*VLOOKUP('Données projet'!$B$10,Paramètres!$A$1:$I$89,3,0)*0.475*44/12</f>
        <v>1.4742883023627061E-18</v>
      </c>
      <c r="AX152" s="23">
        <f t="shared" si="114"/>
        <v>0.35841700468201476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1.9508661353029313E-13</v>
      </c>
      <c r="AK153" s="14">
        <f t="shared" si="143"/>
        <v>2.711421636700695E-12</v>
      </c>
      <c r="AL153" s="22">
        <f t="shared" si="112"/>
        <v>5.0621685358189711E-12</v>
      </c>
      <c r="AM153" s="62">
        <f t="shared" si="113"/>
        <v>293.33333333333837</v>
      </c>
      <c r="AN153" s="62">
        <f ca="1">AVERAGE(OFFSET($AM$3,0,0,'Données projet'!$E$10+1,1))-AVERAGE(OFFSET($H$3,0,0,'Données projet'!$E$10+1,1))</f>
        <v>296.73481386818571</v>
      </c>
      <c r="AO153" s="62">
        <f t="shared" si="144"/>
        <v>334.21802241344704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0.34861607284065399</v>
      </c>
      <c r="AW153" s="23">
        <f>EXP(-LN(2)/2)*AW152+(1-EXP(-LN(2)/2))/(LN(2)/2)*AQ153*AT153*VLOOKUP('Données projet'!$B$10,Paramètres!$A$1:$I$89,3,0)*0.475*44/12</f>
        <v>1.0424792560246726E-18</v>
      </c>
      <c r="AX153" s="23">
        <f t="shared" si="114"/>
        <v>0.34861607284065399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1.9508661353029313E-13</v>
      </c>
      <c r="AK154" s="14">
        <f t="shared" ref="AK154:AK203" si="164">EXP(-1.0587+0.8836*LN(AJ154)+0.284)</f>
        <v>2.711421636700695E-12</v>
      </c>
      <c r="AL154" s="22">
        <f t="shared" ref="AL154:AL203" si="165">(AJ154+AK154)*0.475*44/12</f>
        <v>5.0621685358189711E-12</v>
      </c>
      <c r="AM154" s="62">
        <f t="shared" si="113"/>
        <v>293.33333333333837</v>
      </c>
      <c r="AN154" s="62">
        <f ca="1">AVERAGE(OFFSET($AM$3,0,0,'Données projet'!$E$10+1,1))-AVERAGE(OFFSET($H$3,0,0,'Données projet'!$E$10+1,1))</f>
        <v>296.73481386818571</v>
      </c>
      <c r="AO154" s="62">
        <f t="shared" si="144"/>
        <v>334.21802241344704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0.33908314799590383</v>
      </c>
      <c r="AW154" s="23">
        <f>EXP(-LN(2)/2)*AW153+(1-EXP(-LN(2)/2))/(LN(2)/2)*AQ154*AT154*VLOOKUP('Données projet'!$B$10,Paramètres!$A$1:$I$89,3,0)*0.475*44/12</f>
        <v>7.3714415118135305E-19</v>
      </c>
      <c r="AX154" s="23">
        <f t="shared" ref="AX154:AX203" si="166">SUM(AU154:AW154)</f>
        <v>0.33908314799590383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1.9508661353029313E-13</v>
      </c>
      <c r="AK155" s="14">
        <f t="shared" si="164"/>
        <v>2.711421636700695E-12</v>
      </c>
      <c r="AL155" s="22">
        <f t="shared" si="165"/>
        <v>5.0621685358189711E-12</v>
      </c>
      <c r="AM155" s="62">
        <f t="shared" si="113"/>
        <v>293.33333333333837</v>
      </c>
      <c r="AN155" s="62">
        <f ca="1">AVERAGE(OFFSET($AM$3,0,0,'Données projet'!$E$10+1,1))-AVERAGE(OFFSET($H$3,0,0,'Données projet'!$E$10+1,1))</f>
        <v>296.73481386818571</v>
      </c>
      <c r="AO155" s="62">
        <f t="shared" si="144"/>
        <v>334.21802241344704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0.3298109014823481</v>
      </c>
      <c r="AW155" s="23">
        <f>EXP(-LN(2)/2)*AW154+(1-EXP(-LN(2)/2))/(LN(2)/2)*AQ155*AT155*VLOOKUP('Données projet'!$B$10,Paramètres!$A$1:$I$89,3,0)*0.475*44/12</f>
        <v>5.2123962801233632E-19</v>
      </c>
      <c r="AX155" s="23">
        <f t="shared" si="166"/>
        <v>0.3298109014823481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1.9508661353029313E-13</v>
      </c>
      <c r="AK156" s="14">
        <f t="shared" si="164"/>
        <v>2.711421636700695E-12</v>
      </c>
      <c r="AL156" s="22">
        <f t="shared" si="165"/>
        <v>5.0621685358189711E-12</v>
      </c>
      <c r="AM156" s="62">
        <f t="shared" si="113"/>
        <v>293.33333333333837</v>
      </c>
      <c r="AN156" s="62">
        <f ca="1">AVERAGE(OFFSET($AM$3,0,0,'Données projet'!$E$10+1,1))-AVERAGE(OFFSET($H$3,0,0,'Données projet'!$E$10+1,1))</f>
        <v>296.73481386818571</v>
      </c>
      <c r="AO156" s="62">
        <f t="shared" si="144"/>
        <v>334.21802241344704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0.32079220503731176</v>
      </c>
      <c r="AW156" s="23">
        <f>EXP(-LN(2)/2)*AW155+(1-EXP(-LN(2)/2))/(LN(2)/2)*AQ156*AT156*VLOOKUP('Données projet'!$B$10,Paramètres!$A$1:$I$89,3,0)*0.475*44/12</f>
        <v>3.6857207559067653E-19</v>
      </c>
      <c r="AX156" s="23">
        <f t="shared" si="166"/>
        <v>0.32079220503731176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1.9508661353029313E-13</v>
      </c>
      <c r="AK157" s="14">
        <f t="shared" si="164"/>
        <v>2.711421636700695E-12</v>
      </c>
      <c r="AL157" s="22">
        <f t="shared" si="165"/>
        <v>5.0621685358189711E-12</v>
      </c>
      <c r="AM157" s="62">
        <f t="shared" si="113"/>
        <v>293.33333333333837</v>
      </c>
      <c r="AN157" s="62">
        <f ca="1">AVERAGE(OFFSET($AM$3,0,0,'Données projet'!$E$10+1,1))-AVERAGE(OFFSET($H$3,0,0,'Données projet'!$E$10+1,1))</f>
        <v>296.73481386818571</v>
      </c>
      <c r="AO157" s="62">
        <f t="shared" si="144"/>
        <v>334.21802241344704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0.31202012532083762</v>
      </c>
      <c r="AW157" s="23">
        <f>EXP(-LN(2)/2)*AW156+(1-EXP(-LN(2)/2))/(LN(2)/2)*AQ157*AT157*VLOOKUP('Données projet'!$B$10,Paramètres!$A$1:$I$89,3,0)*0.475*44/12</f>
        <v>2.6061981400616816E-19</v>
      </c>
      <c r="AX157" s="23">
        <f t="shared" si="166"/>
        <v>0.31202012532083762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1.9508661353029313E-13</v>
      </c>
      <c r="AK158" s="14">
        <f t="shared" si="164"/>
        <v>2.711421636700695E-12</v>
      </c>
      <c r="AL158" s="22">
        <f t="shared" si="165"/>
        <v>5.0621685358189711E-12</v>
      </c>
      <c r="AM158" s="62">
        <f t="shared" si="113"/>
        <v>293.33333333333837</v>
      </c>
      <c r="AN158" s="62">
        <f ca="1">AVERAGE(OFFSET($AM$3,0,0,'Données projet'!$E$10+1,1))-AVERAGE(OFFSET($H$3,0,0,'Données projet'!$E$10+1,1))</f>
        <v>296.73481386818571</v>
      </c>
      <c r="AO158" s="62">
        <f t="shared" si="144"/>
        <v>334.21802241344704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0.30348791858551405</v>
      </c>
      <c r="AW158" s="23">
        <f>EXP(-LN(2)/2)*AW157+(1-EXP(-LN(2)/2))/(LN(2)/2)*AQ158*AT158*VLOOKUP('Données projet'!$B$10,Paramètres!$A$1:$I$89,3,0)*0.475*44/12</f>
        <v>1.8428603779533826E-19</v>
      </c>
      <c r="AX158" s="23">
        <f t="shared" si="166"/>
        <v>0.30348791858551405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1.9508661353029313E-13</v>
      </c>
      <c r="AK159" s="14">
        <f t="shared" si="164"/>
        <v>2.711421636700695E-12</v>
      </c>
      <c r="AL159" s="22">
        <f t="shared" si="165"/>
        <v>5.0621685358189711E-12</v>
      </c>
      <c r="AM159" s="62">
        <f t="shared" si="113"/>
        <v>293.33333333333837</v>
      </c>
      <c r="AN159" s="62">
        <f ca="1">AVERAGE(OFFSET($AM$3,0,0,'Données projet'!$E$10+1,1))-AVERAGE(OFFSET($H$3,0,0,'Données projet'!$E$10+1,1))</f>
        <v>296.73481386818571</v>
      </c>
      <c r="AO159" s="62">
        <f t="shared" si="144"/>
        <v>334.21802241344704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0.29518902549205717</v>
      </c>
      <c r="AW159" s="23">
        <f>EXP(-LN(2)/2)*AW158+(1-EXP(-LN(2)/2))/(LN(2)/2)*AQ159*AT159*VLOOKUP('Données projet'!$B$10,Paramètres!$A$1:$I$89,3,0)*0.475*44/12</f>
        <v>1.3030990700308408E-19</v>
      </c>
      <c r="AX159" s="23">
        <f t="shared" si="166"/>
        <v>0.29518902549205717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1.9508661353029313E-13</v>
      </c>
      <c r="AK160" s="14">
        <f t="shared" si="164"/>
        <v>2.711421636700695E-12</v>
      </c>
      <c r="AL160" s="22">
        <f t="shared" si="165"/>
        <v>5.0621685358189711E-12</v>
      </c>
      <c r="AM160" s="62">
        <f t="shared" si="113"/>
        <v>293.33333333333837</v>
      </c>
      <c r="AN160" s="62">
        <f ca="1">AVERAGE(OFFSET($AM$3,0,0,'Données projet'!$E$10+1,1))-AVERAGE(OFFSET($H$3,0,0,'Données projet'!$E$10+1,1))</f>
        <v>296.73481386818571</v>
      </c>
      <c r="AO160" s="62">
        <f t="shared" si="144"/>
        <v>334.21802241344704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0.28711706606666065</v>
      </c>
      <c r="AW160" s="23">
        <f>EXP(-LN(2)/2)*AW159+(1-EXP(-LN(2)/2))/(LN(2)/2)*AQ160*AT160*VLOOKUP('Données projet'!$B$10,Paramètres!$A$1:$I$89,3,0)*0.475*44/12</f>
        <v>9.2143018897669132E-20</v>
      </c>
      <c r="AX160" s="23">
        <f t="shared" si="166"/>
        <v>0.28711706606666065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1.9508661353029313E-13</v>
      </c>
      <c r="AK161" s="14">
        <f t="shared" si="164"/>
        <v>2.711421636700695E-12</v>
      </c>
      <c r="AL161" s="22">
        <f t="shared" si="165"/>
        <v>5.0621685358189711E-12</v>
      </c>
      <c r="AM161" s="62">
        <f t="shared" si="113"/>
        <v>293.33333333333837</v>
      </c>
      <c r="AN161" s="62">
        <f ca="1">AVERAGE(OFFSET($AM$3,0,0,'Données projet'!$E$10+1,1))-AVERAGE(OFFSET($H$3,0,0,'Données projet'!$E$10+1,1))</f>
        <v>296.73481386818571</v>
      </c>
      <c r="AO161" s="62">
        <f t="shared" si="144"/>
        <v>334.21802241344704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0.27926583479623751</v>
      </c>
      <c r="AW161" s="23">
        <f>EXP(-LN(2)/2)*AW160+(1-EXP(-LN(2)/2))/(LN(2)/2)*AQ161*AT161*VLOOKUP('Données projet'!$B$10,Paramètres!$A$1:$I$89,3,0)*0.475*44/12</f>
        <v>6.515495350154204E-20</v>
      </c>
      <c r="AX161" s="23">
        <f t="shared" si="166"/>
        <v>0.27926583479623751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1.9508661353029313E-13</v>
      </c>
      <c r="AK162" s="14">
        <f t="shared" si="164"/>
        <v>2.711421636700695E-12</v>
      </c>
      <c r="AL162" s="22">
        <f t="shared" si="165"/>
        <v>5.0621685358189711E-12</v>
      </c>
      <c r="AM162" s="62">
        <f t="shared" si="113"/>
        <v>293.33333333333837</v>
      </c>
      <c r="AN162" s="62">
        <f ca="1">AVERAGE(OFFSET($AM$3,0,0,'Données projet'!$E$10+1,1))-AVERAGE(OFFSET($H$3,0,0,'Données projet'!$E$10+1,1))</f>
        <v>296.73481386818571</v>
      </c>
      <c r="AO162" s="62">
        <f t="shared" si="144"/>
        <v>334.21802241344704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0.27162929585778239</v>
      </c>
      <c r="AW162" s="23">
        <f>EXP(-LN(2)/2)*AW161+(1-EXP(-LN(2)/2))/(LN(2)/2)*AQ162*AT162*VLOOKUP('Données projet'!$B$10,Paramètres!$A$1:$I$89,3,0)*0.475*44/12</f>
        <v>4.6071509448834566E-20</v>
      </c>
      <c r="AX162" s="23">
        <f t="shared" si="166"/>
        <v>0.27162929585778239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1.9508661353029313E-13</v>
      </c>
      <c r="AK163" s="14">
        <f t="shared" si="164"/>
        <v>2.711421636700695E-12</v>
      </c>
      <c r="AL163" s="22">
        <f t="shared" si="165"/>
        <v>5.0621685358189711E-12</v>
      </c>
      <c r="AM163" s="62">
        <f t="shared" si="113"/>
        <v>293.33333333333837</v>
      </c>
      <c r="AN163" s="62">
        <f ca="1">AVERAGE(OFFSET($AM$3,0,0,'Données projet'!$E$10+1,1))-AVERAGE(OFFSET($H$3,0,0,'Données projet'!$E$10+1,1))</f>
        <v>296.73481386818571</v>
      </c>
      <c r="AO163" s="62">
        <f t="shared" si="144"/>
        <v>334.21802241344704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0.26420157847818748</v>
      </c>
      <c r="AW163" s="23">
        <f>EXP(-LN(2)/2)*AW162+(1-EXP(-LN(2)/2))/(LN(2)/2)*AQ163*AT163*VLOOKUP('Données projet'!$B$10,Paramètres!$A$1:$I$89,3,0)*0.475*44/12</f>
        <v>3.257747675077102E-20</v>
      </c>
      <c r="AX163" s="23">
        <f t="shared" si="166"/>
        <v>0.26420157847818748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1.9508661353029313E-13</v>
      </c>
      <c r="AK164" s="14">
        <f t="shared" si="164"/>
        <v>2.711421636700695E-12</v>
      </c>
      <c r="AL164" s="22">
        <f t="shared" si="165"/>
        <v>5.0621685358189711E-12</v>
      </c>
      <c r="AM164" s="62">
        <f t="shared" si="113"/>
        <v>293.33333333333837</v>
      </c>
      <c r="AN164" s="62">
        <f ca="1">AVERAGE(OFFSET($AM$3,0,0,'Données projet'!$E$10+1,1))-AVERAGE(OFFSET($H$3,0,0,'Données projet'!$E$10+1,1))</f>
        <v>296.73481386818571</v>
      </c>
      <c r="AO164" s="62">
        <f t="shared" si="144"/>
        <v>334.21802241344704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0.25697697242094425</v>
      </c>
      <c r="AW164" s="23">
        <f>EXP(-LN(2)/2)*AW163+(1-EXP(-LN(2)/2))/(LN(2)/2)*AQ164*AT164*VLOOKUP('Données projet'!$B$10,Paramètres!$A$1:$I$89,3,0)*0.475*44/12</f>
        <v>2.3035754724417283E-20</v>
      </c>
      <c r="AX164" s="23">
        <f t="shared" si="166"/>
        <v>0.25697697242094425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1.9508661353029313E-13</v>
      </c>
      <c r="AK165" s="14">
        <f t="shared" si="164"/>
        <v>2.711421636700695E-12</v>
      </c>
      <c r="AL165" s="22">
        <f t="shared" si="165"/>
        <v>5.0621685358189711E-12</v>
      </c>
      <c r="AM165" s="62">
        <f t="shared" si="113"/>
        <v>293.33333333333837</v>
      </c>
      <c r="AN165" s="62">
        <f ca="1">AVERAGE(OFFSET($AM$3,0,0,'Données projet'!$E$10+1,1))-AVERAGE(OFFSET($H$3,0,0,'Données projet'!$E$10+1,1))</f>
        <v>296.73481386818571</v>
      </c>
      <c r="AO165" s="62">
        <f t="shared" si="144"/>
        <v>334.21802241344704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0.24994992359626189</v>
      </c>
      <c r="AW165" s="23">
        <f>EXP(-LN(2)/2)*AW164+(1-EXP(-LN(2)/2))/(LN(2)/2)*AQ165*AT165*VLOOKUP('Données projet'!$B$10,Paramètres!$A$1:$I$89,3,0)*0.475*44/12</f>
        <v>1.628873837538551E-20</v>
      </c>
      <c r="AX165" s="23">
        <f t="shared" si="166"/>
        <v>0.24994992359626189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1.9508661353029313E-13</v>
      </c>
      <c r="AK166" s="14">
        <f t="shared" si="164"/>
        <v>2.711421636700695E-12</v>
      </c>
      <c r="AL166" s="22">
        <f t="shared" si="165"/>
        <v>5.0621685358189711E-12</v>
      </c>
      <c r="AM166" s="62">
        <f t="shared" si="113"/>
        <v>293.33333333333837</v>
      </c>
      <c r="AN166" s="62">
        <f ca="1">AVERAGE(OFFSET($AM$3,0,0,'Données projet'!$E$10+1,1))-AVERAGE(OFFSET($H$3,0,0,'Données projet'!$E$10+1,1))</f>
        <v>296.73481386818571</v>
      </c>
      <c r="AO166" s="62">
        <f t="shared" si="144"/>
        <v>334.21802241344704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0.2431150297912269</v>
      </c>
      <c r="AW166" s="23">
        <f>EXP(-LN(2)/2)*AW165+(1-EXP(-LN(2)/2))/(LN(2)/2)*AQ166*AT166*VLOOKUP('Données projet'!$B$10,Paramètres!$A$1:$I$89,3,0)*0.475*44/12</f>
        <v>1.1517877362208641E-20</v>
      </c>
      <c r="AX166" s="23">
        <f t="shared" si="166"/>
        <v>0.2431150297912269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1.9508661353029313E-13</v>
      </c>
      <c r="AK167" s="14">
        <f t="shared" si="164"/>
        <v>2.711421636700695E-12</v>
      </c>
      <c r="AL167" s="22">
        <f t="shared" si="165"/>
        <v>5.0621685358189711E-12</v>
      </c>
      <c r="AM167" s="62">
        <f t="shared" si="113"/>
        <v>293.33333333333837</v>
      </c>
      <c r="AN167" s="62">
        <f ca="1">AVERAGE(OFFSET($AM$3,0,0,'Données projet'!$E$10+1,1))-AVERAGE(OFFSET($H$3,0,0,'Données projet'!$E$10+1,1))</f>
        <v>296.73481386818571</v>
      </c>
      <c r="AO167" s="62">
        <f t="shared" si="144"/>
        <v>334.21802241344704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0.23646703651672202</v>
      </c>
      <c r="AW167" s="23">
        <f>EXP(-LN(2)/2)*AW166+(1-EXP(-LN(2)/2))/(LN(2)/2)*AQ167*AT167*VLOOKUP('Données projet'!$B$10,Paramètres!$A$1:$I$89,3,0)*0.475*44/12</f>
        <v>8.144369187692755E-21</v>
      </c>
      <c r="AX167" s="23">
        <f t="shared" si="166"/>
        <v>0.23646703651672202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1.9508661353029313E-13</v>
      </c>
      <c r="AK168" s="14">
        <f t="shared" si="164"/>
        <v>2.711421636700695E-12</v>
      </c>
      <c r="AL168" s="22">
        <f t="shared" si="165"/>
        <v>5.0621685358189711E-12</v>
      </c>
      <c r="AM168" s="62">
        <f t="shared" si="113"/>
        <v>293.33333333333837</v>
      </c>
      <c r="AN168" s="62">
        <f ca="1">AVERAGE(OFFSET($AM$3,0,0,'Données projet'!$E$10+1,1))-AVERAGE(OFFSET($H$3,0,0,'Données projet'!$E$10+1,1))</f>
        <v>296.73481386818571</v>
      </c>
      <c r="AO168" s="62">
        <f t="shared" si="144"/>
        <v>334.21802241344704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0.23000083296791127</v>
      </c>
      <c r="AW168" s="23">
        <f>EXP(-LN(2)/2)*AW167+(1-EXP(-LN(2)/2))/(LN(2)/2)*AQ168*AT168*VLOOKUP('Données projet'!$B$10,Paramètres!$A$1:$I$89,3,0)*0.475*44/12</f>
        <v>5.7589386811043207E-21</v>
      </c>
      <c r="AX168" s="23">
        <f t="shared" si="166"/>
        <v>0.23000083296791127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1.9508661353029313E-13</v>
      </c>
      <c r="AK169" s="14">
        <f t="shared" si="164"/>
        <v>2.711421636700695E-12</v>
      </c>
      <c r="AL169" s="22">
        <f t="shared" si="165"/>
        <v>5.0621685358189711E-12</v>
      </c>
      <c r="AM169" s="62">
        <f t="shared" si="113"/>
        <v>293.33333333333837</v>
      </c>
      <c r="AN169" s="62">
        <f ca="1">AVERAGE(OFFSET($AM$3,0,0,'Données projet'!$E$10+1,1))-AVERAGE(OFFSET($H$3,0,0,'Données projet'!$E$10+1,1))</f>
        <v>296.73481386818571</v>
      </c>
      <c r="AO169" s="62">
        <f t="shared" si="144"/>
        <v>334.21802241344704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0.22371144809518559</v>
      </c>
      <c r="AW169" s="23">
        <f>EXP(-LN(2)/2)*AW168+(1-EXP(-LN(2)/2))/(LN(2)/2)*AQ169*AT169*VLOOKUP('Données projet'!$B$10,Paramètres!$A$1:$I$89,3,0)*0.475*44/12</f>
        <v>4.0721845938463775E-21</v>
      </c>
      <c r="AX169" s="23">
        <f t="shared" si="166"/>
        <v>0.22371144809518559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1.9508661353029313E-13</v>
      </c>
      <c r="AK170" s="14">
        <f t="shared" si="164"/>
        <v>2.711421636700695E-12</v>
      </c>
      <c r="AL170" s="22">
        <f t="shared" si="165"/>
        <v>5.0621685358189711E-12</v>
      </c>
      <c r="AM170" s="62">
        <f t="shared" si="113"/>
        <v>293.33333333333837</v>
      </c>
      <c r="AN170" s="62">
        <f ca="1">AVERAGE(OFFSET($AM$3,0,0,'Données projet'!$E$10+1,1))-AVERAGE(OFFSET($H$3,0,0,'Données projet'!$E$10+1,1))</f>
        <v>296.73481386818571</v>
      </c>
      <c r="AO170" s="62">
        <f t="shared" si="144"/>
        <v>334.21802241344704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0.21759404678254898</v>
      </c>
      <c r="AW170" s="23">
        <f>EXP(-LN(2)/2)*AW169+(1-EXP(-LN(2)/2))/(LN(2)/2)*AQ170*AT170*VLOOKUP('Données projet'!$B$10,Paramètres!$A$1:$I$89,3,0)*0.475*44/12</f>
        <v>2.8794693405521604E-21</v>
      </c>
      <c r="AX170" s="23">
        <f t="shared" si="166"/>
        <v>0.21759404678254898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1.9508661353029313E-13</v>
      </c>
      <c r="AK171" s="14">
        <f t="shared" si="164"/>
        <v>2.711421636700695E-12</v>
      </c>
      <c r="AL171" s="22">
        <f t="shared" si="165"/>
        <v>5.0621685358189711E-12</v>
      </c>
      <c r="AM171" s="62">
        <f t="shared" si="113"/>
        <v>293.33333333333837</v>
      </c>
      <c r="AN171" s="62">
        <f ca="1">AVERAGE(OFFSET($AM$3,0,0,'Données projet'!$E$10+1,1))-AVERAGE(OFFSET($H$3,0,0,'Données projet'!$E$10+1,1))</f>
        <v>296.73481386818571</v>
      </c>
      <c r="AO171" s="62">
        <f t="shared" si="144"/>
        <v>334.21802241344704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0.21164392613050659</v>
      </c>
      <c r="AW171" s="23">
        <f>EXP(-LN(2)/2)*AW170+(1-EXP(-LN(2)/2))/(LN(2)/2)*AQ171*AT171*VLOOKUP('Données projet'!$B$10,Paramètres!$A$1:$I$89,3,0)*0.475*44/12</f>
        <v>2.0360922969231887E-21</v>
      </c>
      <c r="AX171" s="23">
        <f t="shared" si="166"/>
        <v>0.21164392613050659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1.9508661353029313E-13</v>
      </c>
      <c r="AK172" s="14">
        <f t="shared" si="164"/>
        <v>2.711421636700695E-12</v>
      </c>
      <c r="AL172" s="22">
        <f t="shared" si="165"/>
        <v>5.0621685358189711E-12</v>
      </c>
      <c r="AM172" s="62">
        <f t="shared" si="113"/>
        <v>293.33333333333837</v>
      </c>
      <c r="AN172" s="62">
        <f ca="1">AVERAGE(OFFSET($AM$3,0,0,'Données projet'!$E$10+1,1))-AVERAGE(OFFSET($H$3,0,0,'Données projet'!$E$10+1,1))</f>
        <v>296.73481386818571</v>
      </c>
      <c r="AO172" s="62">
        <f t="shared" si="144"/>
        <v>334.21802241344704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0.20585651184059753</v>
      </c>
      <c r="AW172" s="23">
        <f>EXP(-LN(2)/2)*AW171+(1-EXP(-LN(2)/2))/(LN(2)/2)*AQ172*AT172*VLOOKUP('Données projet'!$B$10,Paramètres!$A$1:$I$89,3,0)*0.475*44/12</f>
        <v>1.4397346702760802E-21</v>
      </c>
      <c r="AX172" s="23">
        <f t="shared" si="166"/>
        <v>0.20585651184059753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1.9508661353029313E-13</v>
      </c>
      <c r="AK173" s="14">
        <f t="shared" si="164"/>
        <v>2.711421636700695E-12</v>
      </c>
      <c r="AL173" s="22">
        <f t="shared" si="165"/>
        <v>5.0621685358189711E-12</v>
      </c>
      <c r="AM173" s="62">
        <f t="shared" si="113"/>
        <v>293.33333333333837</v>
      </c>
      <c r="AN173" s="62">
        <f ca="1">AVERAGE(OFFSET($AM$3,0,0,'Données projet'!$E$10+1,1))-AVERAGE(OFFSET($H$3,0,0,'Données projet'!$E$10+1,1))</f>
        <v>296.73481386818571</v>
      </c>
      <c r="AO173" s="62">
        <f t="shared" si="144"/>
        <v>334.21802241344704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0.20022735469879291</v>
      </c>
      <c r="AW173" s="23">
        <f>EXP(-LN(2)/2)*AW172+(1-EXP(-LN(2)/2))/(LN(2)/2)*AQ173*AT173*VLOOKUP('Données projet'!$B$10,Paramètres!$A$1:$I$89,3,0)*0.475*44/12</f>
        <v>1.0180461484615944E-21</v>
      </c>
      <c r="AX173" s="23">
        <f t="shared" si="166"/>
        <v>0.20022735469879291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1.9508661353029313E-13</v>
      </c>
      <c r="AK174" s="14">
        <f t="shared" si="164"/>
        <v>2.711421636700695E-12</v>
      </c>
      <c r="AL174" s="22">
        <f t="shared" si="165"/>
        <v>5.0621685358189711E-12</v>
      </c>
      <c r="AM174" s="62">
        <f t="shared" si="113"/>
        <v>293.33333333333837</v>
      </c>
      <c r="AN174" s="62">
        <f ca="1">AVERAGE(OFFSET($AM$3,0,0,'Données projet'!$E$10+1,1))-AVERAGE(OFFSET($H$3,0,0,'Données projet'!$E$10+1,1))</f>
        <v>296.73481386818571</v>
      </c>
      <c r="AO174" s="62">
        <f t="shared" si="144"/>
        <v>334.21802241344704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0.19475212715505547</v>
      </c>
      <c r="AW174" s="23">
        <f>EXP(-LN(2)/2)*AW173+(1-EXP(-LN(2)/2))/(LN(2)/2)*AQ174*AT174*VLOOKUP('Données projet'!$B$10,Paramètres!$A$1:$I$89,3,0)*0.475*44/12</f>
        <v>7.1986733513804009E-22</v>
      </c>
      <c r="AX174" s="23">
        <f t="shared" si="166"/>
        <v>0.19475212715505547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1.9508661353029313E-13</v>
      </c>
      <c r="AK175" s="14">
        <f t="shared" si="164"/>
        <v>2.711421636700695E-12</v>
      </c>
      <c r="AL175" s="22">
        <f t="shared" si="165"/>
        <v>5.0621685358189711E-12</v>
      </c>
      <c r="AM175" s="62">
        <f t="shared" si="113"/>
        <v>293.33333333333837</v>
      </c>
      <c r="AN175" s="62">
        <f ca="1">AVERAGE(OFFSET($AM$3,0,0,'Données projet'!$E$10+1,1))-AVERAGE(OFFSET($H$3,0,0,'Données projet'!$E$10+1,1))</f>
        <v>296.73481386818571</v>
      </c>
      <c r="AO175" s="62">
        <f t="shared" si="144"/>
        <v>334.21802241344704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0.18942661999643121</v>
      </c>
      <c r="AW175" s="23">
        <f>EXP(-LN(2)/2)*AW174+(1-EXP(-LN(2)/2))/(LN(2)/2)*AQ175*AT175*VLOOKUP('Données projet'!$B$10,Paramètres!$A$1:$I$89,3,0)*0.475*44/12</f>
        <v>5.0902307423079718E-22</v>
      </c>
      <c r="AX175" s="23">
        <f t="shared" si="166"/>
        <v>0.18942661999643121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1.9508661353029313E-13</v>
      </c>
      <c r="AK176" s="14">
        <f t="shared" si="164"/>
        <v>2.711421636700695E-12</v>
      </c>
      <c r="AL176" s="22">
        <f t="shared" si="165"/>
        <v>5.0621685358189711E-12</v>
      </c>
      <c r="AM176" s="62">
        <f t="shared" si="113"/>
        <v>293.33333333333837</v>
      </c>
      <c r="AN176" s="62">
        <f ca="1">AVERAGE(OFFSET($AM$3,0,0,'Données projet'!$E$10+1,1))-AVERAGE(OFFSET($H$3,0,0,'Données projet'!$E$10+1,1))</f>
        <v>296.73481386818571</v>
      </c>
      <c r="AO176" s="62">
        <f t="shared" si="144"/>
        <v>334.21802241344704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0.18424673911111578</v>
      </c>
      <c r="AW176" s="23">
        <f>EXP(-LN(2)/2)*AW175+(1-EXP(-LN(2)/2))/(LN(2)/2)*AQ176*AT176*VLOOKUP('Données projet'!$B$10,Paramètres!$A$1:$I$89,3,0)*0.475*44/12</f>
        <v>3.5993366756902005E-22</v>
      </c>
      <c r="AX176" s="23">
        <f t="shared" si="166"/>
        <v>0.18424673911111578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1.9508661353029313E-13</v>
      </c>
      <c r="AK177" s="14">
        <f t="shared" si="164"/>
        <v>2.711421636700695E-12</v>
      </c>
      <c r="AL177" s="22">
        <f t="shared" si="165"/>
        <v>5.0621685358189711E-12</v>
      </c>
      <c r="AM177" s="62">
        <f t="shared" si="113"/>
        <v>293.33333333333837</v>
      </c>
      <c r="AN177" s="62">
        <f ca="1">AVERAGE(OFFSET($AM$3,0,0,'Données projet'!$E$10+1,1))-AVERAGE(OFFSET($H$3,0,0,'Données projet'!$E$10+1,1))</f>
        <v>296.73481386818571</v>
      </c>
      <c r="AO177" s="62">
        <f t="shared" si="144"/>
        <v>334.21802241344704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0.17920850234100741</v>
      </c>
      <c r="AW177" s="23">
        <f>EXP(-LN(2)/2)*AW176+(1-EXP(-LN(2)/2))/(LN(2)/2)*AQ177*AT177*VLOOKUP('Données projet'!$B$10,Paramètres!$A$1:$I$89,3,0)*0.475*44/12</f>
        <v>2.5451153711539859E-22</v>
      </c>
      <c r="AX177" s="23">
        <f t="shared" si="166"/>
        <v>0.17920850234100741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1.9508661353029313E-13</v>
      </c>
      <c r="AK178" s="14">
        <f t="shared" si="164"/>
        <v>2.711421636700695E-12</v>
      </c>
      <c r="AL178" s="22">
        <f t="shared" si="165"/>
        <v>5.0621685358189711E-12</v>
      </c>
      <c r="AM178" s="62">
        <f t="shared" si="113"/>
        <v>293.33333333333837</v>
      </c>
      <c r="AN178" s="62">
        <f ca="1">AVERAGE(OFFSET($AM$3,0,0,'Données projet'!$E$10+1,1))-AVERAGE(OFFSET($H$3,0,0,'Données projet'!$E$10+1,1))</f>
        <v>296.73481386818571</v>
      </c>
      <c r="AO178" s="62">
        <f t="shared" si="144"/>
        <v>334.21802241344704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0.17430803642032702</v>
      </c>
      <c r="AW178" s="23">
        <f>EXP(-LN(2)/2)*AW177+(1-EXP(-LN(2)/2))/(LN(2)/2)*AQ178*AT178*VLOOKUP('Données projet'!$B$10,Paramètres!$A$1:$I$89,3,0)*0.475*44/12</f>
        <v>1.7996683378451002E-22</v>
      </c>
      <c r="AX178" s="23">
        <f t="shared" si="166"/>
        <v>0.17430803642032702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1.9508661353029313E-13</v>
      </c>
      <c r="AK179" s="14">
        <f t="shared" si="164"/>
        <v>2.711421636700695E-12</v>
      </c>
      <c r="AL179" s="22">
        <f t="shared" si="165"/>
        <v>5.0621685358189711E-12</v>
      </c>
      <c r="AM179" s="62">
        <f t="shared" si="113"/>
        <v>293.33333333333837</v>
      </c>
      <c r="AN179" s="62">
        <f ca="1">AVERAGE(OFFSET($AM$3,0,0,'Données projet'!$E$10+1,1))-AVERAGE(OFFSET($H$3,0,0,'Données projet'!$E$10+1,1))</f>
        <v>296.73481386818571</v>
      </c>
      <c r="AO179" s="62">
        <f t="shared" si="144"/>
        <v>334.21802241344704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0.16954157399795194</v>
      </c>
      <c r="AW179" s="23">
        <f>EXP(-LN(2)/2)*AW178+(1-EXP(-LN(2)/2))/(LN(2)/2)*AQ179*AT179*VLOOKUP('Données projet'!$B$10,Paramètres!$A$1:$I$89,3,0)*0.475*44/12</f>
        <v>1.272557685576993E-22</v>
      </c>
      <c r="AX179" s="23">
        <f t="shared" si="166"/>
        <v>0.16954157399795194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1.9508661353029313E-13</v>
      </c>
      <c r="AK180" s="14">
        <f t="shared" si="164"/>
        <v>2.711421636700695E-12</v>
      </c>
      <c r="AL180" s="22">
        <f t="shared" si="165"/>
        <v>5.0621685358189711E-12</v>
      </c>
      <c r="AM180" s="62">
        <f t="shared" si="113"/>
        <v>293.33333333333837</v>
      </c>
      <c r="AN180" s="62">
        <f ca="1">AVERAGE(OFFSET($AM$3,0,0,'Données projet'!$E$10+1,1))-AVERAGE(OFFSET($H$3,0,0,'Données projet'!$E$10+1,1))</f>
        <v>296.73481386818571</v>
      </c>
      <c r="AO180" s="62">
        <f t="shared" si="144"/>
        <v>334.21802241344704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0.16490545074117408</v>
      </c>
      <c r="AW180" s="23">
        <f>EXP(-LN(2)/2)*AW179+(1-EXP(-LN(2)/2))/(LN(2)/2)*AQ180*AT180*VLOOKUP('Données projet'!$B$10,Paramètres!$A$1:$I$89,3,0)*0.475*44/12</f>
        <v>8.9983416892255011E-23</v>
      </c>
      <c r="AX180" s="23">
        <f t="shared" si="166"/>
        <v>0.16490545074117408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1.9508661353029313E-13</v>
      </c>
      <c r="AK181" s="14">
        <f t="shared" si="164"/>
        <v>2.711421636700695E-12</v>
      </c>
      <c r="AL181" s="22">
        <f t="shared" si="165"/>
        <v>5.0621685358189711E-12</v>
      </c>
      <c r="AM181" s="62">
        <f t="shared" si="113"/>
        <v>293.33333333333837</v>
      </c>
      <c r="AN181" s="62">
        <f ca="1">AVERAGE(OFFSET($AM$3,0,0,'Données projet'!$E$10+1,1))-AVERAGE(OFFSET($H$3,0,0,'Données projet'!$E$10+1,1))</f>
        <v>296.73481386818571</v>
      </c>
      <c r="AO181" s="62">
        <f t="shared" si="144"/>
        <v>334.21802241344704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0.16039610251865591</v>
      </c>
      <c r="AW181" s="23">
        <f>EXP(-LN(2)/2)*AW180+(1-EXP(-LN(2)/2))/(LN(2)/2)*AQ181*AT181*VLOOKUP('Données projet'!$B$10,Paramètres!$A$1:$I$89,3,0)*0.475*44/12</f>
        <v>6.3627884278849648E-23</v>
      </c>
      <c r="AX181" s="23">
        <f t="shared" si="166"/>
        <v>0.16039610251865591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1.9508661353029313E-13</v>
      </c>
      <c r="AK182" s="14">
        <f t="shared" si="164"/>
        <v>2.711421636700695E-12</v>
      </c>
      <c r="AL182" s="22">
        <f t="shared" si="165"/>
        <v>5.0621685358189711E-12</v>
      </c>
      <c r="AM182" s="62">
        <f t="shared" si="113"/>
        <v>293.33333333333837</v>
      </c>
      <c r="AN182" s="62">
        <f ca="1">AVERAGE(OFFSET($AM$3,0,0,'Données projet'!$E$10+1,1))-AVERAGE(OFFSET($H$3,0,0,'Données projet'!$E$10+1,1))</f>
        <v>296.73481386818571</v>
      </c>
      <c r="AO182" s="62">
        <f t="shared" si="144"/>
        <v>334.21802241344704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0.15601006266041881</v>
      </c>
      <c r="AW182" s="23">
        <f>EXP(-LN(2)/2)*AW181+(1-EXP(-LN(2)/2))/(LN(2)/2)*AQ182*AT182*VLOOKUP('Données projet'!$B$10,Paramètres!$A$1:$I$89,3,0)*0.475*44/12</f>
        <v>4.4991708446127506E-23</v>
      </c>
      <c r="AX182" s="23">
        <f t="shared" si="166"/>
        <v>0.15601006266041881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1.9508661353029313E-13</v>
      </c>
      <c r="AK183" s="14">
        <f t="shared" si="164"/>
        <v>2.711421636700695E-12</v>
      </c>
      <c r="AL183" s="22">
        <f t="shared" si="165"/>
        <v>5.0621685358189711E-12</v>
      </c>
      <c r="AM183" s="62">
        <f t="shared" si="113"/>
        <v>293.33333333333837</v>
      </c>
      <c r="AN183" s="62">
        <f ca="1">AVERAGE(OFFSET($AM$3,0,0,'Données projet'!$E$10+1,1))-AVERAGE(OFFSET($H$3,0,0,'Données projet'!$E$10+1,1))</f>
        <v>296.73481386818571</v>
      </c>
      <c r="AO183" s="62">
        <f t="shared" si="144"/>
        <v>334.21802241344704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0.15174395929275702</v>
      </c>
      <c r="AW183" s="23">
        <f>EXP(-LN(2)/2)*AW182+(1-EXP(-LN(2)/2))/(LN(2)/2)*AQ183*AT183*VLOOKUP('Données projet'!$B$10,Paramètres!$A$1:$I$89,3,0)*0.475*44/12</f>
        <v>3.1813942139424824E-23</v>
      </c>
      <c r="AX183" s="23">
        <f t="shared" si="166"/>
        <v>0.15174395929275702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1.9508661353029313E-13</v>
      </c>
      <c r="AK184" s="14">
        <f t="shared" si="164"/>
        <v>2.711421636700695E-12</v>
      </c>
      <c r="AL184" s="22">
        <f t="shared" si="165"/>
        <v>5.0621685358189711E-12</v>
      </c>
      <c r="AM184" s="62">
        <f t="shared" si="113"/>
        <v>293.33333333333837</v>
      </c>
      <c r="AN184" s="62">
        <f ca="1">AVERAGE(OFFSET($AM$3,0,0,'Données projet'!$E$10+1,1))-AVERAGE(OFFSET($H$3,0,0,'Données projet'!$E$10+1,1))</f>
        <v>296.73481386818571</v>
      </c>
      <c r="AO184" s="62">
        <f t="shared" si="144"/>
        <v>334.21802241344704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0.14759451274602858</v>
      </c>
      <c r="AW184" s="23">
        <f>EXP(-LN(2)/2)*AW183+(1-EXP(-LN(2)/2))/(LN(2)/2)*AQ184*AT184*VLOOKUP('Données projet'!$B$10,Paramètres!$A$1:$I$89,3,0)*0.475*44/12</f>
        <v>2.2495854223063753E-23</v>
      </c>
      <c r="AX184" s="23">
        <f t="shared" si="166"/>
        <v>0.14759451274602858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1.9508661353029313E-13</v>
      </c>
      <c r="AK185" s="14">
        <f t="shared" si="164"/>
        <v>2.711421636700695E-12</v>
      </c>
      <c r="AL185" s="22">
        <f t="shared" si="165"/>
        <v>5.0621685358189711E-12</v>
      </c>
      <c r="AM185" s="62">
        <f t="shared" si="113"/>
        <v>293.33333333333837</v>
      </c>
      <c r="AN185" s="62">
        <f ca="1">AVERAGE(OFFSET($AM$3,0,0,'Données projet'!$E$10+1,1))-AVERAGE(OFFSET($H$3,0,0,'Données projet'!$E$10+1,1))</f>
        <v>296.73481386818571</v>
      </c>
      <c r="AO185" s="62">
        <f t="shared" si="144"/>
        <v>334.21802241344704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0.14355853303333033</v>
      </c>
      <c r="AW185" s="23">
        <f>EXP(-LN(2)/2)*AW184+(1-EXP(-LN(2)/2))/(LN(2)/2)*AQ185*AT185*VLOOKUP('Données projet'!$B$10,Paramètres!$A$1:$I$89,3,0)*0.475*44/12</f>
        <v>1.5906971069712412E-23</v>
      </c>
      <c r="AX185" s="23">
        <f t="shared" si="166"/>
        <v>0.14355853303333033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1.9508661353029313E-13</v>
      </c>
      <c r="AK186" s="14">
        <f t="shared" si="164"/>
        <v>2.711421636700695E-12</v>
      </c>
      <c r="AL186" s="22">
        <f t="shared" si="165"/>
        <v>5.0621685358189711E-12</v>
      </c>
      <c r="AM186" s="62">
        <f t="shared" si="113"/>
        <v>293.33333333333837</v>
      </c>
      <c r="AN186" s="62">
        <f ca="1">AVERAGE(OFFSET($AM$3,0,0,'Données projet'!$E$10+1,1))-AVERAGE(OFFSET($H$3,0,0,'Données projet'!$E$10+1,1))</f>
        <v>296.73481386818571</v>
      </c>
      <c r="AO186" s="62">
        <f t="shared" si="144"/>
        <v>334.21802241344704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0.13963291739811876</v>
      </c>
      <c r="AW186" s="23">
        <f>EXP(-LN(2)/2)*AW185+(1-EXP(-LN(2)/2))/(LN(2)/2)*AQ186*AT186*VLOOKUP('Données projet'!$B$10,Paramètres!$A$1:$I$89,3,0)*0.475*44/12</f>
        <v>1.1247927111531876E-23</v>
      </c>
      <c r="AX186" s="23">
        <f t="shared" si="166"/>
        <v>0.13963291739811876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1.9508661353029313E-13</v>
      </c>
      <c r="AK187" s="14">
        <f t="shared" si="164"/>
        <v>2.711421636700695E-12</v>
      </c>
      <c r="AL187" s="22">
        <f t="shared" si="165"/>
        <v>5.0621685358189711E-12</v>
      </c>
      <c r="AM187" s="62">
        <f t="shared" si="113"/>
        <v>293.33333333333837</v>
      </c>
      <c r="AN187" s="62">
        <f ca="1">AVERAGE(OFFSET($AM$3,0,0,'Données projet'!$E$10+1,1))-AVERAGE(OFFSET($H$3,0,0,'Données projet'!$E$10+1,1))</f>
        <v>296.73481386818571</v>
      </c>
      <c r="AO187" s="62">
        <f t="shared" si="144"/>
        <v>334.21802241344704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0.1358146479288912</v>
      </c>
      <c r="AW187" s="23">
        <f>EXP(-LN(2)/2)*AW186+(1-EXP(-LN(2)/2))/(LN(2)/2)*AQ187*AT187*VLOOKUP('Données projet'!$B$10,Paramètres!$A$1:$I$89,3,0)*0.475*44/12</f>
        <v>7.953485534856206E-24</v>
      </c>
      <c r="AX187" s="23">
        <f t="shared" si="166"/>
        <v>0.1358146479288912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1.9508661353029313E-13</v>
      </c>
      <c r="AK188" s="14">
        <f t="shared" si="164"/>
        <v>2.711421636700695E-12</v>
      </c>
      <c r="AL188" s="22">
        <f t="shared" si="165"/>
        <v>5.0621685358189711E-12</v>
      </c>
      <c r="AM188" s="62">
        <f t="shared" si="113"/>
        <v>293.33333333333837</v>
      </c>
      <c r="AN188" s="62">
        <f ca="1">AVERAGE(OFFSET($AM$3,0,0,'Données projet'!$E$10+1,1))-AVERAGE(OFFSET($H$3,0,0,'Données projet'!$E$10+1,1))</f>
        <v>296.73481386818571</v>
      </c>
      <c r="AO188" s="62">
        <f t="shared" si="144"/>
        <v>334.21802241344704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0.13210078923909374</v>
      </c>
      <c r="AW188" s="23">
        <f>EXP(-LN(2)/2)*AW187+(1-EXP(-LN(2)/2))/(LN(2)/2)*AQ188*AT188*VLOOKUP('Données projet'!$B$10,Paramètres!$A$1:$I$89,3,0)*0.475*44/12</f>
        <v>5.6239635557659382E-24</v>
      </c>
      <c r="AX188" s="23">
        <f t="shared" si="166"/>
        <v>0.13210078923909374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1.9508661353029313E-13</v>
      </c>
      <c r="AK189" s="14">
        <f t="shared" si="164"/>
        <v>2.711421636700695E-12</v>
      </c>
      <c r="AL189" s="22">
        <f t="shared" si="165"/>
        <v>5.0621685358189711E-12</v>
      </c>
      <c r="AM189" s="62">
        <f t="shared" si="113"/>
        <v>293.33333333333837</v>
      </c>
      <c r="AN189" s="62">
        <f ca="1">AVERAGE(OFFSET($AM$3,0,0,'Données projet'!$E$10+1,1))-AVERAGE(OFFSET($H$3,0,0,'Données projet'!$E$10+1,1))</f>
        <v>296.73481386818571</v>
      </c>
      <c r="AO189" s="62">
        <f t="shared" si="144"/>
        <v>334.21802241344704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0.12848848621047212</v>
      </c>
      <c r="AW189" s="23">
        <f>EXP(-LN(2)/2)*AW188+(1-EXP(-LN(2)/2))/(LN(2)/2)*AQ189*AT189*VLOOKUP('Données projet'!$B$10,Paramètres!$A$1:$I$89,3,0)*0.475*44/12</f>
        <v>3.976742767428103E-24</v>
      </c>
      <c r="AX189" s="23">
        <f t="shared" si="166"/>
        <v>0.12848848621047212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1.9508661353029313E-13</v>
      </c>
      <c r="AK190" s="14">
        <f t="shared" si="164"/>
        <v>2.711421636700695E-12</v>
      </c>
      <c r="AL190" s="22">
        <f t="shared" si="165"/>
        <v>5.0621685358189711E-12</v>
      </c>
      <c r="AM190" s="62">
        <f t="shared" si="113"/>
        <v>293.33333333333837</v>
      </c>
      <c r="AN190" s="62">
        <f ca="1">AVERAGE(OFFSET($AM$3,0,0,'Données projet'!$E$10+1,1))-AVERAGE(OFFSET($H$3,0,0,'Données projet'!$E$10+1,1))</f>
        <v>296.73481386818571</v>
      </c>
      <c r="AO190" s="62">
        <f t="shared" si="144"/>
        <v>334.21802241344704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0.12497496179813095</v>
      </c>
      <c r="AW190" s="23">
        <f>EXP(-LN(2)/2)*AW189+(1-EXP(-LN(2)/2))/(LN(2)/2)*AQ190*AT190*VLOOKUP('Données projet'!$B$10,Paramètres!$A$1:$I$89,3,0)*0.475*44/12</f>
        <v>2.8119817778829691E-24</v>
      </c>
      <c r="AX190" s="23">
        <f t="shared" si="166"/>
        <v>0.12497496179813095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1.9508661353029313E-13</v>
      </c>
      <c r="AK191" s="14">
        <f t="shared" si="164"/>
        <v>2.711421636700695E-12</v>
      </c>
      <c r="AL191" s="22">
        <f t="shared" si="165"/>
        <v>5.0621685358189711E-12</v>
      </c>
      <c r="AM191" s="62">
        <f t="shared" si="113"/>
        <v>293.33333333333837</v>
      </c>
      <c r="AN191" s="62">
        <f ca="1">AVERAGE(OFFSET($AM$3,0,0,'Données projet'!$E$10+1,1))-AVERAGE(OFFSET($H$3,0,0,'Données projet'!$E$10+1,1))</f>
        <v>296.73481386818571</v>
      </c>
      <c r="AO191" s="62">
        <f t="shared" si="144"/>
        <v>334.21802241344704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0.12155751489561345</v>
      </c>
      <c r="AW191" s="23">
        <f>EXP(-LN(2)/2)*AW190+(1-EXP(-LN(2)/2))/(LN(2)/2)*AQ191*AT191*VLOOKUP('Données projet'!$B$10,Paramètres!$A$1:$I$89,3,0)*0.475*44/12</f>
        <v>1.9883713837140515E-24</v>
      </c>
      <c r="AX191" s="23">
        <f t="shared" si="166"/>
        <v>0.12155751489561345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1.9508661353029313E-13</v>
      </c>
      <c r="AK192" s="14">
        <f t="shared" si="164"/>
        <v>2.711421636700695E-12</v>
      </c>
      <c r="AL192" s="22">
        <f t="shared" si="165"/>
        <v>5.0621685358189711E-12</v>
      </c>
      <c r="AM192" s="62">
        <f t="shared" si="113"/>
        <v>293.33333333333837</v>
      </c>
      <c r="AN192" s="62">
        <f ca="1">AVERAGE(OFFSET($AM$3,0,0,'Données projet'!$E$10+1,1))-AVERAGE(OFFSET($H$3,0,0,'Données projet'!$E$10+1,1))</f>
        <v>296.73481386818571</v>
      </c>
      <c r="AO192" s="62">
        <f t="shared" si="144"/>
        <v>334.21802241344704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0.11823351825836101</v>
      </c>
      <c r="AW192" s="23">
        <f>EXP(-LN(2)/2)*AW191+(1-EXP(-LN(2)/2))/(LN(2)/2)*AQ192*AT192*VLOOKUP('Données projet'!$B$10,Paramètres!$A$1:$I$89,3,0)*0.475*44/12</f>
        <v>1.4059908889414846E-24</v>
      </c>
      <c r="AX192" s="23">
        <f t="shared" si="166"/>
        <v>0.11823351825836101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1.9508661353029313E-13</v>
      </c>
      <c r="AK193" s="14">
        <f t="shared" si="164"/>
        <v>2.711421636700695E-12</v>
      </c>
      <c r="AL193" s="22">
        <f t="shared" si="165"/>
        <v>5.0621685358189711E-12</v>
      </c>
      <c r="AM193" s="62">
        <f t="shared" si="113"/>
        <v>293.33333333333837</v>
      </c>
      <c r="AN193" s="62">
        <f ca="1">AVERAGE(OFFSET($AM$3,0,0,'Données projet'!$E$10+1,1))-AVERAGE(OFFSET($H$3,0,0,'Données projet'!$E$10+1,1))</f>
        <v>296.73481386818571</v>
      </c>
      <c r="AO193" s="62">
        <f t="shared" si="144"/>
        <v>334.21802241344704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0.11500041648395563</v>
      </c>
      <c r="AW193" s="23">
        <f>EXP(-LN(2)/2)*AW192+(1-EXP(-LN(2)/2))/(LN(2)/2)*AQ193*AT193*VLOOKUP('Données projet'!$B$10,Paramètres!$A$1:$I$89,3,0)*0.475*44/12</f>
        <v>9.9418569185702575E-25</v>
      </c>
      <c r="AX193" s="23">
        <f t="shared" si="166"/>
        <v>0.11500041648395563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1.9508661353029313E-13</v>
      </c>
      <c r="AK194" s="14">
        <f t="shared" si="164"/>
        <v>2.711421636700695E-12</v>
      </c>
      <c r="AL194" s="22">
        <f t="shared" si="165"/>
        <v>5.0621685358189711E-12</v>
      </c>
      <c r="AM194" s="62">
        <f t="shared" si="113"/>
        <v>293.33333333333837</v>
      </c>
      <c r="AN194" s="62">
        <f ca="1">AVERAGE(OFFSET($AM$3,0,0,'Données projet'!$E$10+1,1))-AVERAGE(OFFSET($H$3,0,0,'Données projet'!$E$10+1,1))</f>
        <v>296.73481386818571</v>
      </c>
      <c r="AO194" s="62">
        <f t="shared" si="144"/>
        <v>334.21802241344704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0.11185572404759279</v>
      </c>
      <c r="AW194" s="23">
        <f>EXP(-LN(2)/2)*AW193+(1-EXP(-LN(2)/2))/(LN(2)/2)*AQ194*AT194*VLOOKUP('Données projet'!$B$10,Paramètres!$A$1:$I$89,3,0)*0.475*44/12</f>
        <v>7.0299544447074228E-25</v>
      </c>
      <c r="AX194" s="23">
        <f t="shared" si="166"/>
        <v>0.11185572404759279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1.9508661353029313E-13</v>
      </c>
      <c r="AK195" s="14">
        <f t="shared" si="164"/>
        <v>2.711421636700695E-12</v>
      </c>
      <c r="AL195" s="22">
        <f t="shared" si="165"/>
        <v>5.0621685358189711E-12</v>
      </c>
      <c r="AM195" s="62">
        <f t="shared" si="113"/>
        <v>293.33333333333837</v>
      </c>
      <c r="AN195" s="62">
        <f ca="1">AVERAGE(OFFSET($AM$3,0,0,'Données projet'!$E$10+1,1))-AVERAGE(OFFSET($H$3,0,0,'Données projet'!$E$10+1,1))</f>
        <v>296.73481386818571</v>
      </c>
      <c r="AO195" s="62">
        <f t="shared" si="144"/>
        <v>334.21802241344704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0.10879702339127449</v>
      </c>
      <c r="AW195" s="23">
        <f>EXP(-LN(2)/2)*AW194+(1-EXP(-LN(2)/2))/(LN(2)/2)*AQ195*AT195*VLOOKUP('Données projet'!$B$10,Paramètres!$A$1:$I$89,3,0)*0.475*44/12</f>
        <v>4.9709284592851288E-25</v>
      </c>
      <c r="AX195" s="23">
        <f t="shared" si="166"/>
        <v>0.10879702339127449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1.9508661353029313E-13</v>
      </c>
      <c r="AK196" s="14">
        <f t="shared" si="164"/>
        <v>2.711421636700695E-12</v>
      </c>
      <c r="AL196" s="22">
        <f t="shared" si="165"/>
        <v>5.0621685358189711E-12</v>
      </c>
      <c r="AM196" s="62">
        <f t="shared" ref="AM196:AM203" si="193">AL196+(AD196+AE196)*44/12</f>
        <v>293.33333333333837</v>
      </c>
      <c r="AN196" s="62">
        <f ca="1">AVERAGE(OFFSET($AM$3,0,0,'Données projet'!$E$10+1,1))-AVERAGE(OFFSET($H$3,0,0,'Données projet'!$E$10+1,1))</f>
        <v>296.73481386818571</v>
      </c>
      <c r="AO196" s="62">
        <f t="shared" si="144"/>
        <v>334.21802241344704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0.10582196306525329</v>
      </c>
      <c r="AW196" s="23">
        <f>EXP(-LN(2)/2)*AW195+(1-EXP(-LN(2)/2))/(LN(2)/2)*AQ196*AT196*VLOOKUP('Données projet'!$B$10,Paramètres!$A$1:$I$89,3,0)*0.475*44/12</f>
        <v>3.5149772223537114E-25</v>
      </c>
      <c r="AX196" s="23">
        <f t="shared" si="166"/>
        <v>0.10582196306525329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1.9508661353029313E-13</v>
      </c>
      <c r="AK197" s="14">
        <f t="shared" si="164"/>
        <v>2.711421636700695E-12</v>
      </c>
      <c r="AL197" s="22">
        <f t="shared" si="165"/>
        <v>5.0621685358189711E-12</v>
      </c>
      <c r="AM197" s="62">
        <f t="shared" si="193"/>
        <v>293.33333333333837</v>
      </c>
      <c r="AN197" s="62">
        <f ca="1">AVERAGE(OFFSET($AM$3,0,0,'Données projet'!$E$10+1,1))-AVERAGE(OFFSET($H$3,0,0,'Données projet'!$E$10+1,1))</f>
        <v>296.73481386818571</v>
      </c>
      <c r="AO197" s="62">
        <f t="shared" ref="AO197:AO203" si="205">$AO$3</f>
        <v>334.21802241344704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0.10292825592029876</v>
      </c>
      <c r="AW197" s="23">
        <f>EXP(-LN(2)/2)*AW196+(1-EXP(-LN(2)/2))/(LN(2)/2)*AQ197*AT197*VLOOKUP('Données projet'!$B$10,Paramètres!$A$1:$I$89,3,0)*0.475*44/12</f>
        <v>2.4854642296425644E-25</v>
      </c>
      <c r="AX197" s="23">
        <f t="shared" si="166"/>
        <v>0.10292825592029876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1.9508661353029313E-13</v>
      </c>
      <c r="AK198" s="14">
        <f t="shared" si="164"/>
        <v>2.711421636700695E-12</v>
      </c>
      <c r="AL198" s="22">
        <f t="shared" si="165"/>
        <v>5.0621685358189711E-12</v>
      </c>
      <c r="AM198" s="62">
        <f t="shared" si="193"/>
        <v>293.33333333333837</v>
      </c>
      <c r="AN198" s="62">
        <f ca="1">AVERAGE(OFFSET($AM$3,0,0,'Données projet'!$E$10+1,1))-AVERAGE(OFFSET($H$3,0,0,'Données projet'!$E$10+1,1))</f>
        <v>296.73481386818571</v>
      </c>
      <c r="AO198" s="62">
        <f t="shared" si="205"/>
        <v>334.21802241344704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0.10011367734939645</v>
      </c>
      <c r="AW198" s="23">
        <f>EXP(-LN(2)/2)*AW197+(1-EXP(-LN(2)/2))/(LN(2)/2)*AQ198*AT198*VLOOKUP('Données projet'!$B$10,Paramètres!$A$1:$I$89,3,0)*0.475*44/12</f>
        <v>1.7574886111768557E-25</v>
      </c>
      <c r="AX198" s="23">
        <f t="shared" si="166"/>
        <v>0.10011367734939645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1.9508661353029313E-13</v>
      </c>
      <c r="AK199" s="14">
        <f t="shared" si="164"/>
        <v>2.711421636700695E-12</v>
      </c>
      <c r="AL199" s="22">
        <f t="shared" si="165"/>
        <v>5.0621685358189711E-12</v>
      </c>
      <c r="AM199" s="62">
        <f t="shared" si="193"/>
        <v>293.33333333333837</v>
      </c>
      <c r="AN199" s="62">
        <f ca="1">AVERAGE(OFFSET($AM$3,0,0,'Données projet'!$E$10+1,1))-AVERAGE(OFFSET($H$3,0,0,'Données projet'!$E$10+1,1))</f>
        <v>296.73481386818571</v>
      </c>
      <c r="AO199" s="62">
        <f t="shared" si="205"/>
        <v>334.21802241344704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9.7376063577527733E-2</v>
      </c>
      <c r="AW199" s="23">
        <f>EXP(-LN(2)/2)*AW198+(1-EXP(-LN(2)/2))/(LN(2)/2)*AQ199*AT199*VLOOKUP('Données projet'!$B$10,Paramètres!$A$1:$I$89,3,0)*0.475*44/12</f>
        <v>1.2427321148212822E-25</v>
      </c>
      <c r="AX199" s="23">
        <f t="shared" si="166"/>
        <v>9.7376063577527733E-2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1.9508661353029313E-13</v>
      </c>
      <c r="AK200" s="14">
        <f t="shared" si="164"/>
        <v>2.711421636700695E-12</v>
      </c>
      <c r="AL200" s="22">
        <f t="shared" si="165"/>
        <v>5.0621685358189711E-12</v>
      </c>
      <c r="AM200" s="62">
        <f t="shared" si="193"/>
        <v>293.33333333333837</v>
      </c>
      <c r="AN200" s="62">
        <f ca="1">AVERAGE(OFFSET($AM$3,0,0,'Données projet'!$E$10+1,1))-AVERAGE(OFFSET($H$3,0,0,'Données projet'!$E$10+1,1))</f>
        <v>296.73481386818571</v>
      </c>
      <c r="AO200" s="62">
        <f t="shared" si="205"/>
        <v>334.21802241344704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9.4713309998215603E-2</v>
      </c>
      <c r="AW200" s="23">
        <f>EXP(-LN(2)/2)*AW199+(1-EXP(-LN(2)/2))/(LN(2)/2)*AQ200*AT200*VLOOKUP('Données projet'!$B$10,Paramètres!$A$1:$I$89,3,0)*0.475*44/12</f>
        <v>8.7874430558842784E-26</v>
      </c>
      <c r="AX200" s="23">
        <f t="shared" si="166"/>
        <v>9.4713309998215603E-2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1.9508661353029313E-13</v>
      </c>
      <c r="AK201" s="14">
        <f t="shared" si="164"/>
        <v>2.711421636700695E-12</v>
      </c>
      <c r="AL201" s="22">
        <f t="shared" si="165"/>
        <v>5.0621685358189711E-12</v>
      </c>
      <c r="AM201" s="62">
        <f t="shared" si="193"/>
        <v>293.33333333333837</v>
      </c>
      <c r="AN201" s="62">
        <f ca="1">AVERAGE(OFFSET($AM$3,0,0,'Données projet'!$E$10+1,1))-AVERAGE(OFFSET($H$3,0,0,'Données projet'!$E$10+1,1))</f>
        <v>296.73481386818571</v>
      </c>
      <c r="AO201" s="62">
        <f t="shared" si="205"/>
        <v>334.21802241344704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9.2123369555557888E-2</v>
      </c>
      <c r="AW201" s="23">
        <f>EXP(-LN(2)/2)*AW200+(1-EXP(-LN(2)/2))/(LN(2)/2)*AQ201*AT201*VLOOKUP('Données projet'!$B$10,Paramètres!$A$1:$I$89,3,0)*0.475*44/12</f>
        <v>6.2136605741064109E-26</v>
      </c>
      <c r="AX201" s="23">
        <f t="shared" si="166"/>
        <v>9.2123369555557888E-2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1.9508661353029313E-13</v>
      </c>
      <c r="AK202" s="14">
        <f t="shared" si="164"/>
        <v>2.711421636700695E-12</v>
      </c>
      <c r="AL202" s="22">
        <f t="shared" si="165"/>
        <v>5.0621685358189711E-12</v>
      </c>
      <c r="AM202" s="62">
        <f t="shared" si="193"/>
        <v>293.33333333333837</v>
      </c>
      <c r="AN202" s="62">
        <f ca="1">AVERAGE(OFFSET($AM$3,0,0,'Données projet'!$E$10+1,1))-AVERAGE(OFFSET($H$3,0,0,'Données projet'!$E$10+1,1))</f>
        <v>296.73481386818571</v>
      </c>
      <c r="AO202" s="62">
        <f t="shared" si="205"/>
        <v>334.21802241344704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8.9604251170503704E-2</v>
      </c>
      <c r="AW202" s="23">
        <f>EXP(-LN(2)/2)*AW201+(1-EXP(-LN(2)/2))/(LN(2)/2)*AQ202*AT202*VLOOKUP('Données projet'!$B$10,Paramètres!$A$1:$I$89,3,0)*0.475*44/12</f>
        <v>4.3937215279421392E-26</v>
      </c>
      <c r="AX202" s="23">
        <f t="shared" si="166"/>
        <v>8.9604251170503704E-2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1.9508661353029313E-13</v>
      </c>
      <c r="AK203" s="14">
        <f t="shared" si="164"/>
        <v>2.711421636700695E-12</v>
      </c>
      <c r="AL203" s="22">
        <f t="shared" si="165"/>
        <v>5.0621685358189711E-12</v>
      </c>
      <c r="AM203" s="62">
        <f t="shared" si="193"/>
        <v>293.33333333333837</v>
      </c>
      <c r="AN203" s="62">
        <f ca="1">AVERAGE(OFFSET($AM$3,0,0,'Données projet'!$E$10+1,1))-AVERAGE(OFFSET($H$3,0,0,'Données projet'!$E$10+1,1))</f>
        <v>296.73481386818571</v>
      </c>
      <c r="AO203" s="62">
        <f t="shared" si="205"/>
        <v>334.21802241344704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8.7154018210163511E-2</v>
      </c>
      <c r="AW203" s="23">
        <f>EXP(-LN(2)/2)*AW202+(1-EXP(-LN(2)/2))/(LN(2)/2)*AQ203*AT203*VLOOKUP('Données projet'!$B$10,Paramètres!$A$1:$I$89,3,0)*0.475*44/12</f>
        <v>3.1068302870532055E-26</v>
      </c>
      <c r="AX203" s="23">
        <f t="shared" si="166"/>
        <v>8.7154018210163511E-2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1.2589254117941673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35" sqref="N3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2.2177000000000002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617.00275529540943</v>
      </c>
      <c r="G6" s="156">
        <f ca="1">F6*(100%-'Données projet'!$C$24)*(100%-'Données projet'!$C$25)*(100%-'Données projet'!$C$26)*(100%-'Données projet'!$C$27)</f>
        <v>555.3024797658685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34.374350000000007</v>
      </c>
      <c r="K6" s="160">
        <f>J6*(100%-'Données projet'!$C$24)*(100%-'Données projet'!$C$25)*(100%-'Données projet'!$C$26)*(100%-'Données projet'!$C$27)</f>
        <v>30.936915000000006</v>
      </c>
      <c r="L6" s="161">
        <f ca="1">G6+I6+K6</f>
        <v>586.2393947658685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sylvestre</v>
      </c>
      <c r="B7" s="163">
        <f>'Données projet'!D10</f>
        <v>1.0923</v>
      </c>
      <c r="C7" s="156">
        <f ca="1">IF(OR('Données projet'!B10="",'Données projet'!C10="",'Données projet'!C10=0%),0,Calculateur!AN3)</f>
        <v>296.73481386818571</v>
      </c>
      <c r="D7" s="156">
        <f>IF(OR('Données projet'!B10="",'Données projet'!C10="",'Données projet'!C10=0%),0,Calculateur!AO3)</f>
        <v>334.21802241344704</v>
      </c>
      <c r="E7" s="156">
        <f t="shared" ref="E7:E15" ca="1" si="0">MIN(C7,D7)</f>
        <v>296.73481386818571</v>
      </c>
      <c r="F7" s="156">
        <f t="shared" ref="F7:F15" ca="1" si="1">E7*B7</f>
        <v>324.12343718821927</v>
      </c>
      <c r="G7" s="156">
        <f ca="1">F7*(100%-'Données projet'!$C$24)*(100%-'Données projet'!$C$25)*(100%-'Données projet'!$C$26)*(100%-'Données projet'!$C$27)</f>
        <v>291.71109346939733</v>
      </c>
      <c r="H7" s="164">
        <f>IF(OR('Données projet'!B10="",'Données projet'!C10="",'Données projet'!C10=0%),0,AVERAGE(Calculateur!$AX$3:$AX$33)*B7)</f>
        <v>3.7524773125661377</v>
      </c>
      <c r="I7" s="158">
        <f>H7*(100%-'Données projet'!$C$24)*(100%-'Données projet'!$C$25)*(100%-'Données projet'!$C$26)*(100%-'Données projet'!$C$27)</f>
        <v>3.3772295813095239</v>
      </c>
      <c r="J7" s="159">
        <f>IF(OR('Données projet'!B10="",'Données projet'!C10="",'Données projet'!C10=0%),0,SUM(Calculateur!$AQ$3:$AQ$33)*VLOOKUP('Données projet'!$B$10,Paramètres!$A$1:$I$89,9,0)*B7)</f>
        <v>52.605167999999999</v>
      </c>
      <c r="K7" s="160">
        <f>J7*(100%-'Données projet'!$C$24)*(100%-'Données projet'!$C$25)*(100%-'Données projet'!$C$26)*(100%-'Données projet'!$C$27)</f>
        <v>47.344651200000001</v>
      </c>
      <c r="L7" s="161">
        <f t="shared" ref="L7:L15" ca="1" si="2">G7+I7+K7</f>
        <v>342.43297425070682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941.12619248362876</v>
      </c>
      <c r="G16" s="175">
        <f t="shared" ca="1" si="3"/>
        <v>847.01357323526577</v>
      </c>
      <c r="H16" s="176">
        <f t="shared" si="3"/>
        <v>3.7524773125661377</v>
      </c>
      <c r="I16" s="176">
        <f t="shared" si="3"/>
        <v>3.3772295813095239</v>
      </c>
      <c r="J16" s="177">
        <f t="shared" si="3"/>
        <v>86.979518000000013</v>
      </c>
      <c r="K16" s="177">
        <f t="shared" si="3"/>
        <v>78.281566200000015</v>
      </c>
      <c r="L16" s="178">
        <f t="shared" ca="1" si="3"/>
        <v>928.67236901657532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sylvestre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90" zoomScaleNormal="90" workbookViewId="0">
      <selection activeCell="I28" sqref="I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1719.7101881875612</v>
      </c>
      <c r="U10" s="190">
        <f>'Données projet'!D9</f>
        <v>2.2177000000000002</v>
      </c>
      <c r="V10" s="189">
        <f>U10*T10</f>
        <v>3813.8012843435549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sylvestre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2203.6448470213127</v>
      </c>
      <c r="U11" s="190">
        <f>'Données projet'!D10</f>
        <v>1.0923</v>
      </c>
      <c r="V11" s="189">
        <f t="shared" ref="V11" si="0">U11*T11</f>
        <v>2407.0412664013797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3148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761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831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>
        <v>3</v>
      </c>
      <c r="I23" s="204">
        <v>831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-16052.428894211327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>
        <v>4</v>
      </c>
      <c r="I24" s="204">
        <v>831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831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-16052.428894211327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20</v>
      </c>
      <c r="D27" s="194">
        <f t="shared" si="2"/>
        <v>560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30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40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50</v>
      </c>
      <c r="D31" s="194">
        <f t="shared" si="2"/>
        <v>1400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60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70</v>
      </c>
      <c r="D34" s="194">
        <f t="shared" si="2"/>
        <v>1960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80</v>
      </c>
      <c r="D36" s="194">
        <f t="shared" si="2"/>
        <v>2240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90</v>
      </c>
      <c r="D38" s="194">
        <f t="shared" si="2"/>
        <v>2520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100</v>
      </c>
      <c r="D40" s="194">
        <f t="shared" si="2"/>
        <v>2600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sylvestre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13</v>
      </c>
      <c r="C54" s="204">
        <v>12</v>
      </c>
      <c r="D54" s="191">
        <f>B54*C54</f>
        <v>156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41</v>
      </c>
      <c r="C55" s="204">
        <v>15</v>
      </c>
      <c r="D55" s="191">
        <f t="shared" ref="D55:D73" si="4">B55*C55</f>
        <v>615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58</v>
      </c>
      <c r="C56" s="204">
        <v>15</v>
      </c>
      <c r="D56" s="191">
        <f t="shared" si="4"/>
        <v>870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55</v>
      </c>
      <c r="C57" s="204">
        <v>17</v>
      </c>
      <c r="D57" s="191">
        <f t="shared" si="4"/>
        <v>935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51</v>
      </c>
      <c r="C58" s="204">
        <v>17</v>
      </c>
      <c r="D58" s="191">
        <f t="shared" si="4"/>
        <v>867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45</v>
      </c>
      <c r="C59" s="204">
        <v>20</v>
      </c>
      <c r="D59" s="191">
        <f t="shared" si="4"/>
        <v>900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42</v>
      </c>
      <c r="C60" s="204">
        <v>25</v>
      </c>
      <c r="D60" s="191">
        <f t="shared" si="4"/>
        <v>1050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33</v>
      </c>
      <c r="C61" s="204">
        <v>30</v>
      </c>
      <c r="D61" s="191">
        <f t="shared" si="4"/>
        <v>990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20</v>
      </c>
      <c r="C62" s="204">
        <v>35</v>
      </c>
      <c r="D62" s="191">
        <f t="shared" si="4"/>
        <v>700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458</v>
      </c>
      <c r="C63" s="204">
        <v>45</v>
      </c>
      <c r="D63" s="191">
        <f t="shared" si="4"/>
        <v>20610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2024-11-05T10:04:44Z</dcterms:modified>
</cp:coreProperties>
</file>