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a4a3636af90c1be/Documents/Prestations/Reboisement/Fransylva Services - LBC/DEGOISEY/"/>
    </mc:Choice>
  </mc:AlternateContent>
  <xr:revisionPtr revIDLastSave="103" documentId="8_{BE254E7C-D183-4E3B-8475-7F5CA1130A90}" xr6:coauthVersionLast="47" xr6:coauthVersionMax="47" xr10:uidLastSave="{867911D4-5110-4743-894A-7D2503A1A232}"/>
  <bookViews>
    <workbookView xWindow="-110" yWindow="-110" windowWidth="19420" windowHeight="10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DI161" i="2"/>
  <c r="EB162" i="2"/>
  <c r="EW162" i="2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DH164" i="2"/>
  <c r="DI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EA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AH163" i="2" a="1"/>
  <c r="AH163" i="2" s="1"/>
  <c r="CS105" i="2" a="1"/>
  <c r="CS105" i="2" s="1"/>
  <c r="FD167" i="2" a="1"/>
  <c r="FD16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165" i="2" a="1"/>
  <c r="EI165" i="2" s="1"/>
  <c r="EI34" i="2" a="1"/>
  <c r="EI34" i="2" s="1"/>
  <c r="EI67" i="2" a="1"/>
  <c r="EI67" i="2" s="1"/>
  <c r="EI139" i="2" a="1"/>
  <c r="EI139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CS137" i="2" l="1" a="1"/>
  <c r="CS137" i="2" s="1"/>
  <c r="CS38" i="2" a="1"/>
  <c r="CS38" i="2" s="1"/>
  <c r="CS161" i="2" a="1"/>
  <c r="CS161" i="2" s="1"/>
  <c r="CS77" i="2" a="1"/>
  <c r="CS77" i="2" s="1"/>
  <c r="CS129" i="2" a="1"/>
  <c r="CS129" i="2" s="1"/>
  <c r="AH199" i="2" a="1"/>
  <c r="AH199" i="2" s="1"/>
  <c r="EI170" i="2" a="1"/>
  <c r="EI170" i="2" s="1"/>
  <c r="EI57" i="2" a="1"/>
  <c r="EI57" i="2" s="1"/>
  <c r="FD188" i="2" a="1"/>
  <c r="FD188" i="2" s="1"/>
  <c r="AH62" i="2" a="1"/>
  <c r="AH62" i="2" s="1"/>
  <c r="AH151" i="2" a="1"/>
  <c r="AH151" i="2" s="1"/>
  <c r="EI166" i="2" a="1"/>
  <c r="EI166" i="2" s="1"/>
  <c r="FY50" i="2" a="1"/>
  <c r="FY50" i="2" s="1"/>
  <c r="FD82" i="2" a="1"/>
  <c r="FD82" i="2" s="1"/>
  <c r="FY35" i="2" a="1"/>
  <c r="FY35" i="2" s="1"/>
  <c r="EI16" i="2" a="1"/>
  <c r="EI16" i="2" s="1"/>
  <c r="FY142" i="2" a="1"/>
  <c r="FY142" i="2" s="1"/>
  <c r="FY104" i="2" a="1"/>
  <c r="FY104" i="2" s="1"/>
  <c r="EI113" i="2" a="1"/>
  <c r="EI113" i="2" s="1"/>
  <c r="EI87" i="2" a="1"/>
  <c r="EI87" i="2" s="1"/>
  <c r="FY30" i="2" a="1"/>
  <c r="FY30" i="2" s="1"/>
  <c r="AH166" i="2" a="1"/>
  <c r="AH166" i="2" s="1"/>
  <c r="CS52" i="2" a="1"/>
  <c r="CS52" i="2" s="1"/>
  <c r="FY190" i="2" a="1"/>
  <c r="FY190" i="2" s="1"/>
  <c r="FY69" i="2" a="1"/>
  <c r="FY69" i="2" s="1"/>
  <c r="FD48" i="2" a="1"/>
  <c r="FD48" i="2" s="1"/>
  <c r="EI36" i="2" a="1"/>
  <c r="EI36" i="2" s="1"/>
  <c r="EI128" i="2" a="1"/>
  <c r="EI128" i="2" s="1"/>
  <c r="EI109" i="2" a="1"/>
  <c r="EI109" i="2" s="1"/>
  <c r="FD160" i="2" a="1"/>
  <c r="FD160" i="2" s="1"/>
  <c r="FY196" i="2" a="1"/>
  <c r="FY196" i="2" s="1"/>
  <c r="AH19" i="2" a="1"/>
  <c r="AH19" i="2" s="1"/>
  <c r="EI195" i="2" a="1"/>
  <c r="EI195" i="2" s="1"/>
  <c r="AH92" i="2" a="1"/>
  <c r="AH92" i="2" s="1"/>
  <c r="FD189" i="2" a="1"/>
  <c r="FD189" i="2" s="1"/>
  <c r="EI37" i="2" a="1"/>
  <c r="EI37" i="2" s="1"/>
  <c r="EI20" i="2" a="1"/>
  <c r="EI20" i="2" s="1"/>
  <c r="EI38" i="2" a="1"/>
  <c r="EI38" i="2" s="1"/>
  <c r="FD159" i="2" a="1"/>
  <c r="FD159" i="2" s="1"/>
  <c r="AH90" i="2" a="1"/>
  <c r="AH90" i="2" s="1"/>
  <c r="CS116" i="2" a="1"/>
  <c r="CS116" i="2" s="1"/>
  <c r="CS66" i="2" a="1"/>
  <c r="CS66" i="2" s="1"/>
  <c r="FY78" i="2" a="1"/>
  <c r="FY78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Y24" i="2" l="1"/>
  <c r="CY56" i="2"/>
  <c r="CY3" i="2"/>
  <c r="C10" i="4" s="1"/>
  <c r="E10" i="4" s="1"/>
  <c r="F10" i="4" s="1"/>
  <c r="G10" i="4" s="1"/>
  <c r="L10" i="4" s="1"/>
  <c r="CY122" i="2"/>
  <c r="CY182" i="2"/>
  <c r="CY164" i="2"/>
  <c r="CY193" i="2"/>
  <c r="CY150" i="2"/>
  <c r="CY171" i="2"/>
  <c r="CY105" i="2"/>
  <c r="CY18" i="2"/>
  <c r="CY203" i="2"/>
  <c r="CY14" i="2"/>
  <c r="CY8" i="2"/>
  <c r="CY53" i="2"/>
  <c r="CY34" i="2"/>
  <c r="CY187" i="2"/>
  <c r="CY165" i="2"/>
  <c r="CY201" i="2"/>
  <c r="CY76" i="2"/>
  <c r="CY172" i="2"/>
  <c r="CY197" i="2"/>
  <c r="CY69" i="2"/>
  <c r="CY183" i="2"/>
  <c r="CY148" i="2"/>
  <c r="CY85" i="2"/>
  <c r="CY25" i="2"/>
  <c r="CY186" i="2"/>
  <c r="CY22" i="2"/>
  <c r="CY153" i="2"/>
  <c r="CY110" i="2"/>
  <c r="CY167" i="2"/>
  <c r="CY89" i="2"/>
  <c r="CY133" i="2"/>
  <c r="CY198" i="2"/>
  <c r="CY73" i="2"/>
  <c r="CY98" i="2"/>
  <c r="CY136" i="2"/>
  <c r="CY58" i="2"/>
  <c r="CY70" i="2"/>
  <c r="CY191" i="2"/>
  <c r="CY83" i="2"/>
  <c r="CY4" i="2"/>
  <c r="CY91" i="2"/>
  <c r="CY39" i="2"/>
  <c r="CY46" i="2"/>
  <c r="CY21" i="2"/>
  <c r="CY71" i="2"/>
  <c r="CY26" i="2"/>
  <c r="CY28" i="2"/>
  <c r="CY159" i="2"/>
  <c r="CY181" i="2"/>
  <c r="CY33" i="2"/>
  <c r="CY128" i="2"/>
  <c r="CY75" i="2"/>
  <c r="CY50" i="2"/>
  <c r="CY67" i="2"/>
  <c r="CY86" i="2"/>
  <c r="CY16" i="2"/>
  <c r="CY192" i="2"/>
  <c r="CY129" i="2"/>
  <c r="CY151" i="2"/>
  <c r="CY107" i="2"/>
  <c r="CY82" i="2"/>
  <c r="CY62" i="2"/>
  <c r="CY94" i="2"/>
  <c r="CY59" i="2"/>
  <c r="CY146" i="2"/>
  <c r="CY81" i="2"/>
  <c r="CY156" i="2"/>
  <c r="CY145" i="2"/>
  <c r="CY106" i="2"/>
  <c r="CY7" i="2"/>
  <c r="CY90" i="2"/>
  <c r="CY65" i="2"/>
  <c r="CY52" i="2"/>
  <c r="CY60" i="2"/>
  <c r="CY55" i="2"/>
  <c r="CY64" i="2"/>
  <c r="CY178" i="2"/>
  <c r="CY200" i="2"/>
  <c r="CY130" i="2"/>
  <c r="CY188" i="2"/>
  <c r="CY139" i="2"/>
  <c r="CY104" i="2"/>
  <c r="CY74" i="2"/>
  <c r="CY118" i="2"/>
  <c r="CY41" i="2"/>
  <c r="CY155" i="2"/>
  <c r="CY29" i="2"/>
  <c r="CY68" i="2"/>
  <c r="CY102" i="2"/>
  <c r="CY57" i="2"/>
  <c r="CY195" i="2"/>
  <c r="CY185" i="2"/>
  <c r="CY79" i="2"/>
  <c r="CY162" i="2"/>
  <c r="CY35" i="2"/>
  <c r="CY131" i="2"/>
  <c r="CY40" i="2"/>
  <c r="CY101" i="2"/>
  <c r="CY17" i="2"/>
  <c r="CY92" i="2"/>
  <c r="CY20" i="2"/>
  <c r="CY47" i="2"/>
  <c r="CY189" i="2"/>
  <c r="CY119" i="2"/>
  <c r="CY142" i="2"/>
  <c r="CY140" i="2"/>
  <c r="CY48" i="2"/>
  <c r="CY121" i="2"/>
  <c r="CY38" i="2"/>
  <c r="CY54" i="2"/>
  <c r="CY157" i="2"/>
  <c r="CY176" i="2"/>
  <c r="CY84" i="2"/>
  <c r="CY30" i="2"/>
  <c r="CY175" i="2"/>
  <c r="CY27" i="2"/>
  <c r="CY13" i="2"/>
  <c r="CY135" i="2"/>
  <c r="CY45" i="2"/>
  <c r="CY11" i="2"/>
  <c r="CY180" i="2"/>
  <c r="CY152" i="2"/>
  <c r="CY5" i="2"/>
  <c r="CY111" i="2"/>
  <c r="CY88" i="2"/>
  <c r="CY44" i="2"/>
  <c r="CY103" i="2"/>
  <c r="CY177" i="2"/>
  <c r="CY169" i="2"/>
  <c r="CY116" i="2"/>
  <c r="CY31" i="2"/>
  <c r="CY49" i="2"/>
  <c r="CY109" i="2"/>
  <c r="CY154" i="2"/>
  <c r="CY141" i="2"/>
  <c r="CY179" i="2"/>
  <c r="CY15" i="2"/>
  <c r="CY166" i="2"/>
  <c r="CY77" i="2"/>
  <c r="CY137" i="2"/>
  <c r="CY87" i="2"/>
  <c r="CY190" i="2"/>
  <c r="CY184" i="2"/>
  <c r="CY72" i="2"/>
  <c r="CY202" i="2"/>
  <c r="CY63" i="2"/>
  <c r="CY124" i="2"/>
  <c r="CY80" i="2"/>
  <c r="CY113" i="2"/>
  <c r="CY23" i="2"/>
  <c r="CY97" i="2"/>
  <c r="CY123" i="2"/>
  <c r="CY143" i="2"/>
  <c r="CY120" i="2"/>
  <c r="CY66" i="2"/>
  <c r="CY37" i="2"/>
  <c r="CY117" i="2"/>
  <c r="CY170" i="2"/>
  <c r="CY19" i="2"/>
  <c r="CY126" i="2"/>
  <c r="CY132" i="2"/>
  <c r="CY9" i="2"/>
  <c r="CY10" i="2"/>
  <c r="CY149" i="2"/>
  <c r="CY168" i="2"/>
  <c r="CY95" i="2"/>
  <c r="CY173" i="2"/>
  <c r="CY43" i="2"/>
  <c r="CY158" i="2"/>
  <c r="CY163" i="2"/>
  <c r="CY199" i="2"/>
  <c r="CY115" i="2"/>
  <c r="CY194" i="2"/>
  <c r="CY161" i="2"/>
  <c r="CY12" i="2"/>
  <c r="CY160" i="2"/>
  <c r="CY134" i="2"/>
  <c r="CY147" i="2"/>
  <c r="CY61" i="2"/>
  <c r="CY174" i="2"/>
  <c r="CY125" i="2"/>
  <c r="CY99" i="2"/>
  <c r="CY138" i="2"/>
  <c r="CY112" i="2"/>
  <c r="CY100" i="2"/>
  <c r="CY51" i="2"/>
  <c r="CY6" i="2"/>
  <c r="CY93" i="2"/>
  <c r="CY32" i="2"/>
  <c r="CY144" i="2"/>
  <c r="CY127" i="2"/>
  <c r="CY36" i="2"/>
  <c r="CY108" i="2"/>
  <c r="CY196" i="2"/>
  <c r="CY78" i="2"/>
  <c r="CY114" i="2"/>
  <c r="CY42" i="2"/>
  <c r="CY96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100" i="2" l="1"/>
  <c r="AN37" i="2"/>
  <c r="AN14" i="2"/>
  <c r="AN74" i="2"/>
  <c r="AN50" i="2"/>
  <c r="AN121" i="2"/>
  <c r="AN118" i="2"/>
  <c r="AN198" i="2"/>
  <c r="AN160" i="2"/>
  <c r="AN9" i="2"/>
  <c r="AN192" i="2"/>
  <c r="AN38" i="2"/>
  <c r="AN162" i="2"/>
  <c r="AN190" i="2"/>
  <c r="AN193" i="2"/>
  <c r="AN78" i="2"/>
  <c r="AN197" i="2"/>
  <c r="AN180" i="2"/>
  <c r="AN15" i="2"/>
  <c r="AN64" i="2"/>
  <c r="AN169" i="2"/>
  <c r="AN6" i="2"/>
  <c r="AN111" i="2"/>
  <c r="AN87" i="2"/>
  <c r="AN89" i="2"/>
  <c r="AN28" i="2"/>
  <c r="AN120" i="2"/>
  <c r="AN191" i="2"/>
  <c r="AN150" i="2"/>
  <c r="AN137" i="2"/>
  <c r="AN81" i="2"/>
  <c r="AN134" i="2"/>
  <c r="AN108" i="2"/>
  <c r="AN76" i="2"/>
  <c r="AN7" i="2"/>
  <c r="AN148" i="2"/>
  <c r="AN54" i="2"/>
  <c r="AN35" i="2"/>
  <c r="AN21" i="2"/>
  <c r="AN185" i="2"/>
  <c r="AN157" i="2"/>
  <c r="AN95" i="2"/>
  <c r="AN11" i="2"/>
  <c r="AN26" i="2"/>
  <c r="AN80" i="2"/>
  <c r="AN67" i="2"/>
  <c r="AN123" i="2"/>
  <c r="AN101" i="2"/>
  <c r="AN79" i="2"/>
  <c r="AN96" i="2"/>
  <c r="AN151" i="2"/>
  <c r="AN97" i="2"/>
  <c r="AN167" i="2"/>
  <c r="AN189" i="2"/>
  <c r="AN62" i="2"/>
  <c r="AN163" i="2"/>
  <c r="AN65" i="2"/>
  <c r="AN109" i="2"/>
  <c r="AN113" i="2"/>
  <c r="AN203" i="2"/>
  <c r="AN176" i="2"/>
  <c r="AN133" i="2"/>
  <c r="AN115" i="2"/>
  <c r="AN194" i="2"/>
  <c r="AN83" i="2"/>
  <c r="AN142" i="2"/>
  <c r="AN122" i="2"/>
  <c r="AN90" i="2"/>
  <c r="AN70" i="2"/>
  <c r="AN92" i="2"/>
  <c r="AN85" i="2"/>
  <c r="AN27" i="2"/>
  <c r="AN86" i="2"/>
  <c r="AN170" i="2"/>
  <c r="AN201" i="2"/>
  <c r="AN5" i="2"/>
  <c r="AN136" i="2"/>
  <c r="AN116" i="2"/>
  <c r="AN125" i="2"/>
  <c r="AN88" i="2"/>
  <c r="AN124" i="2"/>
  <c r="AN112" i="2"/>
  <c r="AN48" i="2"/>
  <c r="AN17" i="2"/>
  <c r="AN172" i="2"/>
  <c r="AN55" i="2"/>
  <c r="AN82" i="2"/>
  <c r="AN143" i="2"/>
  <c r="AN45" i="2"/>
  <c r="AN130" i="2"/>
  <c r="AN58" i="2"/>
  <c r="AN178" i="2"/>
  <c r="AN164" i="2"/>
  <c r="AN99" i="2"/>
  <c r="AN117" i="2"/>
  <c r="AN84" i="2"/>
  <c r="AN139" i="2"/>
  <c r="AN131" i="2"/>
  <c r="AN42" i="2"/>
  <c r="AN199" i="2"/>
  <c r="AN40" i="2"/>
  <c r="AN119" i="2"/>
  <c r="AN56" i="2"/>
  <c r="AN52" i="2"/>
  <c r="AN24" i="2"/>
  <c r="AN4" i="2"/>
  <c r="AN20" i="2"/>
  <c r="AN188" i="2"/>
  <c r="AN102" i="2"/>
  <c r="AN30" i="2"/>
  <c r="AN182" i="2"/>
  <c r="AN179" i="2"/>
  <c r="AN104" i="2"/>
  <c r="AN47" i="2"/>
  <c r="AN110" i="2"/>
  <c r="AN154" i="2"/>
  <c r="AN114" i="2"/>
  <c r="AN12" i="2"/>
  <c r="AN165" i="2"/>
  <c r="AN132" i="2"/>
  <c r="AN155" i="2"/>
  <c r="AN174" i="2"/>
  <c r="AN135" i="2"/>
  <c r="AN159" i="2"/>
  <c r="AN61" i="2"/>
  <c r="AN147" i="2"/>
  <c r="AN43" i="2"/>
  <c r="AN36" i="2"/>
  <c r="AN59" i="2"/>
  <c r="AN144" i="2"/>
  <c r="AN141" i="2"/>
  <c r="AN75" i="2"/>
  <c r="AN171" i="2"/>
  <c r="AN18" i="2"/>
  <c r="AN49" i="2"/>
  <c r="AN103" i="2"/>
  <c r="AN146" i="2"/>
  <c r="AN63" i="2"/>
  <c r="AN51" i="2"/>
  <c r="AN177" i="2"/>
  <c r="AN181" i="2"/>
  <c r="AN126" i="2"/>
  <c r="AN72" i="2"/>
  <c r="AN195" i="2"/>
  <c r="AN8" i="2"/>
  <c r="AN140" i="2"/>
  <c r="AN46" i="2"/>
  <c r="AN107" i="2"/>
  <c r="AN168" i="2"/>
  <c r="AN39" i="2"/>
  <c r="AN53" i="2"/>
  <c r="AN128" i="2"/>
  <c r="AN202" i="2"/>
  <c r="AN34" i="2"/>
  <c r="AN60" i="2"/>
  <c r="AN156" i="2"/>
  <c r="AN22" i="2"/>
  <c r="AN98" i="2"/>
  <c r="AN184" i="2"/>
  <c r="AN173" i="2"/>
  <c r="AN19" i="2"/>
  <c r="AN129" i="2"/>
  <c r="AN31" i="2"/>
  <c r="AN32" i="2"/>
  <c r="AN183" i="2"/>
  <c r="AN91" i="2"/>
  <c r="AN77" i="2"/>
  <c r="AN23" i="2"/>
  <c r="AN105" i="2"/>
  <c r="AN166" i="2"/>
  <c r="AN13" i="2"/>
  <c r="AN16" i="2"/>
  <c r="AN25" i="2"/>
  <c r="AN66" i="2"/>
  <c r="AN10" i="2"/>
  <c r="AN186" i="2"/>
  <c r="AN94" i="2"/>
  <c r="AN187" i="2"/>
  <c r="AN106" i="2"/>
  <c r="AN71" i="2"/>
  <c r="AN93" i="2"/>
  <c r="AN200" i="2"/>
  <c r="AN138" i="2"/>
  <c r="AN44" i="2"/>
  <c r="AN161" i="2"/>
  <c r="AN29" i="2"/>
  <c r="AN57" i="2"/>
  <c r="AN153" i="2"/>
  <c r="AN127" i="2"/>
  <c r="AN33" i="2"/>
  <c r="AN149" i="2"/>
  <c r="AN152" i="2"/>
  <c r="AN68" i="2"/>
  <c r="AN3" i="2"/>
  <c r="C7" i="4" s="1"/>
  <c r="E7" i="4" s="1"/>
  <c r="F7" i="4" s="1"/>
  <c r="G7" i="4" s="1"/>
  <c r="L7" i="4" s="1"/>
  <c r="AN73" i="2"/>
  <c r="AN69" i="2"/>
  <c r="AN158" i="2"/>
  <c r="AN175" i="2"/>
  <c r="AN41" i="2"/>
  <c r="AN145" i="2"/>
  <c r="AN196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CD113" i="2" l="1"/>
  <c r="CD67" i="2"/>
  <c r="CD60" i="2"/>
  <c r="CD105" i="2"/>
  <c r="CD163" i="2"/>
  <c r="CD192" i="2"/>
  <c r="CD165" i="2"/>
  <c r="CD62" i="2"/>
  <c r="CD137" i="2"/>
  <c r="CD196" i="2"/>
  <c r="CD145" i="2"/>
  <c r="CD20" i="2"/>
  <c r="CD109" i="2"/>
  <c r="CD87" i="2"/>
  <c r="CD80" i="2"/>
  <c r="CD147" i="2"/>
  <c r="CD195" i="2"/>
  <c r="CD188" i="2"/>
  <c r="CD3" i="2"/>
  <c r="C9" i="4" s="1"/>
  <c r="E9" i="4" s="1"/>
  <c r="F9" i="4" s="1"/>
  <c r="G9" i="4" s="1"/>
  <c r="L9" i="4" s="1"/>
  <c r="CD166" i="2"/>
  <c r="CD155" i="2"/>
  <c r="CD69" i="2"/>
  <c r="CD169" i="2"/>
  <c r="CD191" i="2"/>
  <c r="CD190" i="2"/>
  <c r="CD185" i="2"/>
  <c r="CD58" i="2"/>
  <c r="CD53" i="2"/>
  <c r="CD124" i="2"/>
  <c r="CD88" i="2"/>
  <c r="CD23" i="2"/>
  <c r="CD71" i="2"/>
  <c r="CD89" i="2"/>
  <c r="CD47" i="2"/>
  <c r="CD112" i="2"/>
  <c r="CD59" i="2"/>
  <c r="CD42" i="2"/>
  <c r="CD130" i="2"/>
  <c r="CD26" i="2"/>
  <c r="CD161" i="2"/>
  <c r="CD85" i="2"/>
  <c r="CD37" i="2"/>
  <c r="CD120" i="2"/>
  <c r="CD33" i="2"/>
  <c r="CD110" i="2"/>
  <c r="CD123" i="2"/>
  <c r="CD162" i="2"/>
  <c r="CD50" i="2"/>
  <c r="CD135" i="2"/>
  <c r="CD151" i="2"/>
  <c r="CD128" i="2"/>
  <c r="CD39" i="2"/>
  <c r="CD73" i="2"/>
  <c r="CD96" i="2"/>
  <c r="CD95" i="2"/>
  <c r="CD66" i="2"/>
  <c r="CD83" i="2"/>
  <c r="CD117" i="2"/>
  <c r="CD17" i="2"/>
  <c r="CD51" i="2"/>
  <c r="CD138" i="2"/>
  <c r="CD160" i="2"/>
  <c r="CD184" i="2"/>
  <c r="CD9" i="2"/>
  <c r="CD35" i="2"/>
  <c r="CD15" i="2"/>
  <c r="CD136" i="2"/>
  <c r="CD183" i="2"/>
  <c r="CD146" i="2"/>
  <c r="CD125" i="2"/>
  <c r="CD159" i="2"/>
  <c r="CD140" i="2"/>
  <c r="CD180" i="2"/>
  <c r="CD189" i="2"/>
  <c r="CD104" i="2"/>
  <c r="CD52" i="2"/>
  <c r="CD152" i="2"/>
  <c r="CD65" i="2"/>
  <c r="CD18" i="2"/>
  <c r="CD168" i="2"/>
  <c r="CD118" i="2"/>
  <c r="CD12" i="2"/>
  <c r="CD63" i="2"/>
  <c r="CD193" i="2"/>
  <c r="CD40" i="2"/>
  <c r="CD79" i="2"/>
  <c r="CD164" i="2"/>
  <c r="CD86" i="2"/>
  <c r="CD129" i="2"/>
  <c r="CD181" i="2"/>
  <c r="CD154" i="2"/>
  <c r="CD34" i="2"/>
  <c r="CD61" i="2"/>
  <c r="CD41" i="2"/>
  <c r="CD98" i="2"/>
  <c r="CD54" i="2"/>
  <c r="CD21" i="2"/>
  <c r="CD103" i="2"/>
  <c r="CD72" i="2"/>
  <c r="CD56" i="2"/>
  <c r="CD187" i="2"/>
  <c r="CD175" i="2"/>
  <c r="CD126" i="2"/>
  <c r="CD84" i="2"/>
  <c r="CD45" i="2"/>
  <c r="CD203" i="2"/>
  <c r="CD68" i="2"/>
  <c r="CD48" i="2"/>
  <c r="CD28" i="2"/>
  <c r="CD142" i="2"/>
  <c r="CD122" i="2"/>
  <c r="CD99" i="2"/>
  <c r="CD144" i="2"/>
  <c r="CD101" i="2"/>
  <c r="CD38" i="2"/>
  <c r="CD81" i="2"/>
  <c r="CD114" i="2"/>
  <c r="CD177" i="2"/>
  <c r="CD93" i="2"/>
  <c r="CD149" i="2"/>
  <c r="CD133" i="2"/>
  <c r="CD167" i="2"/>
  <c r="CD141" i="2"/>
  <c r="CD102" i="2"/>
  <c r="CD194" i="2"/>
  <c r="CD202" i="2"/>
  <c r="CD171" i="2"/>
  <c r="CD57" i="2"/>
  <c r="CD31" i="2"/>
  <c r="CD148" i="2"/>
  <c r="CD19" i="2"/>
  <c r="CD198" i="2"/>
  <c r="CD182" i="2"/>
  <c r="CD7" i="2"/>
  <c r="CD176" i="2"/>
  <c r="CD174" i="2"/>
  <c r="CD108" i="2"/>
  <c r="CD77" i="2"/>
  <c r="CD44" i="2"/>
  <c r="CD29" i="2"/>
  <c r="CD197" i="2"/>
  <c r="CD46" i="2"/>
  <c r="CD100" i="2"/>
  <c r="CD16" i="2"/>
  <c r="CD82" i="2"/>
  <c r="CD201" i="2"/>
  <c r="CD8" i="2"/>
  <c r="CD186" i="2"/>
  <c r="CD90" i="2"/>
  <c r="CD115" i="2"/>
  <c r="CD158" i="2"/>
  <c r="CD156" i="2"/>
  <c r="CD119" i="2"/>
  <c r="CD25" i="2"/>
  <c r="CD178" i="2"/>
  <c r="CD153" i="2"/>
  <c r="CD76" i="2"/>
  <c r="CD121" i="2"/>
  <c r="CD24" i="2"/>
  <c r="CD157" i="2"/>
  <c r="CD14" i="2"/>
  <c r="CD70" i="2"/>
  <c r="CD4" i="2"/>
  <c r="CD78" i="2"/>
  <c r="CD64" i="2"/>
  <c r="CD143" i="2"/>
  <c r="CD49" i="2"/>
  <c r="CD116" i="2"/>
  <c r="CD36" i="2"/>
  <c r="CD200" i="2"/>
  <c r="CD74" i="2"/>
  <c r="CD150" i="2"/>
  <c r="CD13" i="2"/>
  <c r="CD199" i="2"/>
  <c r="CD127" i="2"/>
  <c r="CD94" i="2"/>
  <c r="CD55" i="2"/>
  <c r="CD97" i="2"/>
  <c r="CD27" i="2"/>
  <c r="CD5" i="2"/>
  <c r="CD75" i="2"/>
  <c r="CD134" i="2"/>
  <c r="CD172" i="2"/>
  <c r="CD179" i="2"/>
  <c r="CD32" i="2"/>
  <c r="CD139" i="2"/>
  <c r="CD6" i="2"/>
  <c r="CD11" i="2"/>
  <c r="CD106" i="2"/>
  <c r="CD10" i="2"/>
  <c r="CD22" i="2"/>
  <c r="CD107" i="2"/>
  <c r="CD43" i="2"/>
  <c r="CD131" i="2"/>
  <c r="CD132" i="2"/>
  <c r="CD170" i="2"/>
  <c r="CD173" i="2"/>
  <c r="CD91" i="2"/>
  <c r="CD30" i="2"/>
  <c r="CD92" i="2"/>
  <c r="CD111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<sst xmlns="http://schemas.openxmlformats.org/spreadsheetml/2006/main" count="1173" uniqueCount="325">
  <si>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</si>
  <si>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</si>
  <si>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</si>
  <si>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</si>
  <si>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</si>
  <si>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</si>
  <si>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</si>
  <si>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</si>
  <si>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</si>
  <si>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</si>
  <si>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</si>
  <si>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</si>
  <si>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</si>
  <si>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</si>
  <si>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</si>
  <si>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</si>
  <si>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</si>
  <si>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</si>
  <si>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</si>
  <si>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</si>
  <si>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</si>
  <si>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Erable sycomore</t>
  </si>
  <si>
    <t>Essence 4</t>
  </si>
  <si>
    <t>Charme</t>
  </si>
  <si>
    <t>Essence 5</t>
  </si>
  <si>
    <t>Hêtre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</si>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</sst>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1.7592999121809252</c:v>
                </c:pt>
                <c:pt idx="2">
                  <c:v>2.3324037701714682</c:v>
                </c:pt>
                <c:pt idx="3">
                  <c:v>3.0929795715358832</c:v>
                </c:pt>
                <c:pt idx="4">
                  <c:v>4.1025931670766438</c:v>
                </c:pt>
                <c:pt idx="5">
                  <c:v>5.4431026195341525</c:v>
                </c:pt>
                <c:pt idx="6">
                  <c:v>7.223369200291299</c:v>
                </c:pt>
                <c:pt idx="7">
                  <c:v>9.5881947420946929</c:v>
                </c:pt>
                <c:pt idx="8">
                  <c:v>12.730226036616109</c:v>
                </c:pt>
                <c:pt idx="9">
                  <c:v>16.905814023060625</c:v>
                </c:pt>
                <c:pt idx="10">
                  <c:v>22.456145170085449</c:v>
                </c:pt>
                <c:pt idx="11">
                  <c:v>29.835402381259374</c:v>
                </c:pt>
                <c:pt idx="12">
                  <c:v>39.648299916284579</c:v>
                </c:pt>
                <c:pt idx="13">
                  <c:v>52.700120590393603</c:v>
                </c:pt>
                <c:pt idx="14">
                  <c:v>70.06342985379348</c:v>
                </c:pt>
                <c:pt idx="15">
                  <c:v>93.167038390814923</c:v>
                </c:pt>
                <c:pt idx="16">
                  <c:v>123.91465037324737</c:v>
                </c:pt>
                <c:pt idx="17">
                  <c:v>164.84312581921256</c:v>
                </c:pt>
                <c:pt idx="18">
                  <c:v>219.33361295956638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1.7635481498839096</c:v>
                </c:pt>
                <c:pt idx="2">
                  <c:v>2.3436918447711896</c:v>
                </c:pt>
                <c:pt idx="3">
                  <c:v>3.1154803521912933</c:v>
                </c:pt>
                <c:pt idx="4">
                  <c:v>4.1424705504345694</c:v>
                </c:pt>
                <c:pt idx="5">
                  <c:v>5.5093745054553116</c:v>
                </c:pt>
                <c:pt idx="6">
                  <c:v>7.3291249540380745</c:v>
                </c:pt>
                <c:pt idx="7">
                  <c:v>9.7523078996673132</c:v>
                </c:pt>
                <c:pt idx="8">
                  <c:v>12.979757621793185</c:v>
                </c:pt>
                <c:pt idx="9">
                  <c:v>17.279377295093393</c:v>
                </c:pt>
                <c:pt idx="10">
                  <c:v>23.008606762600749</c:v>
                </c:pt>
                <c:pt idx="11">
                  <c:v>30.644438409085861</c:v>
                </c:pt>
                <c:pt idx="12">
                  <c:v>40.823523516962474</c:v>
                </c:pt>
                <c:pt idx="13">
                  <c:v>54.395769831149671</c:v>
                </c:pt>
                <c:pt idx="14">
                  <c:v>72.495979804039379</c:v>
                </c:pt>
                <c:pt idx="15">
                  <c:v>96.639616572868476</c:v>
                </c:pt>
                <c:pt idx="16">
                  <c:v>128.8508429979656</c:v>
                </c:pt>
                <c:pt idx="17">
                  <c:v>171.83373470809519</c:v>
                </c:pt>
                <c:pt idx="18">
                  <c:v>229.20125772816402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115" zoomScaleNormal="115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4.28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207</v>
      </c>
      <c r="C9" s="32">
        <v>0.5</v>
      </c>
      <c r="D9" s="33">
        <f t="shared" ref="D9:D18" si="0">C9*$C$5</f>
        <v>2.14</v>
      </c>
      <c r="E9" s="34">
        <v>18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207</v>
      </c>
      <c r="C10" s="32">
        <v>0.5</v>
      </c>
      <c r="D10" s="33">
        <f t="shared" si="0"/>
        <v>2.14</v>
      </c>
      <c r="E10" s="34">
        <v>18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1</v>
      </c>
      <c r="D19" s="38">
        <f>SUM(D9:D18)</f>
        <v>4.28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9" t="s">
        <v>47</v>
      </c>
      <c r="D34" s="259"/>
      <c r="E34" s="260" t="s">
        <v>48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195</v>
      </c>
      <c r="C36" s="60" t="s">
        <v>324</v>
      </c>
      <c r="D36" s="60">
        <v>195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10.833333333333334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Peuplier Koster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9" t="s">
        <v>47</v>
      </c>
      <c r="D60" s="259"/>
      <c r="E60" s="260" t="s">
        <v>48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18</v>
      </c>
      <c r="B62" s="60">
        <v>204</v>
      </c>
      <c r="C62" s="60" t="s">
        <v>324</v>
      </c>
      <c r="D62" s="60">
        <v>204</v>
      </c>
      <c r="E62" s="51">
        <v>0.77</v>
      </c>
      <c r="F62" s="51">
        <v>0.11</v>
      </c>
      <c r="G62" s="51">
        <v>0.1</v>
      </c>
      <c r="H62" s="51">
        <v>0.02</v>
      </c>
      <c r="I62" s="53">
        <f>IFERROR(B62/A62,"")</f>
        <v>11.333333333333334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/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9" t="s">
        <v>47</v>
      </c>
      <c r="D86" s="259"/>
      <c r="E86" s="260" t="s">
        <v>48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9" t="s">
        <v>47</v>
      </c>
      <c r="D112" s="259"/>
      <c r="E112" s="260" t="s">
        <v>48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/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9" t="s">
        <v>47</v>
      </c>
      <c r="D138" s="259"/>
      <c r="E138" s="260" t="s">
        <v>48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9" t="s">
        <v>47</v>
      </c>
      <c r="D164" s="259"/>
      <c r="E164" s="260" t="s">
        <v>48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9" t="s">
        <v>47</v>
      </c>
      <c r="D190" s="259"/>
      <c r="E190" s="260" t="s">
        <v>48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9" t="s">
        <v>47</v>
      </c>
      <c r="D216" s="259"/>
      <c r="E216" s="260" t="s">
        <v>48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9" t="s">
        <v>47</v>
      </c>
      <c r="D242" s="259"/>
      <c r="E242" s="260" t="s">
        <v>48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9" t="s">
        <v>47</v>
      </c>
      <c r="D268" s="259"/>
      <c r="E268" s="260" t="s">
        <v>48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C17" sqref="C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58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63</v>
      </c>
      <c r="D8" s="23"/>
      <c r="E8" s="105">
        <v>4</v>
      </c>
      <c r="F8" s="61">
        <v>0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53</v>
      </c>
      <c r="X2" s="7" t="s">
        <v>54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53</v>
      </c>
      <c r="AS2" s="7" t="s">
        <v>54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53</v>
      </c>
      <c r="BN2" s="7" t="s">
        <v>54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53</v>
      </c>
      <c r="CI2" s="7" t="s">
        <v>54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53</v>
      </c>
      <c r="DD2" s="7" t="s">
        <v>54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53</v>
      </c>
      <c r="DY2" s="7" t="s">
        <v>54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53</v>
      </c>
      <c r="ET2" s="7" t="s">
        <v>54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53</v>
      </c>
      <c r="FO2" s="7" t="s">
        <v>54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53</v>
      </c>
      <c r="GJ2" s="7" t="s">
        <v>54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53</v>
      </c>
      <c r="HE2" s="7" t="s">
        <v>54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57.270516236695812</v>
      </c>
      <c r="T3" s="59">
        <f>IF('Données projet'!E9&gt;30,$R$33-$H$33,LOOKUP('Données projet'!$E$9,$A$3:$A$203,R3:R203)-LOOKUP('Données projet'!$E$9,$A$3:$A$203,$H$3:$H$203))</f>
        <v>241.33361295956638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59.005731763382016</v>
      </c>
      <c r="AO3" s="59">
        <f>IF('Données projet'!E10&gt;30,$AM$33-$H$33,LOOKUP('Données projet'!$E$10,$A$3:$A$203,AM3:AM203)-LOOKUP('Données projet'!$E$10,$A$3:$A$203,$H$3:$H$203))</f>
        <v>251.20125772816402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10.833333333333334</v>
      </c>
      <c r="N4" s="13">
        <f>IF('Données projet'!$A$36&gt;35,N3+M4-V3,IF(A4&lt;'Données projet'!$A$36,$K$205^A4,IF(A4='Données projet'!$A$36,'Données projet'!$B$36,N3+M4-V3)))</f>
        <v>1.3403682905848058</v>
      </c>
      <c r="O4" s="13">
        <f>N4*VLOOKUP('Données projet'!$B$9,Paramètres!$A$1:$I$89,3,0)*VLOOKUP('Données projet'!$B$9,Paramètres!$A$1:$I$89,5,0)</f>
        <v>0.6816576978598089</v>
      </c>
      <c r="P4" s="13">
        <f>EXP(-1.0587+0.8836*LN(O4)+0.284)</f>
        <v>0.32846665363163152</v>
      </c>
      <c r="Q4" s="20">
        <f t="shared" ref="Q4:Q34" si="2">(O4+P4)*0.475*44/12</f>
        <v>1.7592999121809252</v>
      </c>
      <c r="R4" s="59">
        <f t="shared" si="0"/>
        <v>259.64818880106981</v>
      </c>
      <c r="S4" s="59">
        <f ca="1">AVERAGE(OFFSET($R$3,0,0,'Données projet'!$E$9+1,1))-AVERAGE(OFFSET($H$3,0,0,'Données projet'!$E$9+1,1))</f>
        <v>57.270516236695812</v>
      </c>
      <c r="T4" s="59">
        <f>$T$3</f>
        <v>241.33361295956638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11.333333333333334</v>
      </c>
      <c r="AI4" s="13">
        <f>IF('Données projet'!$A$62&gt;35,AI3+AH4-AQ3,IF(A4&lt;'Données projet'!$A$62,$AF$205^A4,IF(A4='Données projet'!$A$62,'Données projet'!$B$62,AI3+AH4-AQ3)))</f>
        <v>1.3437323941352546</v>
      </c>
      <c r="AJ4" s="13">
        <f>AI4*VLOOKUP('Données projet'!$B$10,Paramètres!$A$1:$I$89,3,0)*VLOOKUP('Données projet'!$B$10,Paramètres!$A$1:$I$89,5,0)</f>
        <v>0.68336854636142508</v>
      </c>
      <c r="AK4" s="13">
        <f>EXP(-1.0587+0.8836*LN(AJ4)+0.284)</f>
        <v>0.32919498467239872</v>
      </c>
      <c r="AL4" s="20">
        <f t="shared" ref="AL4:AL67" si="4">(AJ4+AK4)*0.475*44/12</f>
        <v>1.7635481498839096</v>
      </c>
      <c r="AM4" s="59">
        <f t="shared" ref="AM4:AM67" si="5">AL4+(AD4+AE4)*44/12</f>
        <v>259.65243703877275</v>
      </c>
      <c r="AN4" s="59">
        <f ca="1">AVERAGE(OFFSET($AM$3,0,0,'Données projet'!$E$10+1,1))-AVERAGE(OFFSET($H$3,0,0,'Données projet'!$E$10+1,1))</f>
        <v>59.005731763382016</v>
      </c>
      <c r="AO4" s="59">
        <f>$AO$3</f>
        <v>251.20125772816402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10.833333333333334</v>
      </c>
      <c r="N5" s="13">
        <f>IF('Données projet'!$A$36&gt;35,N4+M5-V4,IF(A5&lt;'Données projet'!$A$36,$K$205^A5,IF(A5='Données projet'!$A$36,'Données projet'!$B$36,N4+M5-V4)))</f>
        <v>1.7965871544052343</v>
      </c>
      <c r="O5" s="13">
        <f>N5*VLOOKUP('Données projet'!$B$9,Paramètres!$A$1:$I$89,3,0)*VLOOKUP('Données projet'!$B$9,Paramètres!$A$1:$I$89,5,0)</f>
        <v>0.9136723632443261</v>
      </c>
      <c r="P5" s="13">
        <f t="shared" ref="P5:P68" si="33">EXP(-1.0587+0.8836*LN(O5)+0.284)</f>
        <v>0.42550683494024905</v>
      </c>
      <c r="Q5" s="20">
        <f t="shared" si="2"/>
        <v>2.3324037701714682</v>
      </c>
      <c r="R5" s="59">
        <f t="shared" si="0"/>
        <v>261.44351488128262</v>
      </c>
      <c r="S5" s="59">
        <f ca="1">AVERAGE(OFFSET($R$3,0,0,'Données projet'!$E$9+1,1))-AVERAGE(OFFSET($H$3,0,0,'Données projet'!$E$9+1,1))</f>
        <v>57.270516236695812</v>
      </c>
      <c r="T5" s="59">
        <f t="shared" ref="T5:T68" si="34">$T$3</f>
        <v>241.33361295956638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11.333333333333334</v>
      </c>
      <c r="AI5" s="13">
        <f>IF('Données projet'!$A$62&gt;35,AI4+AH5-AQ4,IF(A5&lt;'Données projet'!$A$62,$AF$205^A5,IF(A5='Données projet'!$A$62,'Données projet'!$B$62,AI4+AH5-AQ4)))</f>
        <v>1.8056167470484632</v>
      </c>
      <c r="AJ5" s="13">
        <f>AI5*VLOOKUP('Données projet'!$B$10,Paramètres!$A$1:$I$89,3,0)*VLOOKUP('Données projet'!$B$10,Paramètres!$A$1:$I$89,5,0)</f>
        <v>0.91826445287896652</v>
      </c>
      <c r="AK5" s="13">
        <f t="shared" ref="AK5:AK68" si="35">EXP(-1.0587+0.8836*LN(AJ5)+0.284)</f>
        <v>0.42739593646334323</v>
      </c>
      <c r="AL5" s="20">
        <f t="shared" si="4"/>
        <v>2.3436918447711896</v>
      </c>
      <c r="AM5" s="59">
        <f t="shared" si="5"/>
        <v>261.45480295588231</v>
      </c>
      <c r="AN5" s="59">
        <f ca="1">AVERAGE(OFFSET($AM$3,0,0,'Données projet'!$E$10+1,1))-AVERAGE(OFFSET($H$3,0,0,'Données projet'!$E$10+1,1))</f>
        <v>59.005731763382016</v>
      </c>
      <c r="AO5" s="59">
        <f t="shared" ref="AO5:AO68" si="36">$AO$3</f>
        <v>251.20125772816402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10.833333333333334</v>
      </c>
      <c r="N6" s="13">
        <f>IF('Données projet'!$A$36&gt;35,N5+M6-V5,IF(A6&lt;'Données projet'!$A$36,$K$205^A6,IF(A6='Données projet'!$A$36,'Données projet'!$B$36,N5+M6-V5)))</f>
        <v>2.4080884530367643</v>
      </c>
      <c r="O6" s="13">
        <f>N6*VLOOKUP('Données projet'!$B$9,Paramètres!$A$1:$I$89,3,0)*VLOOKUP('Données projet'!$B$9,Paramètres!$A$1:$I$89,5,0)</f>
        <v>1.224657463676377</v>
      </c>
      <c r="P6" s="13">
        <f t="shared" si="33"/>
        <v>0.55121597452604409</v>
      </c>
      <c r="Q6" s="20">
        <f t="shared" si="2"/>
        <v>3.0929795715358832</v>
      </c>
      <c r="R6" s="59">
        <f t="shared" si="0"/>
        <v>263.42631290486918</v>
      </c>
      <c r="S6" s="59">
        <f ca="1">AVERAGE(OFFSET($R$3,0,0,'Données projet'!$E$9+1,1))-AVERAGE(OFFSET($H$3,0,0,'Données projet'!$E$9+1,1))</f>
        <v>57.270516236695812</v>
      </c>
      <c r="T6" s="59">
        <f t="shared" si="34"/>
        <v>241.33361295956638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11.333333333333334</v>
      </c>
      <c r="AI6" s="13">
        <f>IF('Données projet'!$A$62&gt;35,AI5+AH6-AQ5,IF(A6&lt;'Données projet'!$A$62,$AF$205^A6,IF(A6='Données projet'!$A$62,'Données projet'!$B$62,AI5+AH6-AQ5)))</f>
        <v>2.4262657144021418</v>
      </c>
      <c r="AJ6" s="13">
        <f>AI6*VLOOKUP('Données projet'!$B$10,Paramètres!$A$1:$I$89,3,0)*VLOOKUP('Données projet'!$B$10,Paramètres!$A$1:$I$89,5,0)</f>
        <v>1.2339016917163532</v>
      </c>
      <c r="AK6" s="13">
        <f t="shared" si="35"/>
        <v>0.55489085499635127</v>
      </c>
      <c r="AL6" s="20">
        <f t="shared" si="4"/>
        <v>3.1154803521912933</v>
      </c>
      <c r="AM6" s="59">
        <f t="shared" si="5"/>
        <v>263.44881368552461</v>
      </c>
      <c r="AN6" s="59">
        <f ca="1">AVERAGE(OFFSET($AM$3,0,0,'Données projet'!$E$10+1,1))-AVERAGE(OFFSET($H$3,0,0,'Données projet'!$E$10+1,1))</f>
        <v>59.005731763382016</v>
      </c>
      <c r="AO6" s="59">
        <f t="shared" si="36"/>
        <v>251.20125772816402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10.833333333333334</v>
      </c>
      <c r="N7" s="13">
        <f>IF('Données projet'!$A$36&gt;35,N6+M7-V6,IF(A7&lt;'Données projet'!$A$36,$K$205^A7,IF(A7='Données projet'!$A$36,'Données projet'!$B$36,N6+M7-V6)))</f>
        <v>3.2277254033738974</v>
      </c>
      <c r="O7" s="13">
        <f>N7*VLOOKUP('Données projet'!$B$9,Paramètres!$A$1:$I$89,3,0)*VLOOKUP('Données projet'!$B$9,Paramètres!$A$1:$I$89,5,0)</f>
        <v>1.6414920311398293</v>
      </c>
      <c r="P7" s="13">
        <f t="shared" si="33"/>
        <v>0.71406385426302843</v>
      </c>
      <c r="Q7" s="20">
        <f t="shared" si="2"/>
        <v>4.1025931670766438</v>
      </c>
      <c r="R7" s="59">
        <f t="shared" si="0"/>
        <v>265.65814872263218</v>
      </c>
      <c r="S7" s="59">
        <f ca="1">AVERAGE(OFFSET($R$3,0,0,'Données projet'!$E$9+1,1))-AVERAGE(OFFSET($H$3,0,0,'Données projet'!$E$9+1,1))</f>
        <v>57.270516236695812</v>
      </c>
      <c r="T7" s="59">
        <f t="shared" si="34"/>
        <v>241.33361295956638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11.333333333333334</v>
      </c>
      <c r="AI7" s="13">
        <f>IF('Données projet'!$A$62&gt;35,AI6+AH7-AQ6,IF(A7&lt;'Données projet'!$A$62,$AF$205^A7,IF(A7='Données projet'!$A$62,'Données projet'!$B$62,AI6+AH7-AQ6)))</f>
        <v>3.2602518372218738</v>
      </c>
      <c r="AJ7" s="13">
        <f>AI7*VLOOKUP('Données projet'!$B$10,Paramètres!$A$1:$I$89,3,0)*VLOOKUP('Données projet'!$B$10,Paramètres!$A$1:$I$89,5,0)</f>
        <v>1.6580336743375563</v>
      </c>
      <c r="AK7" s="13">
        <f t="shared" si="35"/>
        <v>0.72041831634257958</v>
      </c>
      <c r="AL7" s="20">
        <f t="shared" si="4"/>
        <v>4.1424705504345694</v>
      </c>
      <c r="AM7" s="59">
        <f t="shared" si="5"/>
        <v>265.6980261059901</v>
      </c>
      <c r="AN7" s="59">
        <f ca="1">AVERAGE(OFFSET($AM$3,0,0,'Données projet'!$E$10+1,1))-AVERAGE(OFFSET($H$3,0,0,'Données projet'!$E$10+1,1))</f>
        <v>59.005731763382016</v>
      </c>
      <c r="AO7" s="59">
        <f t="shared" si="36"/>
        <v>251.20125772816402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10.833333333333334</v>
      </c>
      <c r="N8" s="13">
        <f>IF('Données projet'!$A$36&gt;35,N7+M8-V7,IF(A8&lt;'Données projet'!$A$36,$K$205^A8,IF(A8='Données projet'!$A$36,'Données projet'!$B$36,N7+M8-V7)))</f>
        <v>4.3263407813974233</v>
      </c>
      <c r="O8" s="13">
        <f>N8*VLOOKUP('Données projet'!$B$9,Paramètres!$A$1:$I$89,3,0)*VLOOKUP('Données projet'!$B$9,Paramètres!$A$1:$I$89,5,0)</f>
        <v>2.200203867787474</v>
      </c>
      <c r="P8" s="13">
        <f t="shared" si="33"/>
        <v>0.92502251663404966</v>
      </c>
      <c r="Q8" s="20">
        <f t="shared" si="2"/>
        <v>5.4431026195341525</v>
      </c>
      <c r="R8" s="59">
        <f t="shared" si="0"/>
        <v>268.22088039731193</v>
      </c>
      <c r="S8" s="59">
        <f ca="1">AVERAGE(OFFSET($R$3,0,0,'Données projet'!$E$9+1,1))-AVERAGE(OFFSET($H$3,0,0,'Données projet'!$E$9+1,1))</f>
        <v>57.270516236695812</v>
      </c>
      <c r="T8" s="59">
        <f t="shared" si="34"/>
        <v>241.33361295956638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11.333333333333334</v>
      </c>
      <c r="AI8" s="13">
        <f>IF('Données projet'!$A$62&gt;35,AI7+AH8-AQ7,IF(A8&lt;'Données projet'!$A$62,$AF$205^A8,IF(A8='Données projet'!$A$62,'Données projet'!$B$62,AI7+AH8-AQ7)))</f>
        <v>4.3809060067140111</v>
      </c>
      <c r="AJ8" s="13">
        <f>AI8*VLOOKUP('Données projet'!$B$10,Paramètres!$A$1:$I$89,3,0)*VLOOKUP('Données projet'!$B$10,Paramètres!$A$1:$I$89,5,0)</f>
        <v>2.2279535587744776</v>
      </c>
      <c r="AK8" s="13">
        <f t="shared" si="35"/>
        <v>0.93532366923814181</v>
      </c>
      <c r="AL8" s="20">
        <f t="shared" si="4"/>
        <v>5.5093745054553116</v>
      </c>
      <c r="AM8" s="59">
        <f t="shared" si="5"/>
        <v>268.28715228323307</v>
      </c>
      <c r="AN8" s="59">
        <f ca="1">AVERAGE(OFFSET($AM$3,0,0,'Données projet'!$E$10+1,1))-AVERAGE(OFFSET($H$3,0,0,'Données projet'!$E$10+1,1))</f>
        <v>59.005731763382016</v>
      </c>
      <c r="AO8" s="59">
        <f t="shared" si="36"/>
        <v>251.20125772816402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10.833333333333334</v>
      </c>
      <c r="N9" s="13">
        <f>IF('Données projet'!$A$36&gt;35,N8+M9-V8,IF(A9&lt;'Données projet'!$A$36,$K$205^A9,IF(A9='Données projet'!$A$36,'Données projet'!$B$36,N8+M9-V8)))</f>
        <v>5.7988899976489972</v>
      </c>
      <c r="O9" s="13">
        <f>N9*VLOOKUP('Données projet'!$B$9,Paramètres!$A$1:$I$89,3,0)*VLOOKUP('Données projet'!$B$9,Paramètres!$A$1:$I$89,5,0)</f>
        <v>2.9490834972043745</v>
      </c>
      <c r="P9" s="13">
        <f t="shared" si="33"/>
        <v>1.1983055173169461</v>
      </c>
      <c r="Q9" s="20">
        <f t="shared" si="2"/>
        <v>7.223369200291299</v>
      </c>
      <c r="R9" s="59">
        <f t="shared" si="0"/>
        <v>271.2233692002913</v>
      </c>
      <c r="S9" s="59">
        <f ca="1">AVERAGE(OFFSET($R$3,0,0,'Données projet'!$E$9+1,1))-AVERAGE(OFFSET($H$3,0,0,'Données projet'!$E$9+1,1))</f>
        <v>57.270516236695812</v>
      </c>
      <c r="T9" s="59">
        <f t="shared" si="34"/>
        <v>241.33361295956638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11.333333333333334</v>
      </c>
      <c r="AI9" s="13">
        <f>IF('Données projet'!$A$62&gt;35,AI8+AH9-AQ8,IF(A9&lt;'Données projet'!$A$62,$AF$205^A9,IF(A9='Données projet'!$A$62,'Données projet'!$B$62,AI8+AH9-AQ8)))</f>
        <v>5.8867653168833352</v>
      </c>
      <c r="AJ9" s="13">
        <f>AI9*VLOOKUP('Données projet'!$B$10,Paramètres!$A$1:$I$89,3,0)*VLOOKUP('Données projet'!$B$10,Paramètres!$A$1:$I$89,5,0)</f>
        <v>2.993773369554189</v>
      </c>
      <c r="AK9" s="13">
        <f t="shared" si="35"/>
        <v>1.2143366519030785</v>
      </c>
      <c r="AL9" s="20">
        <f t="shared" si="4"/>
        <v>7.3291249540380745</v>
      </c>
      <c r="AM9" s="59">
        <f t="shared" si="5"/>
        <v>271.32912495403809</v>
      </c>
      <c r="AN9" s="59">
        <f ca="1">AVERAGE(OFFSET($AM$3,0,0,'Données projet'!$E$10+1,1))-AVERAGE(OFFSET($H$3,0,0,'Données projet'!$E$10+1,1))</f>
        <v>59.005731763382016</v>
      </c>
      <c r="AO9" s="59">
        <f t="shared" si="36"/>
        <v>251.20125772816402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10.833333333333334</v>
      </c>
      <c r="N10" s="13">
        <f>IF('Données projet'!$A$36&gt;35,N9+M10-V9,IF(A10&lt;'Données projet'!$A$36,$K$205^A10,IF(A10='Données projet'!$A$36,'Données projet'!$B$36,N9+M10-V9)))</f>
        <v>7.772648273438115</v>
      </c>
      <c r="O10" s="13">
        <f>N10*VLOOKUP('Données projet'!$B$9,Paramètres!$A$1:$I$89,3,0)*VLOOKUP('Données projet'!$B$9,Paramètres!$A$1:$I$89,5,0)</f>
        <v>3.9528580059396883</v>
      </c>
      <c r="P10" s="13">
        <f t="shared" si="33"/>
        <v>1.5523255780381269</v>
      </c>
      <c r="Q10" s="20">
        <f t="shared" si="2"/>
        <v>9.5881947420946929</v>
      </c>
      <c r="R10" s="59">
        <f t="shared" si="0"/>
        <v>274.81041696431691</v>
      </c>
      <c r="S10" s="59">
        <f ca="1">AVERAGE(OFFSET($R$3,0,0,'Données projet'!$E$9+1,1))-AVERAGE(OFFSET($H$3,0,0,'Données projet'!$E$9+1,1))</f>
        <v>57.270516236695812</v>
      </c>
      <c r="T10" s="59">
        <f t="shared" si="34"/>
        <v>241.33361295956638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11.333333333333334</v>
      </c>
      <c r="AI10" s="13">
        <f>IF('Données projet'!$A$62&gt;35,AI9+AH10-AQ9,IF(A10&lt;'Données projet'!$A$62,$AF$205^A10,IF(A10='Données projet'!$A$62,'Données projet'!$B$62,AI9+AH10-AQ9)))</f>
        <v>7.9102372529680247</v>
      </c>
      <c r="AJ10" s="13">
        <f>AI10*VLOOKUP('Données projet'!$B$10,Paramètres!$A$1:$I$89,3,0)*VLOOKUP('Données projet'!$B$10,Paramètres!$A$1:$I$89,5,0)</f>
        <v>4.022830257369419</v>
      </c>
      <c r="AK10" s="13">
        <f t="shared" si="35"/>
        <v>1.576580976889326</v>
      </c>
      <c r="AL10" s="20">
        <f t="shared" si="4"/>
        <v>9.7523078996673132</v>
      </c>
      <c r="AM10" s="59">
        <f t="shared" si="5"/>
        <v>274.97453012188953</v>
      </c>
      <c r="AN10" s="59">
        <f ca="1">AVERAGE(OFFSET($AM$3,0,0,'Données projet'!$E$10+1,1))-AVERAGE(OFFSET($H$3,0,0,'Données projet'!$E$10+1,1))</f>
        <v>59.005731763382016</v>
      </c>
      <c r="AO10" s="59">
        <f t="shared" si="36"/>
        <v>251.20125772816402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10.833333333333334</v>
      </c>
      <c r="N11" s="13">
        <f>IF('Données projet'!$A$36&gt;35,N10+M11-V10,IF(A11&lt;'Données projet'!$A$36,$K$205^A11,IF(A11='Données projet'!$A$36,'Données projet'!$B$36,N10+M11-V10)))</f>
        <v>10.418211279585188</v>
      </c>
      <c r="O11" s="13">
        <f>N11*VLOOKUP('Données projet'!$B$9,Paramètres!$A$1:$I$89,3,0)*VLOOKUP('Données projet'!$B$9,Paramètres!$A$1:$I$89,5,0)</f>
        <v>5.2982855283458434</v>
      </c>
      <c r="P11" s="13">
        <f t="shared" si="33"/>
        <v>2.0109351625342193</v>
      </c>
      <c r="Q11" s="20">
        <f t="shared" si="2"/>
        <v>12.730226036616109</v>
      </c>
      <c r="R11" s="59">
        <f t="shared" si="0"/>
        <v>279.17467048106056</v>
      </c>
      <c r="S11" s="59">
        <f ca="1">AVERAGE(OFFSET($R$3,0,0,'Données projet'!$E$9+1,1))-AVERAGE(OFFSET($H$3,0,0,'Données projet'!$E$9+1,1))</f>
        <v>57.270516236695812</v>
      </c>
      <c r="T11" s="59">
        <f t="shared" si="34"/>
        <v>241.33361295956638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11.333333333333334</v>
      </c>
      <c r="AI11" s="13">
        <f>IF('Données projet'!$A$62&gt;35,AI10+AH11-AQ10,IF(A11&lt;'Données projet'!$A$62,$AF$205^A11,IF(A11='Données projet'!$A$62,'Données projet'!$B$62,AI10+AH11-AQ10)))</f>
        <v>10.629242042108604</v>
      </c>
      <c r="AJ11" s="13">
        <f>AI11*VLOOKUP('Données projet'!$B$10,Paramètres!$A$1:$I$89,3,0)*VLOOKUP('Données projet'!$B$10,Paramètres!$A$1:$I$89,5,0)</f>
        <v>5.4056073329347525</v>
      </c>
      <c r="AK11" s="13">
        <f t="shared" si="35"/>
        <v>2.0468850814919564</v>
      </c>
      <c r="AL11" s="20">
        <f t="shared" si="4"/>
        <v>12.979757621793185</v>
      </c>
      <c r="AM11" s="59">
        <f t="shared" si="5"/>
        <v>279.42420206623763</v>
      </c>
      <c r="AN11" s="59">
        <f ca="1">AVERAGE(OFFSET($AM$3,0,0,'Données projet'!$E$10+1,1))-AVERAGE(OFFSET($H$3,0,0,'Données projet'!$E$10+1,1))</f>
        <v>59.005731763382016</v>
      </c>
      <c r="AO11" s="59">
        <f t="shared" si="36"/>
        <v>251.20125772816402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10.833333333333334</v>
      </c>
      <c r="N12" s="13">
        <f>IF('Données projet'!$A$36&gt;35,N11+M12-V11,IF(A12&lt;'Données projet'!$A$36,$K$205^A12,IF(A12='Données projet'!$A$36,'Données projet'!$B$36,N11+M12-V11)))</f>
        <v>13.964240043768941</v>
      </c>
      <c r="O12" s="13">
        <f>N12*VLOOKUP('Données projet'!$B$9,Paramètres!$A$1:$I$89,3,0)*VLOOKUP('Données projet'!$B$9,Paramètres!$A$1:$I$89,5,0)</f>
        <v>7.1016539166591333</v>
      </c>
      <c r="P12" s="13">
        <f t="shared" si="33"/>
        <v>2.60503356069625</v>
      </c>
      <c r="Q12" s="20">
        <f t="shared" si="2"/>
        <v>16.905814023060625</v>
      </c>
      <c r="R12" s="59">
        <f t="shared" si="0"/>
        <v>284.57248068972729</v>
      </c>
      <c r="S12" s="59">
        <f ca="1">AVERAGE(OFFSET($R$3,0,0,'Données projet'!$E$9+1,1))-AVERAGE(OFFSET($H$3,0,0,'Données projet'!$E$9+1,1))</f>
        <v>57.270516236695812</v>
      </c>
      <c r="T12" s="59">
        <f t="shared" si="34"/>
        <v>241.33361295956638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11.333333333333334</v>
      </c>
      <c r="AI12" s="13">
        <f>IF('Données projet'!$A$62&gt;35,AI11+AH12-AQ11,IF(A12&lt;'Données projet'!$A$62,$AF$205^A12,IF(A12='Données projet'!$A$62,'Données projet'!$B$62,AI11+AH12-AQ11)))</f>
        <v>14.282856857085697</v>
      </c>
      <c r="AJ12" s="13">
        <f>AI12*VLOOKUP('Données projet'!$B$10,Paramètres!$A$1:$I$89,3,0)*VLOOKUP('Données projet'!$B$10,Paramètres!$A$1:$I$89,5,0)</f>
        <v>7.2636896832395035</v>
      </c>
      <c r="AK12" s="13">
        <f t="shared" si="35"/>
        <v>2.6574838833212979</v>
      </c>
      <c r="AL12" s="20">
        <f t="shared" si="4"/>
        <v>17.279377295093393</v>
      </c>
      <c r="AM12" s="59">
        <f t="shared" si="5"/>
        <v>284.9460439617601</v>
      </c>
      <c r="AN12" s="59">
        <f ca="1">AVERAGE(OFFSET($AM$3,0,0,'Données projet'!$E$10+1,1))-AVERAGE(OFFSET($H$3,0,0,'Données projet'!$E$10+1,1))</f>
        <v>59.005731763382016</v>
      </c>
      <c r="AO12" s="59">
        <f t="shared" si="36"/>
        <v>251.20125772816402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10.833333333333334</v>
      </c>
      <c r="N13" s="13">
        <f>IF('Données projet'!$A$36&gt;35,N12+M13-V12,IF(A13&lt;'Données projet'!$A$36,$K$205^A13,IF(A13='Données projet'!$A$36,'Données projet'!$B$36,N12+M13-V12)))</f>
        <v>18.717224556782469</v>
      </c>
      <c r="O13" s="13">
        <f>N13*VLOOKUP('Données projet'!$B$9,Paramètres!$A$1:$I$89,3,0)*VLOOKUP('Données projet'!$B$9,Paramètres!$A$1:$I$89,5,0)</f>
        <v>9.5188317205972925</v>
      </c>
      <c r="P13" s="13">
        <f t="shared" si="33"/>
        <v>3.3746487598345452</v>
      </c>
      <c r="Q13" s="20">
        <f t="shared" si="2"/>
        <v>22.456145170085449</v>
      </c>
      <c r="R13" s="59">
        <f t="shared" si="0"/>
        <v>291.34503405897431</v>
      </c>
      <c r="S13" s="59">
        <f ca="1">AVERAGE(OFFSET($R$3,0,0,'Données projet'!$E$9+1,1))-AVERAGE(OFFSET($H$3,0,0,'Données projet'!$E$9+1,1))</f>
        <v>57.270516236695812</v>
      </c>
      <c r="T13" s="59">
        <f t="shared" si="34"/>
        <v>241.33361295956638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11.333333333333334</v>
      </c>
      <c r="AI13" s="13">
        <f>IF('Données projet'!$A$62&gt;35,AI12+AH13-AQ12,IF(A13&lt;'Données projet'!$A$62,$AF$205^A13,IF(A13='Données projet'!$A$62,'Données projet'!$B$62,AI12+AH13-AQ12)))</f>
        <v>19.192337439662904</v>
      </c>
      <c r="AJ13" s="13">
        <f>AI13*VLOOKUP('Données projet'!$B$10,Paramètres!$A$1:$I$89,3,0)*VLOOKUP('Données projet'!$B$10,Paramètres!$A$1:$I$89,5,0)</f>
        <v>9.7604551283149661</v>
      </c>
      <c r="AK13" s="13">
        <f t="shared" si="35"/>
        <v>3.450228180355321</v>
      </c>
      <c r="AL13" s="20">
        <f t="shared" si="4"/>
        <v>23.008606762600749</v>
      </c>
      <c r="AM13" s="59">
        <f t="shared" si="5"/>
        <v>291.89749565148963</v>
      </c>
      <c r="AN13" s="59">
        <f ca="1">AVERAGE(OFFSET($AM$3,0,0,'Données projet'!$E$10+1,1))-AVERAGE(OFFSET($H$3,0,0,'Données projet'!$E$10+1,1))</f>
        <v>59.005731763382016</v>
      </c>
      <c r="AO13" s="59">
        <f t="shared" si="36"/>
        <v>251.20125772816402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10.833333333333334</v>
      </c>
      <c r="N14" s="13">
        <f>IF('Données projet'!$A$36&gt;35,N13+M14-V13,IF(A14&lt;'Données projet'!$A$36,$K$205^A14,IF(A14='Données projet'!$A$36,'Données projet'!$B$36,N13+M14-V13)))</f>
        <v>25.087974283666465</v>
      </c>
      <c r="O14" s="13">
        <f>N14*VLOOKUP('Données projet'!$B$9,Paramètres!$A$1:$I$89,3,0)*VLOOKUP('Données projet'!$B$9,Paramètres!$A$1:$I$89,5,0)</f>
        <v>12.758740201701418</v>
      </c>
      <c r="P14" s="13">
        <f t="shared" si="33"/>
        <v>4.3716343712704751</v>
      </c>
      <c r="Q14" s="20">
        <f t="shared" si="2"/>
        <v>29.835402381259374</v>
      </c>
      <c r="R14" s="59">
        <f t="shared" si="0"/>
        <v>299.94651349237051</v>
      </c>
      <c r="S14" s="59">
        <f ca="1">AVERAGE(OFFSET($R$3,0,0,'Données projet'!$E$9+1,1))-AVERAGE(OFFSET($H$3,0,0,'Données projet'!$E$9+1,1))</f>
        <v>57.270516236695812</v>
      </c>
      <c r="T14" s="59">
        <f t="shared" si="34"/>
        <v>241.33361295956638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11.333333333333334</v>
      </c>
      <c r="AI14" s="13">
        <f>IF('Données projet'!$A$62&gt;35,AI13+AH14-AQ13,IF(A14&lt;'Données projet'!$A$62,$AF$205^A14,IF(A14='Données projet'!$A$62,'Données projet'!$B$62,AI13+AH14-AQ13)))</f>
        <v>25.789365536849914</v>
      </c>
      <c r="AJ14" s="13">
        <f>AI14*VLOOKUP('Données projet'!$B$10,Paramètres!$A$1:$I$89,3,0)*VLOOKUP('Données projet'!$B$10,Paramètres!$A$1:$I$89,5,0)</f>
        <v>13.115439737420393</v>
      </c>
      <c r="AK14" s="13">
        <f t="shared" si="35"/>
        <v>4.4794531290403876</v>
      </c>
      <c r="AL14" s="20">
        <f t="shared" si="4"/>
        <v>30.644438409085861</v>
      </c>
      <c r="AM14" s="59">
        <f t="shared" si="5"/>
        <v>300.75554952019701</v>
      </c>
      <c r="AN14" s="59">
        <f ca="1">AVERAGE(OFFSET($AM$3,0,0,'Données projet'!$E$10+1,1))-AVERAGE(OFFSET($H$3,0,0,'Données projet'!$E$10+1,1))</f>
        <v>59.005731763382016</v>
      </c>
      <c r="AO14" s="59">
        <f t="shared" si="36"/>
        <v>251.20125772816402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10.833333333333334</v>
      </c>
      <c r="N15" s="13">
        <f>IF('Données projet'!$A$36&gt;35,N14+M15-V14,IF(A15&lt;'Données projet'!$A$36,$K$205^A15,IF(A15='Données projet'!$A$36,'Données projet'!$B$36,N14+M15-V14)))</f>
        <v>33.62712520483359</v>
      </c>
      <c r="O15" s="13">
        <f>N15*VLOOKUP('Données projet'!$B$9,Paramètres!$A$1:$I$89,3,0)*VLOOKUP('Données projet'!$B$9,Paramètres!$A$1:$I$89,5,0)</f>
        <v>17.101410794170171</v>
      </c>
      <c r="P15" s="13">
        <f t="shared" si="33"/>
        <v>5.6631633204429823</v>
      </c>
      <c r="Q15" s="20">
        <f t="shared" si="2"/>
        <v>39.648299916284579</v>
      </c>
      <c r="R15" s="59">
        <f t="shared" si="0"/>
        <v>310.98163324961791</v>
      </c>
      <c r="S15" s="59">
        <f ca="1">AVERAGE(OFFSET($R$3,0,0,'Données projet'!$E$9+1,1))-AVERAGE(OFFSET($H$3,0,0,'Données projet'!$E$9+1,1))</f>
        <v>57.270516236695812</v>
      </c>
      <c r="T15" s="59">
        <f t="shared" si="34"/>
        <v>241.33361295956638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11.333333333333334</v>
      </c>
      <c r="AI15" s="13">
        <f>IF('Données projet'!$A$62&gt;35,AI14+AH15-AQ14,IF(A15&lt;'Données projet'!$A$62,$AF$205^A15,IF(A15='Données projet'!$A$62,'Données projet'!$B$62,AI14+AH15-AQ14)))</f>
        <v>34.654005896060561</v>
      </c>
      <c r="AJ15" s="13">
        <f>AI15*VLOOKUP('Données projet'!$B$10,Paramètres!$A$1:$I$89,3,0)*VLOOKUP('Données projet'!$B$10,Paramètres!$A$1:$I$89,5,0)</f>
        <v>17.623641238500561</v>
      </c>
      <c r="AK15" s="13">
        <f t="shared" si="35"/>
        <v>5.815702407602295</v>
      </c>
      <c r="AL15" s="20">
        <f t="shared" si="4"/>
        <v>40.823523516962474</v>
      </c>
      <c r="AM15" s="59">
        <f t="shared" si="5"/>
        <v>312.15685685029581</v>
      </c>
      <c r="AN15" s="59">
        <f ca="1">AVERAGE(OFFSET($AM$3,0,0,'Données projet'!$E$10+1,1))-AVERAGE(OFFSET($H$3,0,0,'Données projet'!$E$10+1,1))</f>
        <v>59.005731763382016</v>
      </c>
      <c r="AO15" s="59">
        <f t="shared" si="36"/>
        <v>251.20125772816402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10.833333333333334</v>
      </c>
      <c r="N16" s="13">
        <f>IF('Données projet'!$A$36&gt;35,N15+M16-V15,IF(A16&lt;'Données projet'!$A$36,$K$205^A16,IF(A16='Données projet'!$A$36,'Données projet'!$B$36,N15+M16-V15)))</f>
        <v>45.07273232808403</v>
      </c>
      <c r="O16" s="13">
        <f>N16*VLOOKUP('Données projet'!$B$9,Paramètres!$A$1:$I$89,3,0)*VLOOKUP('Données projet'!$B$9,Paramètres!$A$1:$I$89,5,0)</f>
        <v>22.922188752770417</v>
      </c>
      <c r="P16" s="13">
        <f t="shared" si="33"/>
        <v>7.3362536914747194</v>
      </c>
      <c r="Q16" s="20">
        <f t="shared" si="2"/>
        <v>52.700120590393603</v>
      </c>
      <c r="R16" s="59">
        <f t="shared" si="0"/>
        <v>325.25567614594917</v>
      </c>
      <c r="S16" s="59">
        <f ca="1">AVERAGE(OFFSET($R$3,0,0,'Données projet'!$E$9+1,1))-AVERAGE(OFFSET($H$3,0,0,'Données projet'!$E$9+1,1))</f>
        <v>57.270516236695812</v>
      </c>
      <c r="T16" s="59">
        <f t="shared" si="34"/>
        <v>241.33361295956638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11.333333333333334</v>
      </c>
      <c r="AI16" s="13">
        <f>IF('Données projet'!$A$62&gt;35,AI15+AH16-AQ15,IF(A16&lt;'Données projet'!$A$62,$AF$205^A16,IF(A16='Données projet'!$A$62,'Données projet'!$B$62,AI15+AH16-AQ15)))</f>
        <v>46.565710309090683</v>
      </c>
      <c r="AJ16" s="13">
        <f>AI16*VLOOKUP('Données projet'!$B$10,Paramètres!$A$1:$I$89,3,0)*VLOOKUP('Données projet'!$B$10,Paramètres!$A$1:$I$89,5,0)</f>
        <v>23.681457634791158</v>
      </c>
      <c r="AK16" s="13">
        <f t="shared" si="35"/>
        <v>7.5505633208928611</v>
      </c>
      <c r="AL16" s="20">
        <f t="shared" si="4"/>
        <v>54.395769831149671</v>
      </c>
      <c r="AM16" s="59">
        <f t="shared" si="5"/>
        <v>326.95132538670521</v>
      </c>
      <c r="AN16" s="59">
        <f ca="1">AVERAGE(OFFSET($AM$3,0,0,'Données projet'!$E$10+1,1))-AVERAGE(OFFSET($H$3,0,0,'Données projet'!$E$10+1,1))</f>
        <v>59.005731763382016</v>
      </c>
      <c r="AO16" s="59">
        <f t="shared" si="36"/>
        <v>251.20125772816402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10.833333333333334</v>
      </c>
      <c r="N17" s="13">
        <f>IF('Données projet'!$A$36&gt;35,N16+M17-V16,IF(A17&lt;'Données projet'!$A$36,$K$205^A17,IF(A17='Données projet'!$A$36,'Données projet'!$B$36,N16+M17-V16)))</f>
        <v>60.414061182580511</v>
      </c>
      <c r="O17" s="13">
        <f>N17*VLOOKUP('Données projet'!$B$9,Paramètres!$A$1:$I$89,3,0)*VLOOKUP('Données projet'!$B$9,Paramètres!$A$1:$I$89,5,0)</f>
        <v>30.724174955013147</v>
      </c>
      <c r="P17" s="13">
        <f t="shared" si="33"/>
        <v>9.5036316596051282</v>
      </c>
      <c r="Q17" s="20">
        <f t="shared" si="2"/>
        <v>70.06342985379348</v>
      </c>
      <c r="R17" s="59">
        <f t="shared" si="0"/>
        <v>343.84120763157125</v>
      </c>
      <c r="S17" s="59">
        <f ca="1">AVERAGE(OFFSET($R$3,0,0,'Données projet'!$E$9+1,1))-AVERAGE(OFFSET($H$3,0,0,'Données projet'!$E$9+1,1))</f>
        <v>57.270516236695812</v>
      </c>
      <c r="T17" s="59">
        <f t="shared" si="34"/>
        <v>241.33361295956638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11.333333333333334</v>
      </c>
      <c r="AI17" s="13">
        <f>IF('Données projet'!$A$62&gt;35,AI16+AH17-AQ16,IF(A17&lt;'Données projet'!$A$62,$AF$205^A17,IF(A17='Données projet'!$A$62,'Données projet'!$B$62,AI16+AH17-AQ16)))</f>
        <v>62.571853398243128</v>
      </c>
      <c r="AJ17" s="13">
        <f>AI17*VLOOKUP('Données projet'!$B$10,Paramètres!$A$1:$I$89,3,0)*VLOOKUP('Données projet'!$B$10,Paramètres!$A$1:$I$89,5,0)</f>
        <v>31.821541764210529</v>
      </c>
      <c r="AK17" s="13">
        <f t="shared" si="35"/>
        <v>9.8029442476781146</v>
      </c>
      <c r="AL17" s="20">
        <f t="shared" si="4"/>
        <v>72.495979804039379</v>
      </c>
      <c r="AM17" s="59">
        <f t="shared" si="5"/>
        <v>346.27375758181716</v>
      </c>
      <c r="AN17" s="59">
        <f ca="1">AVERAGE(OFFSET($AM$3,0,0,'Données projet'!$E$10+1,1))-AVERAGE(OFFSET($H$3,0,0,'Données projet'!$E$10+1,1))</f>
        <v>59.005731763382016</v>
      </c>
      <c r="AO17" s="59">
        <f t="shared" si="36"/>
        <v>251.20125772816402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10.833333333333334</v>
      </c>
      <c r="N18" s="13">
        <f>IF('Données projet'!$A$36&gt;35,N17+M18-V17,IF(A18&lt;'Données projet'!$A$36,$K$205^A18,IF(A18='Données projet'!$A$36,'Données projet'!$B$36,N17+M18-V17)))</f>
        <v>80.977091914581308</v>
      </c>
      <c r="O18" s="13">
        <f>N18*VLOOKUP('Données projet'!$B$9,Paramètres!$A$1:$I$89,3,0)*VLOOKUP('Données projet'!$B$9,Paramètres!$A$1:$I$89,5,0)</f>
        <v>41.181709864079473</v>
      </c>
      <c r="P18" s="13">
        <f t="shared" si="33"/>
        <v>12.311326532560681</v>
      </c>
      <c r="Q18" s="20">
        <f t="shared" si="2"/>
        <v>93.167038390814923</v>
      </c>
      <c r="R18" s="59">
        <f t="shared" si="0"/>
        <v>368.16703839081492</v>
      </c>
      <c r="S18" s="59">
        <f ca="1">AVERAGE(OFFSET($R$3,0,0,'Données projet'!$E$9+1,1))-AVERAGE(OFFSET($H$3,0,0,'Données projet'!$E$9+1,1))</f>
        <v>57.270516236695812</v>
      </c>
      <c r="T18" s="59">
        <f t="shared" si="34"/>
        <v>241.33361295956638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11.333333333333334</v>
      </c>
      <c r="AI18" s="13">
        <f>IF('Données projet'!$A$62&gt;35,AI17+AH18-AQ17,IF(A18&lt;'Données projet'!$A$62,$AF$205^A18,IF(A18='Données projet'!$A$62,'Données projet'!$B$62,AI17+AH18-AQ17)))</f>
        <v>84.079826372301397</v>
      </c>
      <c r="AJ18" s="13">
        <f>AI18*VLOOKUP('Données projet'!$B$10,Paramètres!$A$1:$I$89,3,0)*VLOOKUP('Données projet'!$B$10,Paramètres!$A$1:$I$89,5,0)</f>
        <v>42.759636499897603</v>
      </c>
      <c r="AK18" s="13">
        <f t="shared" si="35"/>
        <v>12.727224690266121</v>
      </c>
      <c r="AL18" s="20">
        <f t="shared" si="4"/>
        <v>96.639616572868476</v>
      </c>
      <c r="AM18" s="59">
        <f t="shared" si="5"/>
        <v>371.63961657286848</v>
      </c>
      <c r="AN18" s="59">
        <f ca="1">AVERAGE(OFFSET($AM$3,0,0,'Données projet'!$E$10+1,1))-AVERAGE(OFFSET($H$3,0,0,'Données projet'!$E$10+1,1))</f>
        <v>59.005731763382016</v>
      </c>
      <c r="AO18" s="59">
        <f t="shared" si="36"/>
        <v>251.20125772816402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10.833333333333334</v>
      </c>
      <c r="N19" s="13">
        <f>IF('Données projet'!$A$36&gt;35,N18+M19-V18,IF(A19&lt;'Données projet'!$A$36,$K$205^A19,IF(A19='Données projet'!$A$36,'Données projet'!$B$36,N18+M19-V18)))</f>
        <v>108.53912626607604</v>
      </c>
      <c r="O19" s="13">
        <f>N19*VLOOKUP('Données projet'!$B$9,Paramètres!$A$1:$I$89,3,0)*VLOOKUP('Données projet'!$B$9,Paramètres!$A$1:$I$89,5,0)</f>
        <v>55.198658053875633</v>
      </c>
      <c r="P19" s="13">
        <f t="shared" si="33"/>
        <v>15.948509624543911</v>
      </c>
      <c r="Q19" s="20">
        <f t="shared" si="2"/>
        <v>123.91465037324737</v>
      </c>
      <c r="R19" s="59">
        <f t="shared" si="0"/>
        <v>400.13687259546958</v>
      </c>
      <c r="S19" s="59">
        <f ca="1">AVERAGE(OFFSET($R$3,0,0,'Données projet'!$E$9+1,1))-AVERAGE(OFFSET($H$3,0,0,'Données projet'!$E$9+1,1))</f>
        <v>57.270516236695812</v>
      </c>
      <c r="T19" s="59">
        <f t="shared" si="34"/>
        <v>241.33361295956638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11.333333333333334</v>
      </c>
      <c r="AI19" s="13">
        <f>IF('Données projet'!$A$62&gt;35,AI18+AH19-AQ18,IF(A19&lt;'Données projet'!$A$62,$AF$205^A19,IF(A19='Données projet'!$A$62,'Données projet'!$B$62,AI18+AH19-AQ18)))</f>
        <v>112.98078638972909</v>
      </c>
      <c r="AJ19" s="13">
        <f>AI19*VLOOKUP('Données projet'!$B$10,Paramètres!$A$1:$I$89,3,0)*VLOOKUP('Données projet'!$B$10,Paramètres!$A$1:$I$89,5,0)</f>
        <v>57.457508726360629</v>
      </c>
      <c r="AK19" s="13">
        <f t="shared" si="35"/>
        <v>16.52383653562919</v>
      </c>
      <c r="AL19" s="20">
        <f t="shared" si="4"/>
        <v>128.8508429979656</v>
      </c>
      <c r="AM19" s="59">
        <f t="shared" si="5"/>
        <v>405.0730652201878</v>
      </c>
      <c r="AN19" s="59">
        <f ca="1">AVERAGE(OFFSET($AM$3,0,0,'Données projet'!$E$10+1,1))-AVERAGE(OFFSET($H$3,0,0,'Données projet'!$E$10+1,1))</f>
        <v>59.005731763382016</v>
      </c>
      <c r="AO19" s="59">
        <f t="shared" si="36"/>
        <v>251.20125772816402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10.833333333333334</v>
      </c>
      <c r="N20" s="13">
        <f>IF('Données projet'!$A$36&gt;35,N19+M20-V19,IF(A20&lt;'Données projet'!$A$36,$K$205^A20,IF(A20='Données projet'!$A$36,'Données projet'!$B$36,N19+M20-V19)))</f>
        <v>145.48240313482873</v>
      </c>
      <c r="O20" s="13">
        <f>N20*VLOOKUP('Données projet'!$B$9,Paramètres!$A$1:$I$89,3,0)*VLOOKUP('Données projet'!$B$9,Paramètres!$A$1:$I$89,5,0)</f>
        <v>73.986530938248507</v>
      </c>
      <c r="P20" s="13">
        <f t="shared" si="33"/>
        <v>20.660239867040996</v>
      </c>
      <c r="Q20" s="20">
        <f t="shared" si="2"/>
        <v>164.84312581921256</v>
      </c>
      <c r="R20" s="59">
        <f t="shared" si="0"/>
        <v>442.28757026365702</v>
      </c>
      <c r="S20" s="59">
        <f ca="1">AVERAGE(OFFSET($R$3,0,0,'Données projet'!$E$9+1,1))-AVERAGE(OFFSET($H$3,0,0,'Données projet'!$E$9+1,1))</f>
        <v>57.270516236695812</v>
      </c>
      <c r="T20" s="59">
        <f t="shared" si="34"/>
        <v>241.33361295956638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11.333333333333334</v>
      </c>
      <c r="AI20" s="13">
        <f>IF('Données projet'!$A$62&gt;35,AI19+AH20-AQ19,IF(A20&lt;'Données projet'!$A$62,$AF$205^A20,IF(A20='Données projet'!$A$62,'Données projet'!$B$62,AI19+AH20-AQ19)))</f>
        <v>151.81594258675446</v>
      </c>
      <c r="AJ20" s="13">
        <f>AI20*VLOOKUP('Données projet'!$B$10,Paramètres!$A$1:$I$89,3,0)*VLOOKUP('Données projet'!$B$10,Paramètres!$A$1:$I$89,5,0)</f>
        <v>77.207515761919851</v>
      </c>
      <c r="AK20" s="13">
        <f t="shared" si="35"/>
        <v>21.453001773828586</v>
      </c>
      <c r="AL20" s="20">
        <f t="shared" si="4"/>
        <v>171.83373470809519</v>
      </c>
      <c r="AM20" s="59">
        <f t="shared" si="5"/>
        <v>449.27817915253968</v>
      </c>
      <c r="AN20" s="59">
        <f ca="1">AVERAGE(OFFSET($AM$3,0,0,'Données projet'!$E$10+1,1))-AVERAGE(OFFSET($H$3,0,0,'Données projet'!$E$10+1,1))</f>
        <v>59.005731763382016</v>
      </c>
      <c r="AO20" s="59">
        <f t="shared" si="36"/>
        <v>251.20125772816402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195</v>
      </c>
      <c r="L21" s="12">
        <f>VLOOKUP(A21,'Données projet'!$A$35:$I$55,9,0)</f>
        <v>10.833333333333334</v>
      </c>
      <c r="M21" s="12">
        <f t="array" ref="M21">INDEX(L:L,MIN(IF(ISNUMBER(L21:L217),ROW(L21:L217),"")))</f>
        <v>10.833333333333334</v>
      </c>
      <c r="N21" s="13">
        <f>IF('Données projet'!$A$36&gt;35,N20+M21-V20,IF(A21&lt;'Données projet'!$A$36,$K$205^A21,IF(A21='Données projet'!$A$36,'Données projet'!$B$36,N20+M21-V20)))</f>
        <v>195</v>
      </c>
      <c r="O21" s="13">
        <f>N21*VLOOKUP('Données projet'!$B$9,Paramètres!$A$1:$I$89,3,0)*VLOOKUP('Données projet'!$B$9,Paramètres!$A$1:$I$89,5,0)</f>
        <v>99.169200000000004</v>
      </c>
      <c r="P21" s="13">
        <f t="shared" si="33"/>
        <v>26.763974905014177</v>
      </c>
      <c r="Q21" s="20">
        <f t="shared" si="2"/>
        <v>219.33361295956638</v>
      </c>
      <c r="R21" s="59">
        <f t="shared" si="0"/>
        <v>498.00027962623307</v>
      </c>
      <c r="S21" s="59">
        <f ca="1">AVERAGE(OFFSET($R$3,0,0,'Données projet'!$E$9+1,1))-AVERAGE(OFFSET($H$3,0,0,'Données projet'!$E$9+1,1))</f>
        <v>57.270516236695812</v>
      </c>
      <c r="T21" s="59">
        <f t="shared" si="34"/>
        <v>241.33361295956638</v>
      </c>
      <c r="U21" s="15" t="str">
        <f>IF(ISNA(VLOOKUP(A21,'Données projet'!$A$35:$I$55,3,0)),0,VLOOKUP(A21,'Données projet'!$A$35:$I$55,3,0))</f>
        <v>CR</v>
      </c>
      <c r="V21" s="15">
        <f>IF(ISNA(VLOOKUP(A21,'Données projet'!$A$35:$I$55,4,0)),0,VLOOKUP(A21,'Données projet'!$A$35:$I$55,4,0))</f>
        <v>195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6.6000000000000003E-2</v>
      </c>
      <c r="Y21" s="16">
        <f>IF(ISNA(VLOOKUP(A21,'Données projet'!$A$35:$I$55,7,0)),0%,VLOOKUP(A21,'Données projet'!$A$35:$I$55,7,0))</f>
        <v>0.1</v>
      </c>
      <c r="Z21" s="21">
        <f>EXP(-LN(2)/35)*Z20+(1-EXP(-LN(2)/35))/(LN(2)/35)*V21*W21*VLOOKUP('Données projet'!$B$9,Paramètres!$A$1:$I$89,3,0)*0.475*44/12</f>
        <v>50.648419280834325</v>
      </c>
      <c r="AA21" s="21">
        <f>EXP(-LN(2)/25)*AA20+(1-EXP(-LN(2)/25))/(LN(2)/25)*Calculateur!V21*Calculateur!X21*VLOOKUP('Données projet'!$B$9,Paramètres!$A$1:$I$89,3,0)*0.475*44/12</f>
        <v>7.2069995936521352</v>
      </c>
      <c r="AB21" s="21">
        <f>EXP(-LN(2)/2)*AB20+(1-EXP(-LN(2)/2))/(LN(2)/2)*V21*Y21*VLOOKUP('Données projet'!$B$9,Paramètres!$A$1:$I$89,3,0)*0.475*44/12</f>
        <v>9.3568809299884688</v>
      </c>
      <c r="AC21" s="22">
        <f t="shared" si="3"/>
        <v>67.212299804474924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204</v>
      </c>
      <c r="AG21" s="12">
        <f>VLOOKUP(A21,'Données projet'!$A$61:$I$81,9,0)</f>
        <v>11.333333333333334</v>
      </c>
      <c r="AH21" s="12">
        <f t="array" ref="AH21">INDEX(AG:AG,MIN(IF(ISNUMBER(AG21:AG217),ROW(AG21:AG217),"")))</f>
        <v>11.333333333333334</v>
      </c>
      <c r="AI21" s="13">
        <f>IF('Données projet'!$A$62&gt;35,AI20+AH21-AQ20,IF(A21&lt;'Données projet'!$A$62,$AF$205^A21,IF(A21='Données projet'!$A$62,'Données projet'!$B$62,AI20+AH21-AQ20)))</f>
        <v>204</v>
      </c>
      <c r="AJ21" s="13">
        <f>AI21*VLOOKUP('Données projet'!$B$10,Paramètres!$A$1:$I$89,3,0)*VLOOKUP('Données projet'!$B$10,Paramètres!$A$1:$I$89,5,0)</f>
        <v>103.74624000000001</v>
      </c>
      <c r="AK21" s="13">
        <f t="shared" si="35"/>
        <v>27.852568264974543</v>
      </c>
      <c r="AL21" s="20">
        <f t="shared" si="4"/>
        <v>229.20125772816402</v>
      </c>
      <c r="AM21" s="59">
        <f t="shared" si="5"/>
        <v>507.86792439483071</v>
      </c>
      <c r="AN21" s="59">
        <f ca="1">AVERAGE(OFFSET($AM$3,0,0,'Données projet'!$E$10+1,1))-AVERAGE(OFFSET($H$3,0,0,'Données projet'!$E$10+1,1))</f>
        <v>59.005731763382016</v>
      </c>
      <c r="AO21" s="59">
        <f t="shared" si="36"/>
        <v>251.20125772816402</v>
      </c>
      <c r="AP21" s="15" t="str">
        <f>IF(ISNA(VLOOKUP(A21,'Données projet'!$A$61:$I$81,3,0)),0,VLOOKUP(A21,'Données projet'!$A$61:$I$81,3,0))</f>
        <v>CR</v>
      </c>
      <c r="AQ21" s="15">
        <f>IF(ISNA(VLOOKUP(A21,'Données projet'!$A$61:$I$81,4,0)),0,VLOOKUP(A21,'Données projet'!$A$61:$I$81,4,0))</f>
        <v>204</v>
      </c>
      <c r="AR21" s="16">
        <f>IF(ISNA(VLOOKUP(A21,'Données projet'!$A$61:$I$81,5,0)),0%,VLOOKUP(A21,'Données projet'!$A$61:$I$81,5,0)*VLOOKUP('Données projet'!$B$10,Paramètres!$A$1:$I$89,7,0))</f>
        <v>0.46199999999999997</v>
      </c>
      <c r="AS21" s="16">
        <f>IF(ISNA(VLOOKUP(A21,'Données projet'!$A$61:$I$81,6,0)),0%,VLOOKUP(A21,'Données projet'!$A$61:$I$81,6,0)*VLOOKUP('Données projet'!$B$10,Paramètres!$A$1:$I$89,7,0))</f>
        <v>6.6000000000000003E-2</v>
      </c>
      <c r="AT21" s="16">
        <f>IF(ISNA(VLOOKUP(A21,'Données projet'!$A$61:$I$81,7,0)),0%,VLOOKUP(A21,'Données projet'!$A$61:$I$81,7,0))</f>
        <v>0.1</v>
      </c>
      <c r="AU21" s="21">
        <f>EXP(-LN(2)/35)*AU20+(1-EXP(-LN(2)/35))/(LN(2)/35)*AQ21*AR21*VLOOKUP('Données projet'!$B$10,Paramètres!$A$1:$I$89,3,0)*0.475*44/12</f>
        <v>52.98603863225744</v>
      </c>
      <c r="AV21" s="21">
        <f>EXP(-LN(2)/25)*AV20+(1-EXP(-LN(2)/25))/(LN(2)/25)*Calculateur!AQ21*Calculateur!AS21*VLOOKUP('Données projet'!$B$10,Paramètres!$A$1:$I$89,3,0)*0.475*44/12</f>
        <v>7.5396303441283878</v>
      </c>
      <c r="AW21" s="21">
        <f>EXP(-LN(2)/2)*AW20+(1-EXP(-LN(2)/2))/(LN(2)/2)*AQ21*AT21*VLOOKUP('Données projet'!$B$10,Paramètres!$A$1:$I$89,3,0)*0.475*44/12</f>
        <v>9.7887369729110105</v>
      </c>
      <c r="AX21" s="21">
        <f t="shared" si="6"/>
        <v>70.314405949296841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57.270516236695812</v>
      </c>
      <c r="T22" s="59">
        <f t="shared" si="34"/>
        <v>241.33361295956638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49.655234671222544</v>
      </c>
      <c r="AA22" s="21">
        <f>EXP(-LN(2)/25)*AA21+(1-EXP(-LN(2)/25))/(LN(2)/25)*Calculateur!V22*Calculateur!X22*VLOOKUP('Données projet'!$B$9,Paramètres!$A$1:$I$89,3,0)*0.475*44/12</f>
        <v>7.0099238107640804</v>
      </c>
      <c r="AB22" s="21">
        <f>EXP(-LN(2)/2)*AB21+(1-EXP(-LN(2)/2))/(LN(2)/2)*V22*Y22*VLOOKUP('Données projet'!$B$9,Paramètres!$A$1:$I$89,3,0)*0.475*44/12</f>
        <v>6.616313956349936</v>
      </c>
      <c r="AC22" s="22">
        <f t="shared" si="3"/>
        <v>63.281472438336557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59.005731763382016</v>
      </c>
      <c r="AO22" s="59">
        <f t="shared" si="36"/>
        <v>251.20125772816402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51.947014732971269</v>
      </c>
      <c r="AV22" s="21">
        <f>EXP(-LN(2)/25)*AV21+(1-EXP(-LN(2)/25))/(LN(2)/25)*Calculateur!AQ22*Calculateur!AS22*VLOOKUP('Données projet'!$B$10,Paramètres!$A$1:$I$89,3,0)*0.475*44/12</f>
        <v>7.3334587558762694</v>
      </c>
      <c r="AW22" s="21">
        <f>EXP(-LN(2)/2)*AW21+(1-EXP(-LN(2)/2))/(LN(2)/2)*AQ22*AT22*VLOOKUP('Données projet'!$B$10,Paramètres!$A$1:$I$89,3,0)*0.475*44/12</f>
        <v>6.921682292796854</v>
      </c>
      <c r="AX22" s="21">
        <f t="shared" si="6"/>
        <v>66.202155781644393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57.270516236695812</v>
      </c>
      <c r="T23" s="59">
        <f t="shared" si="34"/>
        <v>241.33361295956638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48.681525806022456</v>
      </c>
      <c r="AA23" s="21">
        <f>EXP(-LN(2)/25)*AA22+(1-EXP(-LN(2)/25))/(LN(2)/25)*Calculateur!V23*Calculateur!X23*VLOOKUP('Données projet'!$B$9,Paramètres!$A$1:$I$89,3,0)*0.475*44/12</f>
        <v>6.8182370755228652</v>
      </c>
      <c r="AB23" s="21">
        <f>EXP(-LN(2)/2)*AB22+(1-EXP(-LN(2)/2))/(LN(2)/2)*V23*Y23*VLOOKUP('Données projet'!$B$9,Paramètres!$A$1:$I$89,3,0)*0.475*44/12</f>
        <v>4.6784404649942353</v>
      </c>
      <c r="AC23" s="22">
        <f t="shared" si="3"/>
        <v>60.178203346539561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59.005731763382016</v>
      </c>
      <c r="AO23" s="59">
        <f t="shared" si="36"/>
        <v>251.20125772816402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50.928365458608098</v>
      </c>
      <c r="AV23" s="21">
        <f>EXP(-LN(2)/25)*AV22+(1-EXP(-LN(2)/25))/(LN(2)/25)*Calculateur!AQ23*Calculateur!AS23*VLOOKUP('Données projet'!$B$10,Paramètres!$A$1:$I$89,3,0)*0.475*44/12</f>
        <v>7.1329249405469977</v>
      </c>
      <c r="AW23" s="21">
        <f>EXP(-LN(2)/2)*AW22+(1-EXP(-LN(2)/2))/(LN(2)/2)*AQ23*AT23*VLOOKUP('Données projet'!$B$10,Paramètres!$A$1:$I$89,3,0)*0.475*44/12</f>
        <v>4.8943684864555062</v>
      </c>
      <c r="AX23" s="21">
        <f t="shared" si="6"/>
        <v>62.955658885610603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57.270516236695812</v>
      </c>
      <c r="T24" s="59">
        <f t="shared" si="34"/>
        <v>241.33361295956638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47.726910777765177</v>
      </c>
      <c r="AA24" s="21">
        <f>EXP(-LN(2)/25)*AA23+(1-EXP(-LN(2)/25))/(LN(2)/25)*Calculateur!V24*Calculateur!X24*VLOOKUP('Données projet'!$B$9,Paramètres!$A$1:$I$89,3,0)*0.475*44/12</f>
        <v>6.6317920241371882</v>
      </c>
      <c r="AB24" s="21">
        <f>EXP(-LN(2)/2)*AB23+(1-EXP(-LN(2)/2))/(LN(2)/2)*V24*Y24*VLOOKUP('Données projet'!$B$9,Paramètres!$A$1:$I$89,3,0)*0.475*44/12</f>
        <v>3.3081569781749685</v>
      </c>
      <c r="AC24" s="22">
        <f t="shared" si="3"/>
        <v>57.666859780077338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59.005731763382016</v>
      </c>
      <c r="AO24" s="59">
        <f t="shared" si="36"/>
        <v>251.20125772816402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49.929691275200483</v>
      </c>
      <c r="AV24" s="21">
        <f>EXP(-LN(2)/25)*AV23+(1-EXP(-LN(2)/25))/(LN(2)/25)*Calculateur!AQ24*Calculateur!AS24*VLOOKUP('Données projet'!$B$10,Paramètres!$A$1:$I$89,3,0)*0.475*44/12</f>
        <v>6.93787473294352</v>
      </c>
      <c r="AW24" s="21">
        <f>EXP(-LN(2)/2)*AW23+(1-EXP(-LN(2)/2))/(LN(2)/2)*AQ24*AT24*VLOOKUP('Données projet'!$B$10,Paramètres!$A$1:$I$89,3,0)*0.475*44/12</f>
        <v>3.4608411463984274</v>
      </c>
      <c r="AX24" s="21">
        <f t="shared" si="6"/>
        <v>60.328407154542433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57.270516236695812</v>
      </c>
      <c r="T25" s="59">
        <f t="shared" si="34"/>
        <v>241.33361295956638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46.791015167954349</v>
      </c>
      <c r="AA25" s="21">
        <f>EXP(-LN(2)/25)*AA24+(1-EXP(-LN(2)/25))/(LN(2)/25)*Calculateur!V25*Calculateur!X25*VLOOKUP('Données projet'!$B$9,Paramètres!$A$1:$I$89,3,0)*0.475*44/12</f>
        <v>6.4504453224863711</v>
      </c>
      <c r="AB25" s="21">
        <f>EXP(-LN(2)/2)*AB24+(1-EXP(-LN(2)/2))/(LN(2)/2)*V25*Y25*VLOOKUP('Données projet'!$B$9,Paramètres!$A$1:$I$89,3,0)*0.475*44/12</f>
        <v>2.3392202324971176</v>
      </c>
      <c r="AC25" s="22">
        <f t="shared" si="3"/>
        <v>55.580680722937842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59.005731763382016</v>
      </c>
      <c r="AO25" s="59">
        <f t="shared" si="36"/>
        <v>251.20125772816402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48.950600483398389</v>
      </c>
      <c r="AV25" s="21">
        <f>EXP(-LN(2)/25)*AV24+(1-EXP(-LN(2)/25))/(LN(2)/25)*Calculateur!AQ25*Calculateur!AS25*VLOOKUP('Données projet'!$B$10,Paramètres!$A$1:$I$89,3,0)*0.475*44/12</f>
        <v>6.7481581835242039</v>
      </c>
      <c r="AW25" s="21">
        <f>EXP(-LN(2)/2)*AW24+(1-EXP(-LN(2)/2))/(LN(2)/2)*AQ25*AT25*VLOOKUP('Données projet'!$B$10,Paramètres!$A$1:$I$89,3,0)*0.475*44/12</f>
        <v>2.4471842432277531</v>
      </c>
      <c r="AX25" s="21">
        <f t="shared" si="6"/>
        <v>58.145942910150346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57.270516236695812</v>
      </c>
      <c r="T26" s="59">
        <f t="shared" si="34"/>
        <v>241.33361295956638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45.873471900211953</v>
      </c>
      <c r="AA26" s="21">
        <f>EXP(-LN(2)/25)*AA25+(1-EXP(-LN(2)/25))/(LN(2)/25)*Calculateur!V26*Calculateur!X26*VLOOKUP('Données projet'!$B$9,Paramètres!$A$1:$I$89,3,0)*0.475*44/12</f>
        <v>6.2740575559288043</v>
      </c>
      <c r="AB26" s="21">
        <f>EXP(-LN(2)/2)*AB25+(1-EXP(-LN(2)/2))/(LN(2)/2)*V26*Y26*VLOOKUP('Données projet'!$B$9,Paramètres!$A$1:$I$89,3,0)*0.475*44/12</f>
        <v>1.6540784890874842</v>
      </c>
      <c r="AC26" s="22">
        <f t="shared" si="3"/>
        <v>53.801607945228241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59.005731763382016</v>
      </c>
      <c r="AO26" s="59">
        <f t="shared" si="36"/>
        <v>251.20125772816402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47.99070906483712</v>
      </c>
      <c r="AV26" s="21">
        <f>EXP(-LN(2)/25)*AV25+(1-EXP(-LN(2)/25))/(LN(2)/25)*Calculateur!AQ26*Calculateur!AS26*VLOOKUP('Données projet'!$B$10,Paramètres!$A$1:$I$89,3,0)*0.475*44/12</f>
        <v>6.5636294431255191</v>
      </c>
      <c r="AW26" s="21">
        <f>EXP(-LN(2)/2)*AW25+(1-EXP(-LN(2)/2))/(LN(2)/2)*AQ26*AT26*VLOOKUP('Données projet'!$B$10,Paramètres!$A$1:$I$89,3,0)*0.475*44/12</f>
        <v>1.7304205731992137</v>
      </c>
      <c r="AX26" s="21">
        <f t="shared" si="6"/>
        <v>56.284759081161852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57.270516236695812</v>
      </c>
      <c r="T27" s="59">
        <f t="shared" si="34"/>
        <v>241.33361295956638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44.973921096303854</v>
      </c>
      <c r="AA27" s="21">
        <f>EXP(-LN(2)/25)*AA26+(1-EXP(-LN(2)/25))/(LN(2)/25)*Calculateur!V27*Calculateur!X27*VLOOKUP('Données projet'!$B$9,Paramètres!$A$1:$I$89,3,0)*0.475*44/12</f>
        <v>6.1024931221235841</v>
      </c>
      <c r="AB27" s="21">
        <f>EXP(-LN(2)/2)*AB26+(1-EXP(-LN(2)/2))/(LN(2)/2)*V27*Y27*VLOOKUP('Données projet'!$B$9,Paramètres!$A$1:$I$89,3,0)*0.475*44/12</f>
        <v>1.1696101162485588</v>
      </c>
      <c r="AC27" s="22">
        <f t="shared" si="3"/>
        <v>52.246024334675994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59.005731763382016</v>
      </c>
      <c r="AO27" s="59">
        <f t="shared" si="36"/>
        <v>251.20125772816402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47.049640531517881</v>
      </c>
      <c r="AV27" s="21">
        <f>EXP(-LN(2)/25)*AV26+(1-EXP(-LN(2)/25))/(LN(2)/25)*Calculateur!AQ27*Calculateur!AS27*VLOOKUP('Données projet'!$B$10,Paramètres!$A$1:$I$89,3,0)*0.475*44/12</f>
        <v>6.3841466508369811</v>
      </c>
      <c r="AW27" s="21">
        <f>EXP(-LN(2)/2)*AW26+(1-EXP(-LN(2)/2))/(LN(2)/2)*AQ27*AT27*VLOOKUP('Données projet'!$B$10,Paramètres!$A$1:$I$89,3,0)*0.475*44/12</f>
        <v>1.2235921216138765</v>
      </c>
      <c r="AX27" s="21">
        <f t="shared" si="6"/>
        <v>54.657379303968739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57.270516236695812</v>
      </c>
      <c r="T28" s="59">
        <f t="shared" si="34"/>
        <v>241.33361295956638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44.092009934988582</v>
      </c>
      <c r="AA28" s="21">
        <f>EXP(-LN(2)/25)*AA27+(1-EXP(-LN(2)/25))/(LN(2)/25)*Calculateur!V28*Calculateur!X28*VLOOKUP('Données projet'!$B$9,Paramètres!$A$1:$I$89,3,0)*0.475*44/12</f>
        <v>5.9356201267829487</v>
      </c>
      <c r="AB28" s="21">
        <f>EXP(-LN(2)/2)*AB27+(1-EXP(-LN(2)/2))/(LN(2)/2)*V28*Y28*VLOOKUP('Données projet'!$B$9,Paramètres!$A$1:$I$89,3,0)*0.475*44/12</f>
        <v>0.82703924454374211</v>
      </c>
      <c r="AC28" s="22">
        <f t="shared" si="3"/>
        <v>50.854669306315273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59.005731763382016</v>
      </c>
      <c r="AO28" s="59">
        <f t="shared" si="36"/>
        <v>251.20125772816402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46.127025778141899</v>
      </c>
      <c r="AV28" s="21">
        <f>EXP(-LN(2)/25)*AV27+(1-EXP(-LN(2)/25))/(LN(2)/25)*Calculateur!AQ28*Calculateur!AS28*VLOOKUP('Données projet'!$B$10,Paramètres!$A$1:$I$89,3,0)*0.475*44/12</f>
        <v>6.209571824942163</v>
      </c>
      <c r="AW28" s="21">
        <f>EXP(-LN(2)/2)*AW27+(1-EXP(-LN(2)/2))/(LN(2)/2)*AQ28*AT28*VLOOKUP('Données projet'!$B$10,Paramètres!$A$1:$I$89,3,0)*0.475*44/12</f>
        <v>0.86521028659960686</v>
      </c>
      <c r="AX28" s="21">
        <f t="shared" si="6"/>
        <v>53.201807889683664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57.270516236695812</v>
      </c>
      <c r="T29" s="59">
        <f t="shared" si="34"/>
        <v>241.33361295956638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43.227392513634008</v>
      </c>
      <c r="AA29" s="21">
        <f>EXP(-LN(2)/25)*AA28+(1-EXP(-LN(2)/25))/(LN(2)/25)*Calculateur!V29*Calculateur!X29*VLOOKUP('Données projet'!$B$9,Paramètres!$A$1:$I$89,3,0)*0.475*44/12</f>
        <v>5.7733102822753724</v>
      </c>
      <c r="AB29" s="21">
        <f>EXP(-LN(2)/2)*AB28+(1-EXP(-LN(2)/2))/(LN(2)/2)*V29*Y29*VLOOKUP('Données projet'!$B$9,Paramètres!$A$1:$I$89,3,0)*0.475*44/12</f>
        <v>0.58480505812427941</v>
      </c>
      <c r="AC29" s="22">
        <f t="shared" si="3"/>
        <v>49.585507854033665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59.005731763382016</v>
      </c>
      <c r="AO29" s="59">
        <f t="shared" si="36"/>
        <v>251.20125772816402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45.222502937340188</v>
      </c>
      <c r="AV29" s="21">
        <f>EXP(-LN(2)/25)*AV28+(1-EXP(-LN(2)/25))/(LN(2)/25)*Calculateur!AQ29*Calculateur!AS29*VLOOKUP('Données projet'!$B$10,Paramètres!$A$1:$I$89,3,0)*0.475*44/12</f>
        <v>6.0397707568419294</v>
      </c>
      <c r="AW29" s="21">
        <f>EXP(-LN(2)/2)*AW28+(1-EXP(-LN(2)/2))/(LN(2)/2)*AQ29*AT29*VLOOKUP('Données projet'!$B$10,Paramètres!$A$1:$I$89,3,0)*0.475*44/12</f>
        <v>0.61179606080693827</v>
      </c>
      <c r="AX29" s="21">
        <f t="shared" si="6"/>
        <v>51.874069754989058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57.270516236695812</v>
      </c>
      <c r="T30" s="59">
        <f t="shared" si="34"/>
        <v>241.33361295956638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42.379729712547643</v>
      </c>
      <c r="AA30" s="21">
        <f>EXP(-LN(2)/25)*AA29+(1-EXP(-LN(2)/25))/(LN(2)/25)*Calculateur!V30*Calculateur!X30*VLOOKUP('Données projet'!$B$9,Paramètres!$A$1:$I$89,3,0)*0.475*44/12</f>
        <v>5.6154388090013594</v>
      </c>
      <c r="AB30" s="21">
        <f>EXP(-LN(2)/2)*AB29+(1-EXP(-LN(2)/2))/(LN(2)/2)*V30*Y30*VLOOKUP('Données projet'!$B$9,Paramètres!$A$1:$I$89,3,0)*0.475*44/12</f>
        <v>0.41351962227187106</v>
      </c>
      <c r="AC30" s="22">
        <f t="shared" si="3"/>
        <v>48.408688143820875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59.005731763382016</v>
      </c>
      <c r="AO30" s="59">
        <f t="shared" si="36"/>
        <v>251.20125772816402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44.335717237742145</v>
      </c>
      <c r="AV30" s="21">
        <f>EXP(-LN(2)/25)*AV29+(1-EXP(-LN(2)/25))/(LN(2)/25)*Calculateur!AQ30*Calculateur!AS30*VLOOKUP('Données projet'!$B$10,Paramètres!$A$1:$I$89,3,0)*0.475*44/12</f>
        <v>5.8746129078783467</v>
      </c>
      <c r="AW30" s="21">
        <f>EXP(-LN(2)/2)*AW29+(1-EXP(-LN(2)/2))/(LN(2)/2)*AQ30*AT30*VLOOKUP('Données projet'!$B$10,Paramètres!$A$1:$I$89,3,0)*0.475*44/12</f>
        <v>0.43260514329980343</v>
      </c>
      <c r="AX30" s="21">
        <f t="shared" si="6"/>
        <v>50.642935288920292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57.270516236695812</v>
      </c>
      <c r="T31" s="59">
        <f t="shared" si="34"/>
        <v>241.33361295956638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41.548689061967323</v>
      </c>
      <c r="AA31" s="21">
        <f>EXP(-LN(2)/25)*AA30+(1-EXP(-LN(2)/25))/(LN(2)/25)*Calculateur!V31*Calculateur!X31*VLOOKUP('Données projet'!$B$9,Paramètres!$A$1:$I$89,3,0)*0.475*44/12</f>
        <v>5.4618843394661249</v>
      </c>
      <c r="AB31" s="21">
        <f>EXP(-LN(2)/2)*AB30+(1-EXP(-LN(2)/2))/(LN(2)/2)*V31*Y31*VLOOKUP('Données projet'!$B$9,Paramètres!$A$1:$I$89,3,0)*0.475*44/12</f>
        <v>0.2924025290621397</v>
      </c>
      <c r="AC31" s="22">
        <f t="shared" si="3"/>
        <v>47.302975930495585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59.005731763382016</v>
      </c>
      <c r="AO31" s="59">
        <f t="shared" si="36"/>
        <v>251.20125772816402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43.466320864827352</v>
      </c>
      <c r="AV31" s="21">
        <f>EXP(-LN(2)/25)*AV30+(1-EXP(-LN(2)/25))/(LN(2)/25)*Calculateur!AQ31*Calculateur!AS31*VLOOKUP('Données projet'!$B$10,Paramètres!$A$1:$I$89,3,0)*0.475*44/12</f>
        <v>5.7139713089799473</v>
      </c>
      <c r="AW31" s="21">
        <f>EXP(-LN(2)/2)*AW30+(1-EXP(-LN(2)/2))/(LN(2)/2)*AQ31*AT31*VLOOKUP('Données projet'!$B$10,Paramètres!$A$1:$I$89,3,0)*0.475*44/12</f>
        <v>0.30589803040346913</v>
      </c>
      <c r="AX31" s="21">
        <f t="shared" si="6"/>
        <v>49.486190204210772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57.270516236695812</v>
      </c>
      <c r="T32" s="59">
        <f t="shared" si="34"/>
        <v>241.33361295956638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40.733944611660135</v>
      </c>
      <c r="AA32" s="21">
        <f>EXP(-LN(2)/25)*AA31+(1-EXP(-LN(2)/25))/(LN(2)/25)*Calculateur!V32*Calculateur!X32*VLOOKUP('Données projet'!$B$9,Paramètres!$A$1:$I$89,3,0)*0.475*44/12</f>
        <v>5.3125288249754092</v>
      </c>
      <c r="AB32" s="21">
        <f>EXP(-LN(2)/2)*AB31+(1-EXP(-LN(2)/2))/(LN(2)/2)*V32*Y32*VLOOKUP('Données projet'!$B$9,Paramètres!$A$1:$I$89,3,0)*0.475*44/12</f>
        <v>0.20675981113593553</v>
      </c>
      <c r="AC32" s="22">
        <f t="shared" si="3"/>
        <v>46.253233247771483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59.005731763382016</v>
      </c>
      <c r="AO32" s="59">
        <f t="shared" si="36"/>
        <v>251.20125772816402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42.613972824505986</v>
      </c>
      <c r="AV32" s="21">
        <f>EXP(-LN(2)/25)*AV31+(1-EXP(-LN(2)/25))/(LN(2)/25)*Calculateur!AQ32*Calculateur!AS32*VLOOKUP('Données projet'!$B$10,Paramètres!$A$1:$I$89,3,0)*0.475*44/12</f>
        <v>5.5577224630511992</v>
      </c>
      <c r="AW32" s="21">
        <f>EXP(-LN(2)/2)*AW31+(1-EXP(-LN(2)/2))/(LN(2)/2)*AQ32*AT32*VLOOKUP('Données projet'!$B$10,Paramètres!$A$1:$I$89,3,0)*0.475*44/12</f>
        <v>0.21630257164990171</v>
      </c>
      <c r="AX32" s="21">
        <f t="shared" si="6"/>
        <v>48.38799785920709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57.270516236695812</v>
      </c>
      <c r="T33" s="59">
        <f t="shared" si="34"/>
        <v>241.33361295956638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39.935176803078427</v>
      </c>
      <c r="AA33" s="21">
        <f>EXP(-LN(2)/25)*AA32+(1-EXP(-LN(2)/25))/(LN(2)/25)*Calculateur!V33*Calculateur!X33*VLOOKUP('Données projet'!$B$9,Paramètres!$A$1:$I$89,3,0)*0.475*44/12</f>
        <v>5.1672574448827078</v>
      </c>
      <c r="AB33" s="21">
        <f>EXP(-LN(2)/2)*AB32+(1-EXP(-LN(2)/2))/(LN(2)/2)*V33*Y33*VLOOKUP('Données projet'!$B$9,Paramètres!$A$1:$I$89,3,0)*0.475*44/12</f>
        <v>0.14620126453106985</v>
      </c>
      <c r="AC33" s="22">
        <f t="shared" si="3"/>
        <v>45.248635512492207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59.005731763382016</v>
      </c>
      <c r="AO33" s="59">
        <f t="shared" si="36"/>
        <v>251.20125772816402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41.778338809374354</v>
      </c>
      <c r="AV33" s="21">
        <f>EXP(-LN(2)/25)*AV32+(1-EXP(-LN(2)/25))/(LN(2)/25)*Calculateur!AQ33*Calculateur!AS33*VLOOKUP('Données projet'!$B$10,Paramètres!$A$1:$I$89,3,0)*0.475*44/12</f>
        <v>5.4057462500311422</v>
      </c>
      <c r="AW33" s="21">
        <f>EXP(-LN(2)/2)*AW32+(1-EXP(-LN(2)/2))/(LN(2)/2)*AQ33*AT33*VLOOKUP('Données projet'!$B$10,Paramètres!$A$1:$I$89,3,0)*0.475*44/12</f>
        <v>0.15294901520173457</v>
      </c>
      <c r="AX33" s="21">
        <f t="shared" si="6"/>
        <v>47.337034074607232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57.270516236695812</v>
      </c>
      <c r="T34" s="59">
        <f t="shared" si="34"/>
        <v>241.33361295956638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39.152072344022748</v>
      </c>
      <c r="AA34" s="21">
        <f>EXP(-LN(2)/25)*AA33+(1-EXP(-LN(2)/25))/(LN(2)/25)*Calculateur!V34*Calculateur!X34*VLOOKUP('Données projet'!$B$9,Paramètres!$A$1:$I$89,3,0)*0.475*44/12</f>
        <v>5.0259585183181308</v>
      </c>
      <c r="AB34" s="21">
        <f>EXP(-LN(2)/2)*AB33+(1-EXP(-LN(2)/2))/(LN(2)/2)*V34*Y34*VLOOKUP('Données projet'!$B$9,Paramètres!$A$1:$I$89,3,0)*0.475*44/12</f>
        <v>0.10337990556796776</v>
      </c>
      <c r="AC34" s="22">
        <f t="shared" si="3"/>
        <v>44.281410767908845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59.005731763382016</v>
      </c>
      <c r="AO34" s="59">
        <f t="shared" si="36"/>
        <v>251.20125772816402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40.959091067593029</v>
      </c>
      <c r="AV34" s="21">
        <f>EXP(-LN(2)/25)*AV33+(1-EXP(-LN(2)/25))/(LN(2)/25)*Calculateur!AQ34*Calculateur!AS34*VLOOKUP('Données projet'!$B$10,Paramètres!$A$1:$I$89,3,0)*0.475*44/12</f>
        <v>5.2579258345482005</v>
      </c>
      <c r="AW34" s="21">
        <f>EXP(-LN(2)/2)*AW33+(1-EXP(-LN(2)/2))/(LN(2)/2)*AQ34*AT34*VLOOKUP('Données projet'!$B$10,Paramètres!$A$1:$I$89,3,0)*0.475*44/12</f>
        <v>0.10815128582495086</v>
      </c>
      <c r="AX34" s="21">
        <f t="shared" si="6"/>
        <v>46.325168187966185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57.270516236695812</v>
      </c>
      <c r="T35" s="59">
        <f t="shared" si="34"/>
        <v>241.33361295956638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38.3843240857626</v>
      </c>
      <c r="AA35" s="21">
        <f>EXP(-LN(2)/25)*AA34+(1-EXP(-LN(2)/25))/(LN(2)/25)*Calculateur!V35*Calculateur!X35*VLOOKUP('Données projet'!$B$9,Paramètres!$A$1:$I$89,3,0)*0.475*44/12</f>
        <v>4.88852341833105</v>
      </c>
      <c r="AB35" s="21">
        <f>EXP(-LN(2)/2)*AB34+(1-EXP(-LN(2)/2))/(LN(2)/2)*V35*Y35*VLOOKUP('Données projet'!$B$9,Paramètres!$A$1:$I$89,3,0)*0.475*44/12</f>
        <v>7.3100632265534926E-2</v>
      </c>
      <c r="AC35" s="22">
        <f t="shared" si="3"/>
        <v>43.345948136359183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59.005731763382016</v>
      </c>
      <c r="AO35" s="59">
        <f t="shared" si="36"/>
        <v>251.20125772816402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40.155908274336255</v>
      </c>
      <c r="AV35" s="21">
        <f>EXP(-LN(2)/25)*AV34+(1-EXP(-LN(2)/25))/(LN(2)/25)*Calculateur!AQ35*Calculateur!AS35*VLOOKUP('Données projet'!$B$10,Paramètres!$A$1:$I$89,3,0)*0.475*44/12</f>
        <v>5.1141475761001773</v>
      </c>
      <c r="AW35" s="21">
        <f>EXP(-LN(2)/2)*AW34+(1-EXP(-LN(2)/2))/(LN(2)/2)*AQ35*AT35*VLOOKUP('Données projet'!$B$10,Paramètres!$A$1:$I$89,3,0)*0.475*44/12</f>
        <v>7.6474507600867284E-2</v>
      </c>
      <c r="AX35" s="21">
        <f t="shared" si="6"/>
        <v>45.346530358037306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57.270516236695812</v>
      </c>
      <c r="T36" s="59">
        <f t="shared" si="34"/>
        <v>241.33361295956638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37.631630902566734</v>
      </c>
      <c r="AA36" s="21">
        <f>EXP(-LN(2)/25)*AA35+(1-EXP(-LN(2)/25))/(LN(2)/25)*Calculateur!V36*Calculateur!X36*VLOOKUP('Données projet'!$B$9,Paramètres!$A$1:$I$89,3,0)*0.475*44/12</f>
        <v>4.7548464883805135</v>
      </c>
      <c r="AB36" s="21">
        <f>EXP(-LN(2)/2)*AB35+(1-EXP(-LN(2)/2))/(LN(2)/2)*V36*Y36*VLOOKUP('Données projet'!$B$9,Paramètres!$A$1:$I$89,3,0)*0.475*44/12</f>
        <v>5.1689952783983882E-2</v>
      </c>
      <c r="AC36" s="22">
        <f t="shared" si="3"/>
        <v>42.43816734373123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59.005731763382016</v>
      </c>
      <c r="AO36" s="59">
        <f t="shared" si="36"/>
        <v>251.20125772816402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39.368475405762119</v>
      </c>
      <c r="AV36" s="21">
        <f>EXP(-LN(2)/25)*AV35+(1-EXP(-LN(2)/25))/(LN(2)/25)*Calculateur!AQ36*Calculateur!AS36*VLOOKUP('Données projet'!$B$10,Paramètres!$A$1:$I$89,3,0)*0.475*44/12</f>
        <v>4.9743009416903856</v>
      </c>
      <c r="AW36" s="21">
        <f>EXP(-LN(2)/2)*AW35+(1-EXP(-LN(2)/2))/(LN(2)/2)*AQ36*AT36*VLOOKUP('Données projet'!$B$10,Paramètres!$A$1:$I$89,3,0)*0.475*44/12</f>
        <v>5.4075642912475429E-2</v>
      </c>
      <c r="AX36" s="21">
        <f t="shared" si="6"/>
        <v>44.396851990364979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57.270516236695812</v>
      </c>
      <c r="T37" s="59">
        <f t="shared" si="34"/>
        <v>241.33361295956638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36.89369757359583</v>
      </c>
      <c r="AA37" s="21">
        <f>EXP(-LN(2)/25)*AA36+(1-EXP(-LN(2)/25))/(LN(2)/25)*Calculateur!V37*Calculateur!X37*VLOOKUP('Données projet'!$B$9,Paramètres!$A$1:$I$89,3,0)*0.475*44/12</f>
        <v>4.6248249611092387</v>
      </c>
      <c r="AB37" s="21">
        <f>EXP(-LN(2)/2)*AB36+(1-EXP(-LN(2)/2))/(LN(2)/2)*V37*Y37*VLOOKUP('Données projet'!$B$9,Paramètres!$A$1:$I$89,3,0)*0.475*44/12</f>
        <v>3.6550316132767463E-2</v>
      </c>
      <c r="AC37" s="22">
        <f t="shared" si="3"/>
        <v>41.555072850837838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59.005731763382016</v>
      </c>
      <c r="AO37" s="59">
        <f t="shared" si="36"/>
        <v>251.20125772816402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38.596483615454098</v>
      </c>
      <c r="AV37" s="21">
        <f>EXP(-LN(2)/25)*AV36+(1-EXP(-LN(2)/25))/(LN(2)/25)*Calculateur!AQ37*Calculateur!AS37*VLOOKUP('Données projet'!$B$10,Paramètres!$A$1:$I$89,3,0)*0.475*44/12</f>
        <v>4.8382784208527445</v>
      </c>
      <c r="AW37" s="21">
        <f>EXP(-LN(2)/2)*AW36+(1-EXP(-LN(2)/2))/(LN(2)/2)*AQ37*AT37*VLOOKUP('Données projet'!$B$10,Paramètres!$A$1:$I$89,3,0)*0.475*44/12</f>
        <v>3.8237253800433642E-2</v>
      </c>
      <c r="AX37" s="21">
        <f t="shared" si="6"/>
        <v>43.472999290107275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57.270516236695812</v>
      </c>
      <c r="T38" s="59">
        <f t="shared" si="34"/>
        <v>241.33361295956638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36.170234667111153</v>
      </c>
      <c r="AA38" s="21">
        <f>EXP(-LN(2)/25)*AA37+(1-EXP(-LN(2)/25))/(LN(2)/25)*Calculateur!V38*Calculateur!X38*VLOOKUP('Données projet'!$B$9,Paramètres!$A$1:$I$89,3,0)*0.475*44/12</f>
        <v>4.4983588793387321</v>
      </c>
      <c r="AB38" s="21">
        <f>EXP(-LN(2)/2)*AB37+(1-EXP(-LN(2)/2))/(LN(2)/2)*V38*Y38*VLOOKUP('Données projet'!$B$9,Paramètres!$A$1:$I$89,3,0)*0.475*44/12</f>
        <v>2.5844976391991941E-2</v>
      </c>
      <c r="AC38" s="22">
        <f t="shared" si="3"/>
        <v>40.694438522841878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59.005731763382016</v>
      </c>
      <c r="AO38" s="59">
        <f t="shared" si="36"/>
        <v>251.20125772816402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37.839630113285516</v>
      </c>
      <c r="AV38" s="21">
        <f>EXP(-LN(2)/25)*AV37+(1-EXP(-LN(2)/25))/(LN(2)/25)*Calculateur!AQ38*Calculateur!AS38*VLOOKUP('Données projet'!$B$10,Paramètres!$A$1:$I$89,3,0)*0.475*44/12</f>
        <v>4.7059754430005221</v>
      </c>
      <c r="AW38" s="21">
        <f>EXP(-LN(2)/2)*AW37+(1-EXP(-LN(2)/2))/(LN(2)/2)*AQ38*AT38*VLOOKUP('Données projet'!$B$10,Paramètres!$A$1:$I$89,3,0)*0.475*44/12</f>
        <v>2.7037821456237714E-2</v>
      </c>
      <c r="AX38" s="21">
        <f t="shared" si="6"/>
        <v>42.572643377742274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57.270516236695812</v>
      </c>
      <c r="T39" s="59">
        <f t="shared" si="34"/>
        <v>241.33361295956638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35.460958426953844</v>
      </c>
      <c r="AA39" s="21">
        <f>EXP(-LN(2)/25)*AA38+(1-EXP(-LN(2)/25))/(LN(2)/25)*Calculateur!V39*Calculateur!X39*VLOOKUP('Données projet'!$B$9,Paramètres!$A$1:$I$89,3,0)*0.475*44/12</f>
        <v>4.3753510192248024</v>
      </c>
      <c r="AB39" s="21">
        <f>EXP(-LN(2)/2)*AB38+(1-EXP(-LN(2)/2))/(LN(2)/2)*V39*Y39*VLOOKUP('Données projet'!$B$9,Paramètres!$A$1:$I$89,3,0)*0.475*44/12</f>
        <v>1.8275158066383732E-2</v>
      </c>
      <c r="AC39" s="22">
        <f t="shared" si="3"/>
        <v>39.854584604245026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59.005731763382016</v>
      </c>
      <c r="AO39" s="59">
        <f t="shared" si="36"/>
        <v>251.20125772816402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37.097618046659406</v>
      </c>
      <c r="AV39" s="21">
        <f>EXP(-LN(2)/25)*AV38+(1-EXP(-LN(2)/25))/(LN(2)/25)*Calculateur!AQ39*Calculateur!AS39*VLOOKUP('Données projet'!$B$10,Paramètres!$A$1:$I$89,3,0)*0.475*44/12</f>
        <v>4.5772902970351801</v>
      </c>
      <c r="AW39" s="21">
        <f>EXP(-LN(2)/2)*AW38+(1-EXP(-LN(2)/2))/(LN(2)/2)*AQ39*AT39*VLOOKUP('Données projet'!$B$10,Paramètres!$A$1:$I$89,3,0)*0.475*44/12</f>
        <v>1.9118626900216821E-2</v>
      </c>
      <c r="AX39" s="21">
        <f t="shared" si="6"/>
        <v>41.694026970594798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57.270516236695812</v>
      </c>
      <c r="T40" s="59">
        <f t="shared" si="34"/>
        <v>241.33361295956638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34.765590661250229</v>
      </c>
      <c r="AA40" s="21">
        <f>EXP(-LN(2)/25)*AA39+(1-EXP(-LN(2)/25))/(LN(2)/25)*Calculateur!V40*Calculateur!X40*VLOOKUP('Données projet'!$B$9,Paramètres!$A$1:$I$89,3,0)*0.475*44/12</f>
        <v>4.2557068155143902</v>
      </c>
      <c r="AB40" s="21">
        <f>EXP(-LN(2)/2)*AB39+(1-EXP(-LN(2)/2))/(LN(2)/2)*V40*Y40*VLOOKUP('Données projet'!$B$9,Paramètres!$A$1:$I$89,3,0)*0.475*44/12</f>
        <v>1.2922488195995971E-2</v>
      </c>
      <c r="AC40" s="22">
        <f t="shared" si="3"/>
        <v>39.034219964960613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59.005731763382016</v>
      </c>
      <c r="AO40" s="59">
        <f t="shared" si="36"/>
        <v>251.20125772816402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36.370156384077163</v>
      </c>
      <c r="AV40" s="21">
        <f>EXP(-LN(2)/25)*AV39+(1-EXP(-LN(2)/25))/(LN(2)/25)*Calculateur!AQ40*Calculateur!AS40*VLOOKUP('Données projet'!$B$10,Paramètres!$A$1:$I$89,3,0)*0.475*44/12</f>
        <v>4.4521240531535176</v>
      </c>
      <c r="AW40" s="21">
        <f>EXP(-LN(2)/2)*AW39+(1-EXP(-LN(2)/2))/(LN(2)/2)*AQ40*AT40*VLOOKUP('Données projet'!$B$10,Paramètres!$A$1:$I$89,3,0)*0.475*44/12</f>
        <v>1.3518910728118857E-2</v>
      </c>
      <c r="AX40" s="21">
        <f t="shared" si="6"/>
        <v>40.835799347958798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57.270516236695812</v>
      </c>
      <c r="T41" s="59">
        <f t="shared" si="34"/>
        <v>241.33361295956638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34.083858633299606</v>
      </c>
      <c r="AA41" s="21">
        <f>EXP(-LN(2)/25)*AA40+(1-EXP(-LN(2)/25))/(LN(2)/25)*Calculateur!V41*Calculateur!X41*VLOOKUP('Données projet'!$B$9,Paramètres!$A$1:$I$89,3,0)*0.475*44/12</f>
        <v>4.1393342888462543</v>
      </c>
      <c r="AB41" s="21">
        <f>EXP(-LN(2)/2)*AB40+(1-EXP(-LN(2)/2))/(LN(2)/2)*V41*Y41*VLOOKUP('Données projet'!$B$9,Paramètres!$A$1:$I$89,3,0)*0.475*44/12</f>
        <v>9.1375790331918658E-3</v>
      </c>
      <c r="AC41" s="22">
        <f t="shared" si="3"/>
        <v>38.232330501179057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59.005731763382016</v>
      </c>
      <c r="AO41" s="59">
        <f t="shared" si="36"/>
        <v>251.20125772816402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35.656959800990357</v>
      </c>
      <c r="AV41" s="21">
        <f>EXP(-LN(2)/25)*AV40+(1-EXP(-LN(2)/25))/(LN(2)/25)*Calculateur!AQ41*Calculateur!AS41*VLOOKUP('Données projet'!$B$10,Paramètres!$A$1:$I$89,3,0)*0.475*44/12</f>
        <v>4.3303804867930058</v>
      </c>
      <c r="AW41" s="21">
        <f>EXP(-LN(2)/2)*AW40+(1-EXP(-LN(2)/2))/(LN(2)/2)*AQ41*AT41*VLOOKUP('Données projet'!$B$10,Paramètres!$A$1:$I$89,3,0)*0.475*44/12</f>
        <v>9.5593134501084105E-3</v>
      </c>
      <c r="AX41" s="21">
        <f t="shared" si="6"/>
        <v>39.996899601233473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57.270516236695812</v>
      </c>
      <c r="T42" s="59">
        <f t="shared" si="34"/>
        <v>241.33361295956638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33.415494954601613</v>
      </c>
      <c r="AA42" s="21">
        <f>EXP(-LN(2)/25)*AA41+(1-EXP(-LN(2)/25))/(LN(2)/25)*Calculateur!V42*Calculateur!X42*VLOOKUP('Données projet'!$B$9,Paramètres!$A$1:$I$89,3,0)*0.475*44/12</f>
        <v>4.0261439750396235</v>
      </c>
      <c r="AB42" s="21">
        <f>EXP(-LN(2)/2)*AB41+(1-EXP(-LN(2)/2))/(LN(2)/2)*V42*Y42*VLOOKUP('Données projet'!$B$9,Paramètres!$A$1:$I$89,3,0)*0.475*44/12</f>
        <v>6.4612440979979853E-3</v>
      </c>
      <c r="AC42" s="22">
        <f t="shared" si="3"/>
        <v>37.448100173739235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59.005731763382016</v>
      </c>
      <c r="AO42" s="59">
        <f t="shared" si="36"/>
        <v>251.20125772816402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34.957748567890917</v>
      </c>
      <c r="AV42" s="21">
        <f>EXP(-LN(2)/25)*AV41+(1-EXP(-LN(2)/25))/(LN(2)/25)*Calculateur!AQ42*Calculateur!AS42*VLOOKUP('Données projet'!$B$10,Paramètres!$A$1:$I$89,3,0)*0.475*44/12</f>
        <v>4.2119660046568388</v>
      </c>
      <c r="AW42" s="21">
        <f>EXP(-LN(2)/2)*AW41+(1-EXP(-LN(2)/2))/(LN(2)/2)*AQ42*AT42*VLOOKUP('Données projet'!$B$10,Paramètres!$A$1:$I$89,3,0)*0.475*44/12</f>
        <v>6.7594553640594286E-3</v>
      </c>
      <c r="AX42" s="21">
        <f t="shared" si="6"/>
        <v>39.176474027911816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57.270516236695812</v>
      </c>
      <c r="T43" s="59">
        <f t="shared" si="34"/>
        <v>241.33361295956638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32.760237479981299</v>
      </c>
      <c r="AA43" s="21">
        <f>EXP(-LN(2)/25)*AA42+(1-EXP(-LN(2)/25))/(LN(2)/25)*Calculateur!V43*Calculateur!X43*VLOOKUP('Données projet'!$B$9,Paramètres!$A$1:$I$89,3,0)*0.475*44/12</f>
        <v>3.9160488563164551</v>
      </c>
      <c r="AB43" s="21">
        <f>EXP(-LN(2)/2)*AB42+(1-EXP(-LN(2)/2))/(LN(2)/2)*V43*Y43*VLOOKUP('Données projet'!$B$9,Paramètres!$A$1:$I$89,3,0)*0.475*44/12</f>
        <v>4.5687895165959329E-3</v>
      </c>
      <c r="AC43" s="22">
        <f t="shared" si="3"/>
        <v>36.680855125814354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59.005731763382016</v>
      </c>
      <c r="AO43" s="59">
        <f t="shared" si="36"/>
        <v>251.20125772816402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34.272248440595817</v>
      </c>
      <c r="AV43" s="21">
        <f>EXP(-LN(2)/25)*AV42+(1-EXP(-LN(2)/25))/(LN(2)/25)*Calculateur!AQ43*Calculateur!AS43*VLOOKUP('Données projet'!$B$10,Paramètres!$A$1:$I$89,3,0)*0.475*44/12</f>
        <v>4.096789572761832</v>
      </c>
      <c r="AW43" s="21">
        <f>EXP(-LN(2)/2)*AW42+(1-EXP(-LN(2)/2))/(LN(2)/2)*AQ43*AT43*VLOOKUP('Données projet'!$B$10,Paramètres!$A$1:$I$89,3,0)*0.475*44/12</f>
        <v>4.7796567250542052E-3</v>
      </c>
      <c r="AX43" s="21">
        <f t="shared" si="6"/>
        <v>38.373817670082708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57.270516236695812</v>
      </c>
      <c r="T44" s="59">
        <f t="shared" si="34"/>
        <v>241.33361295956638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32.117829204770693</v>
      </c>
      <c r="AA44" s="21">
        <f>EXP(-LN(2)/25)*AA43+(1-EXP(-LN(2)/25))/(LN(2)/25)*Calculateur!V44*Calculateur!X44*VLOOKUP('Données projet'!$B$9,Paramètres!$A$1:$I$89,3,0)*0.475*44/12</f>
        <v>3.8089642944044226</v>
      </c>
      <c r="AB44" s="21">
        <f>EXP(-LN(2)/2)*AB43+(1-EXP(-LN(2)/2))/(LN(2)/2)*V44*Y44*VLOOKUP('Données projet'!$B$9,Paramètres!$A$1:$I$89,3,0)*0.475*44/12</f>
        <v>3.2306220489989926E-3</v>
      </c>
      <c r="AC44" s="22">
        <f t="shared" si="3"/>
        <v>35.930024121224115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59.005731763382016</v>
      </c>
      <c r="AO44" s="59">
        <f t="shared" si="36"/>
        <v>251.20125772816402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33.600190552683181</v>
      </c>
      <c r="AV44" s="21">
        <f>EXP(-LN(2)/25)*AV43+(1-EXP(-LN(2)/25))/(LN(2)/25)*Calculateur!AQ44*Calculateur!AS44*VLOOKUP('Données projet'!$B$10,Paramètres!$A$1:$I$89,3,0)*0.475*44/12</f>
        <v>3.9847626464538592</v>
      </c>
      <c r="AW44" s="21">
        <f>EXP(-LN(2)/2)*AW43+(1-EXP(-LN(2)/2))/(LN(2)/2)*AQ44*AT44*VLOOKUP('Données projet'!$B$10,Paramètres!$A$1:$I$89,3,0)*0.475*44/12</f>
        <v>3.3797276820297143E-3</v>
      </c>
      <c r="AX44" s="21">
        <f t="shared" si="6"/>
        <v>37.588332926819071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57.270516236695812</v>
      </c>
      <c r="T45" s="59">
        <f t="shared" si="34"/>
        <v>241.33361295956638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31.488018164006608</v>
      </c>
      <c r="AA45" s="21">
        <f>EXP(-LN(2)/25)*AA44+(1-EXP(-LN(2)/25))/(LN(2)/25)*Calculateur!V45*Calculateur!X45*VLOOKUP('Données projet'!$B$9,Paramètres!$A$1:$I$89,3,0)*0.475*44/12</f>
        <v>3.704807965469207</v>
      </c>
      <c r="AB45" s="21">
        <f>EXP(-LN(2)/2)*AB44+(1-EXP(-LN(2)/2))/(LN(2)/2)*V45*Y45*VLOOKUP('Données projet'!$B$9,Paramètres!$A$1:$I$89,3,0)*0.475*44/12</f>
        <v>2.2843947582979664E-3</v>
      </c>
      <c r="AC45" s="22">
        <f t="shared" si="3"/>
        <v>35.19511052423411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59.005731763382016</v>
      </c>
      <c r="AO45" s="59">
        <f t="shared" si="36"/>
        <v>251.20125772816402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32.941311310037676</v>
      </c>
      <c r="AV45" s="21">
        <f>EXP(-LN(2)/25)*AV44+(1-EXP(-LN(2)/25))/(LN(2)/25)*Calculateur!AQ45*Calculateur!AS45*VLOOKUP('Données projet'!$B$10,Paramètres!$A$1:$I$89,3,0)*0.475*44/12</f>
        <v>3.8757991023370182</v>
      </c>
      <c r="AW45" s="21">
        <f>EXP(-LN(2)/2)*AW44+(1-EXP(-LN(2)/2))/(LN(2)/2)*AQ45*AT45*VLOOKUP('Données projet'!$B$10,Paramètres!$A$1:$I$89,3,0)*0.475*44/12</f>
        <v>2.3898283625271026E-3</v>
      </c>
      <c r="AX45" s="21">
        <f t="shared" si="6"/>
        <v>36.81950024073722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57.270516236695812</v>
      </c>
      <c r="T46" s="59">
        <f t="shared" si="34"/>
        <v>241.33361295956638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30.870557333605102</v>
      </c>
      <c r="AA46" s="21">
        <f>EXP(-LN(2)/25)*AA45+(1-EXP(-LN(2)/25))/(LN(2)/25)*Calculateur!V46*Calculateur!X46*VLOOKUP('Données projet'!$B$9,Paramètres!$A$1:$I$89,3,0)*0.475*44/12</f>
        <v>3.603499796826068</v>
      </c>
      <c r="AB46" s="21">
        <f>EXP(-LN(2)/2)*AB45+(1-EXP(-LN(2)/2))/(LN(2)/2)*V46*Y46*VLOOKUP('Données projet'!$B$9,Paramètres!$A$1:$I$89,3,0)*0.475*44/12</f>
        <v>1.6153110244994963E-3</v>
      </c>
      <c r="AC46" s="22">
        <f t="shared" si="3"/>
        <v>34.475672441455671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59.005731763382016</v>
      </c>
      <c r="AO46" s="59">
        <f t="shared" si="36"/>
        <v>251.20125772816402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32.295352287463793</v>
      </c>
      <c r="AV46" s="21">
        <f>EXP(-LN(2)/25)*AV45+(1-EXP(-LN(2)/25))/(LN(2)/25)*Calculateur!AQ46*Calculateur!AS46*VLOOKUP('Données projet'!$B$10,Paramètres!$A$1:$I$89,3,0)*0.475*44/12</f>
        <v>3.7698151720641957</v>
      </c>
      <c r="AW46" s="21">
        <f>EXP(-LN(2)/2)*AW45+(1-EXP(-LN(2)/2))/(LN(2)/2)*AQ46*AT46*VLOOKUP('Données projet'!$B$10,Paramètres!$A$1:$I$89,3,0)*0.475*44/12</f>
        <v>1.6898638410148571E-3</v>
      </c>
      <c r="AX46" s="21">
        <f t="shared" si="6"/>
        <v>36.066857323369007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57.270516236695812</v>
      </c>
      <c r="T47" s="59">
        <f t="shared" si="34"/>
        <v>241.33361295956638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30.265204533473852</v>
      </c>
      <c r="AA47" s="21">
        <f>EXP(-LN(2)/25)*AA46+(1-EXP(-LN(2)/25))/(LN(2)/25)*Calculateur!V47*Calculateur!X47*VLOOKUP('Données projet'!$B$9,Paramètres!$A$1:$I$89,3,0)*0.475*44/12</f>
        <v>3.5049619053820407</v>
      </c>
      <c r="AB47" s="21">
        <f>EXP(-LN(2)/2)*AB46+(1-EXP(-LN(2)/2))/(LN(2)/2)*V47*Y47*VLOOKUP('Données projet'!$B$9,Paramètres!$A$1:$I$89,3,0)*0.475*44/12</f>
        <v>1.1421973791489832E-3</v>
      </c>
      <c r="AC47" s="22">
        <f t="shared" si="3"/>
        <v>33.771308636235041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59.005731763382016</v>
      </c>
      <c r="AO47" s="59">
        <f t="shared" si="36"/>
        <v>251.20125772816402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31.662060127326484</v>
      </c>
      <c r="AV47" s="21">
        <f>EXP(-LN(2)/25)*AV46+(1-EXP(-LN(2)/25))/(LN(2)/25)*Calculateur!AQ47*Calculateur!AS47*VLOOKUP('Données projet'!$B$10,Paramètres!$A$1:$I$89,3,0)*0.475*44/12</f>
        <v>3.6667293779381365</v>
      </c>
      <c r="AW47" s="21">
        <f>EXP(-LN(2)/2)*AW46+(1-EXP(-LN(2)/2))/(LN(2)/2)*AQ47*AT47*VLOOKUP('Données projet'!$B$10,Paramètres!$A$1:$I$89,3,0)*0.475*44/12</f>
        <v>1.1949141812635513E-3</v>
      </c>
      <c r="AX47" s="21">
        <f t="shared" si="6"/>
        <v>35.329984419445886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57.270516236695812</v>
      </c>
      <c r="T48" s="59">
        <f t="shared" si="34"/>
        <v>241.33361295956638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29.671722332524428</v>
      </c>
      <c r="AA48" s="21">
        <f>EXP(-LN(2)/25)*AA47+(1-EXP(-LN(2)/25))/(LN(2)/25)*Calculateur!V48*Calculateur!X48*VLOOKUP('Données projet'!$B$9,Paramètres!$A$1:$I$89,3,0)*0.475*44/12</f>
        <v>3.409118537761433</v>
      </c>
      <c r="AB48" s="21">
        <f>EXP(-LN(2)/2)*AB47+(1-EXP(-LN(2)/2))/(LN(2)/2)*V48*Y48*VLOOKUP('Données projet'!$B$9,Paramètres!$A$1:$I$89,3,0)*0.475*44/12</f>
        <v>8.0765551224974816E-4</v>
      </c>
      <c r="AC48" s="22">
        <f t="shared" si="3"/>
        <v>33.081648525798109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59.005731763382016</v>
      </c>
      <c r="AO48" s="59">
        <f t="shared" si="36"/>
        <v>251.20125772816402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31.041186440179391</v>
      </c>
      <c r="AV48" s="21">
        <f>EXP(-LN(2)/25)*AV47+(1-EXP(-LN(2)/25))/(LN(2)/25)*Calculateur!AQ48*Calculateur!AS48*VLOOKUP('Données projet'!$B$10,Paramètres!$A$1:$I$89,3,0)*0.475*44/12</f>
        <v>3.5664624702735006</v>
      </c>
      <c r="AW48" s="21">
        <f>EXP(-LN(2)/2)*AW47+(1-EXP(-LN(2)/2))/(LN(2)/2)*AQ48*AT48*VLOOKUP('Données projet'!$B$10,Paramètres!$A$1:$I$89,3,0)*0.475*44/12</f>
        <v>8.4493192050742857E-4</v>
      </c>
      <c r="AX48" s="21">
        <f t="shared" si="6"/>
        <v>34.608493842373399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57.270516236695812</v>
      </c>
      <c r="T49" s="59">
        <f t="shared" si="34"/>
        <v>241.33361295956638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29.089877955547223</v>
      </c>
      <c r="AA49" s="21">
        <f>EXP(-LN(2)/25)*AA48+(1-EXP(-LN(2)/25))/(LN(2)/25)*Calculateur!V49*Calculateur!X49*VLOOKUP('Données projet'!$B$9,Paramètres!$A$1:$I$89,3,0)*0.475*44/12</f>
        <v>3.3158960120685945</v>
      </c>
      <c r="AB49" s="21">
        <f>EXP(-LN(2)/2)*AB48+(1-EXP(-LN(2)/2))/(LN(2)/2)*V49*Y49*VLOOKUP('Données projet'!$B$9,Paramètres!$A$1:$I$89,3,0)*0.475*44/12</f>
        <v>5.7109868957449161E-4</v>
      </c>
      <c r="AC49" s="22">
        <f t="shared" si="3"/>
        <v>32.406345066305391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59.005731763382016</v>
      </c>
      <c r="AO49" s="59">
        <f t="shared" si="36"/>
        <v>251.20125772816402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30.4324877073417</v>
      </c>
      <c r="AV49" s="21">
        <f>EXP(-LN(2)/25)*AV48+(1-EXP(-LN(2)/25))/(LN(2)/25)*Calculateur!AQ49*Calculateur!AS49*VLOOKUP('Données projet'!$B$10,Paramètres!$A$1:$I$89,3,0)*0.475*44/12</f>
        <v>3.4689373664717618</v>
      </c>
      <c r="AW49" s="21">
        <f>EXP(-LN(2)/2)*AW48+(1-EXP(-LN(2)/2))/(LN(2)/2)*AQ49*AT49*VLOOKUP('Données projet'!$B$10,Paramètres!$A$1:$I$89,3,0)*0.475*44/12</f>
        <v>5.9745709063177565E-4</v>
      </c>
      <c r="AX49" s="21">
        <f t="shared" si="6"/>
        <v>33.902022530904098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57.270516236695812</v>
      </c>
      <c r="T50" s="59">
        <f t="shared" si="34"/>
        <v>241.33361295956638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28.519443191912512</v>
      </c>
      <c r="AA50" s="21">
        <f>EXP(-LN(2)/25)*AA49+(1-EXP(-LN(2)/25))/(LN(2)/25)*Calculateur!V50*Calculateur!X50*VLOOKUP('Données projet'!$B$9,Paramètres!$A$1:$I$89,3,0)*0.475*44/12</f>
        <v>3.225222661243186</v>
      </c>
      <c r="AB50" s="21">
        <f>EXP(-LN(2)/2)*AB49+(1-EXP(-LN(2)/2))/(LN(2)/2)*V50*Y50*VLOOKUP('Données projet'!$B$9,Paramètres!$A$1:$I$89,3,0)*0.475*44/12</f>
        <v>4.0382775612487408E-4</v>
      </c>
      <c r="AC50" s="22">
        <f t="shared" si="3"/>
        <v>31.745069680911822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59.005731763382016</v>
      </c>
      <c r="AO50" s="59">
        <f t="shared" si="36"/>
        <v>251.20125772816402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29.835725185385385</v>
      </c>
      <c r="AV50" s="21">
        <f>EXP(-LN(2)/25)*AV49+(1-EXP(-LN(2)/25))/(LN(2)/25)*Calculateur!AQ50*Calculateur!AS50*VLOOKUP('Données projet'!$B$10,Paramètres!$A$1:$I$89,3,0)*0.475*44/12</f>
        <v>3.3740790917621037</v>
      </c>
      <c r="AW50" s="21">
        <f>EXP(-LN(2)/2)*AW49+(1-EXP(-LN(2)/2))/(LN(2)/2)*AQ50*AT50*VLOOKUP('Données projet'!$B$10,Paramètres!$A$1:$I$89,3,0)*0.475*44/12</f>
        <v>4.2246596025371429E-4</v>
      </c>
      <c r="AX50" s="21">
        <f t="shared" si="6"/>
        <v>33.210226743107746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57.270516236695812</v>
      </c>
      <c r="T51" s="59">
        <f t="shared" si="34"/>
        <v>241.33361295956638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27.960194306061826</v>
      </c>
      <c r="AA51" s="21">
        <f>EXP(-LN(2)/25)*AA50+(1-EXP(-LN(2)/25))/(LN(2)/25)*Calculateur!V51*Calculateur!X51*VLOOKUP('Données projet'!$B$9,Paramètres!$A$1:$I$89,3,0)*0.475*44/12</f>
        <v>3.1370287779644026</v>
      </c>
      <c r="AB51" s="21">
        <f>EXP(-LN(2)/2)*AB50+(1-EXP(-LN(2)/2))/(LN(2)/2)*V51*Y51*VLOOKUP('Données projet'!$B$9,Paramètres!$A$1:$I$89,3,0)*0.475*44/12</f>
        <v>2.8554934478724581E-4</v>
      </c>
      <c r="AC51" s="22">
        <f t="shared" si="3"/>
        <v>31.097508633371017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59.005731763382016</v>
      </c>
      <c r="AO51" s="59">
        <f t="shared" si="36"/>
        <v>251.20125772816402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29.250664812495437</v>
      </c>
      <c r="AV51" s="21">
        <f>EXP(-LN(2)/25)*AV50+(1-EXP(-LN(2)/25))/(LN(2)/25)*Calculateur!AQ51*Calculateur!AS51*VLOOKUP('Données projet'!$B$10,Paramètres!$A$1:$I$89,3,0)*0.475*44/12</f>
        <v>3.2818147215627613</v>
      </c>
      <c r="AW51" s="21">
        <f>EXP(-LN(2)/2)*AW50+(1-EXP(-LN(2)/2))/(LN(2)/2)*AQ51*AT51*VLOOKUP('Données projet'!$B$10,Paramètres!$A$1:$I$89,3,0)*0.475*44/12</f>
        <v>2.9872854531588783E-4</v>
      </c>
      <c r="AX51" s="21">
        <f t="shared" si="6"/>
        <v>32.532778262603514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57.270516236695812</v>
      </c>
      <c r="T52" s="59">
        <f t="shared" si="34"/>
        <v>241.33361295956638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27.411911949754533</v>
      </c>
      <c r="AA52" s="21">
        <f>EXP(-LN(2)/25)*AA51+(1-EXP(-LN(2)/25))/(LN(2)/25)*Calculateur!V52*Calculateur!X52*VLOOKUP('Données projet'!$B$9,Paramètres!$A$1:$I$89,3,0)*0.475*44/12</f>
        <v>3.0512465610617925</v>
      </c>
      <c r="AB52" s="21">
        <f>EXP(-LN(2)/2)*AB51+(1-EXP(-LN(2)/2))/(LN(2)/2)*V52*Y52*VLOOKUP('Données projet'!$B$9,Paramètres!$A$1:$I$89,3,0)*0.475*44/12</f>
        <v>2.0191387806243704E-4</v>
      </c>
      <c r="AC52" s="22">
        <f t="shared" si="3"/>
        <v>30.463360424694386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59.005731763382016</v>
      </c>
      <c r="AO52" s="59">
        <f t="shared" si="36"/>
        <v>251.20125772816402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28.677077116666272</v>
      </c>
      <c r="AV52" s="21">
        <f>EXP(-LN(2)/25)*AV51+(1-EXP(-LN(2)/25))/(LN(2)/25)*Calculateur!AQ52*Calculateur!AS52*VLOOKUP('Données projet'!$B$10,Paramètres!$A$1:$I$89,3,0)*0.475*44/12</f>
        <v>3.1920733254184923</v>
      </c>
      <c r="AW52" s="21">
        <f>EXP(-LN(2)/2)*AW51+(1-EXP(-LN(2)/2))/(LN(2)/2)*AQ52*AT52*VLOOKUP('Données projet'!$B$10,Paramètres!$A$1:$I$89,3,0)*0.475*44/12</f>
        <v>2.1123298012685714E-4</v>
      </c>
      <c r="AX52" s="21">
        <f t="shared" si="6"/>
        <v>31.869361675064891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57.270516236695812</v>
      </c>
      <c r="T53" s="59">
        <f t="shared" si="34"/>
        <v>241.33361295956638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26.87438107603521</v>
      </c>
      <c r="AA53" s="21">
        <f>EXP(-LN(2)/25)*AA52+(1-EXP(-LN(2)/25))/(LN(2)/25)*Calculateur!V53*Calculateur!X53*VLOOKUP('Données projet'!$B$9,Paramètres!$A$1:$I$89,3,0)*0.475*44/12</f>
        <v>2.9678100633914748</v>
      </c>
      <c r="AB53" s="21">
        <f>EXP(-LN(2)/2)*AB52+(1-EXP(-LN(2)/2))/(LN(2)/2)*V53*Y53*VLOOKUP('Données projet'!$B$9,Paramètres!$A$1:$I$89,3,0)*0.475*44/12</f>
        <v>1.427746723936229E-4</v>
      </c>
      <c r="AC53" s="22">
        <f t="shared" si="3"/>
        <v>29.842333914099079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59.005731763382016</v>
      </c>
      <c r="AO53" s="59">
        <f t="shared" si="36"/>
        <v>251.20125772816402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28.114737125698365</v>
      </c>
      <c r="AV53" s="21">
        <f>EXP(-LN(2)/25)*AV52+(1-EXP(-LN(2)/25))/(LN(2)/25)*Calculateur!AQ53*Calculateur!AS53*VLOOKUP('Données projet'!$B$10,Paramètres!$A$1:$I$89,3,0)*0.475*44/12</f>
        <v>3.1047859124710828</v>
      </c>
      <c r="AW53" s="21">
        <f>EXP(-LN(2)/2)*AW52+(1-EXP(-LN(2)/2))/(LN(2)/2)*AQ53*AT53*VLOOKUP('Données projet'!$B$10,Paramètres!$A$1:$I$89,3,0)*0.475*44/12</f>
        <v>1.4936427265794391E-4</v>
      </c>
      <c r="AX53" s="21">
        <f t="shared" si="6"/>
        <v>31.219672402442107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57.270516236695812</v>
      </c>
      <c r="T54" s="59">
        <f t="shared" si="34"/>
        <v>241.33361295956638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26.347390854888065</v>
      </c>
      <c r="AA54" s="21">
        <f>EXP(-LN(2)/25)*AA53+(1-EXP(-LN(2)/25))/(LN(2)/25)*Calculateur!V54*Calculateur!X54*VLOOKUP('Données projet'!$B$9,Paramètres!$A$1:$I$89,3,0)*0.475*44/12</f>
        <v>2.8866551411376866</v>
      </c>
      <c r="AB54" s="21">
        <f>EXP(-LN(2)/2)*AB53+(1-EXP(-LN(2)/2))/(LN(2)/2)*V54*Y54*VLOOKUP('Données projet'!$B$9,Paramètres!$A$1:$I$89,3,0)*0.475*44/12</f>
        <v>1.0095693903121852E-4</v>
      </c>
      <c r="AC54" s="22">
        <f t="shared" si="3"/>
        <v>29.234146952964785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59.005731763382016</v>
      </c>
      <c r="AO54" s="59">
        <f t="shared" si="36"/>
        <v>251.20125772816402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27.563424278959815</v>
      </c>
      <c r="AV54" s="21">
        <f>EXP(-LN(2)/25)*AV53+(1-EXP(-LN(2)/25))/(LN(2)/25)*Calculateur!AQ54*Calculateur!AS54*VLOOKUP('Données projet'!$B$10,Paramètres!$A$1:$I$89,3,0)*0.475*44/12</f>
        <v>3.019885378420966</v>
      </c>
      <c r="AW54" s="21">
        <f>EXP(-LN(2)/2)*AW53+(1-EXP(-LN(2)/2))/(LN(2)/2)*AQ54*AT54*VLOOKUP('Données projet'!$B$10,Paramètres!$A$1:$I$89,3,0)*0.475*44/12</f>
        <v>1.0561649006342857E-4</v>
      </c>
      <c r="AX54" s="21">
        <f t="shared" si="6"/>
        <v>30.583415273870845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57.270516236695812</v>
      </c>
      <c r="T55" s="59">
        <f t="shared" si="34"/>
        <v>241.33361295956638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25.830734590545319</v>
      </c>
      <c r="AA55" s="21">
        <f>EXP(-LN(2)/25)*AA54+(1-EXP(-LN(2)/25))/(LN(2)/25)*Calculateur!V55*Calculateur!X55*VLOOKUP('Données projet'!$B$9,Paramètres!$A$1:$I$89,3,0)*0.475*44/12</f>
        <v>2.8077194045006801</v>
      </c>
      <c r="AB55" s="21">
        <f>EXP(-LN(2)/2)*AB54+(1-EXP(-LN(2)/2))/(LN(2)/2)*V55*Y55*VLOOKUP('Données projet'!$B$9,Paramètres!$A$1:$I$89,3,0)*0.475*44/12</f>
        <v>7.1387336196811451E-5</v>
      </c>
      <c r="AC55" s="22">
        <f t="shared" si="3"/>
        <v>28.638525382382195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59.005731763382016</v>
      </c>
      <c r="AO55" s="59">
        <f t="shared" si="36"/>
        <v>251.20125772816402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27.022922340878171</v>
      </c>
      <c r="AV55" s="21">
        <f>EXP(-LN(2)/25)*AV54+(1-EXP(-LN(2)/25))/(LN(2)/25)*Calculateur!AQ55*Calculateur!AS55*VLOOKUP('Données projet'!$B$10,Paramètres!$A$1:$I$89,3,0)*0.475*44/12</f>
        <v>2.9373064539391747</v>
      </c>
      <c r="AW55" s="21">
        <f>EXP(-LN(2)/2)*AW54+(1-EXP(-LN(2)/2))/(LN(2)/2)*AQ55*AT55*VLOOKUP('Données projet'!$B$10,Paramètres!$A$1:$I$89,3,0)*0.475*44/12</f>
        <v>7.4682136328971957E-5</v>
      </c>
      <c r="AX55" s="21">
        <f t="shared" si="6"/>
        <v>29.960303476953676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57.270516236695812</v>
      </c>
      <c r="T56" s="59">
        <f t="shared" si="34"/>
        <v>241.33361295956638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25.324209640417131</v>
      </c>
      <c r="AA56" s="21">
        <f>EXP(-LN(2)/25)*AA55+(1-EXP(-LN(2)/25))/(LN(2)/25)*Calculateur!V56*Calculateur!X56*VLOOKUP('Données projet'!$B$9,Paramètres!$A$1:$I$89,3,0)*0.475*44/12</f>
        <v>2.7309421697330625</v>
      </c>
      <c r="AB56" s="21">
        <f>EXP(-LN(2)/2)*AB55+(1-EXP(-LN(2)/2))/(LN(2)/2)*V56*Y56*VLOOKUP('Données projet'!$B$9,Paramètres!$A$1:$I$89,3,0)*0.475*44/12</f>
        <v>5.047846951560926E-5</v>
      </c>
      <c r="AC56" s="22">
        <f t="shared" si="3"/>
        <v>28.055202288619707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59.005731763382016</v>
      </c>
      <c r="AO56" s="59">
        <f t="shared" si="36"/>
        <v>251.20125772816402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26.493019316128681</v>
      </c>
      <c r="AV56" s="21">
        <f>EXP(-LN(2)/25)*AV55+(1-EXP(-LN(2)/25))/(LN(2)/25)*Calculateur!AQ56*Calculateur!AS56*VLOOKUP('Données projet'!$B$10,Paramètres!$A$1:$I$89,3,0)*0.475*44/12</f>
        <v>2.856985654489975</v>
      </c>
      <c r="AW56" s="21">
        <f>EXP(-LN(2)/2)*AW55+(1-EXP(-LN(2)/2))/(LN(2)/2)*AQ56*AT56*VLOOKUP('Données projet'!$B$10,Paramètres!$A$1:$I$89,3,0)*0.475*44/12</f>
        <v>5.2808245031714286E-5</v>
      </c>
      <c r="AX56" s="21">
        <f t="shared" si="6"/>
        <v>29.350057778863686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57.270516236695812</v>
      </c>
      <c r="T57" s="59">
        <f t="shared" si="34"/>
        <v>241.33361295956638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24.82761733561124</v>
      </c>
      <c r="AA57" s="21">
        <f>EXP(-LN(2)/25)*AA56+(1-EXP(-LN(2)/25))/(LN(2)/25)*Calculateur!V57*Calculateur!X57*VLOOKUP('Données projet'!$B$9,Paramètres!$A$1:$I$89,3,0)*0.475*44/12</f>
        <v>2.6562644124877046</v>
      </c>
      <c r="AB57" s="21">
        <f>EXP(-LN(2)/2)*AB56+(1-EXP(-LN(2)/2))/(LN(2)/2)*V57*Y57*VLOOKUP('Données projet'!$B$9,Paramètres!$A$1:$I$89,3,0)*0.475*44/12</f>
        <v>3.5693668098405726E-5</v>
      </c>
      <c r="AC57" s="22">
        <f t="shared" si="3"/>
        <v>27.483917441767044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59.005731763382016</v>
      </c>
      <c r="AO57" s="59">
        <f t="shared" si="36"/>
        <v>251.20125772816402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25.973507366485599</v>
      </c>
      <c r="AV57" s="21">
        <f>EXP(-LN(2)/25)*AV56+(1-EXP(-LN(2)/25))/(LN(2)/25)*Calculateur!AQ57*Calculateur!AS57*VLOOKUP('Données projet'!$B$10,Paramètres!$A$1:$I$89,3,0)*0.475*44/12</f>
        <v>2.7788612315256009</v>
      </c>
      <c r="AW57" s="21">
        <f>EXP(-LN(2)/2)*AW56+(1-EXP(-LN(2)/2))/(LN(2)/2)*AQ57*AT57*VLOOKUP('Données projet'!$B$10,Paramètres!$A$1:$I$89,3,0)*0.475*44/12</f>
        <v>3.7341068164485978E-5</v>
      </c>
      <c r="AX57" s="21">
        <f t="shared" si="6"/>
        <v>28.752405939079363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57.270516236695812</v>
      </c>
      <c r="T58" s="59">
        <f t="shared" si="34"/>
        <v>241.33361295956638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24.340762903011196</v>
      </c>
      <c r="AA58" s="21">
        <f>EXP(-LN(2)/25)*AA57+(1-EXP(-LN(2)/25))/(LN(2)/25)*Calculateur!V58*Calculateur!X58*VLOOKUP('Données projet'!$B$9,Paramètres!$A$1:$I$89,3,0)*0.475*44/12</f>
        <v>2.5836287224413539</v>
      </c>
      <c r="AB58" s="21">
        <f>EXP(-LN(2)/2)*AB57+(1-EXP(-LN(2)/2))/(LN(2)/2)*V58*Y58*VLOOKUP('Données projet'!$B$9,Paramètres!$A$1:$I$89,3,0)*0.475*44/12</f>
        <v>2.523923475780463E-5</v>
      </c>
      <c r="AC58" s="22">
        <f t="shared" si="3"/>
        <v>26.924416864687309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59.005731763382016</v>
      </c>
      <c r="AO58" s="59">
        <f t="shared" si="36"/>
        <v>251.20125772816402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25.464182729304014</v>
      </c>
      <c r="AV58" s="21">
        <f>EXP(-LN(2)/25)*AV57+(1-EXP(-LN(2)/25))/(LN(2)/25)*Calculateur!AQ58*Calculateur!AS58*VLOOKUP('Données projet'!$B$10,Paramètres!$A$1:$I$89,3,0)*0.475*44/12</f>
        <v>2.7028731250155724</v>
      </c>
      <c r="AW58" s="21">
        <f>EXP(-LN(2)/2)*AW57+(1-EXP(-LN(2)/2))/(LN(2)/2)*AQ58*AT58*VLOOKUP('Données projet'!$B$10,Paramètres!$A$1:$I$89,3,0)*0.475*44/12</f>
        <v>2.6404122515857143E-5</v>
      </c>
      <c r="AX58" s="21">
        <f t="shared" si="6"/>
        <v>28.1670822584421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57.270516236695812</v>
      </c>
      <c r="T59" s="59">
        <f t="shared" si="34"/>
        <v>241.33361295956638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23.863455388882556</v>
      </c>
      <c r="AA59" s="21">
        <f>EXP(-LN(2)/25)*AA58+(1-EXP(-LN(2)/25))/(LN(2)/25)*Calculateur!V59*Calculateur!X59*VLOOKUP('Données projet'!$B$9,Paramètres!$A$1:$I$89,3,0)*0.475*44/12</f>
        <v>2.5129792591590654</v>
      </c>
      <c r="AB59" s="21">
        <f>EXP(-LN(2)/2)*AB58+(1-EXP(-LN(2)/2))/(LN(2)/2)*V59*Y59*VLOOKUP('Données projet'!$B$9,Paramètres!$A$1:$I$89,3,0)*0.475*44/12</f>
        <v>1.7846834049202863E-5</v>
      </c>
      <c r="AC59" s="22">
        <f t="shared" si="3"/>
        <v>26.376452494875672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59.005731763382016</v>
      </c>
      <c r="AO59" s="59">
        <f t="shared" si="36"/>
        <v>251.20125772816402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24.964845637600206</v>
      </c>
      <c r="AV59" s="21">
        <f>EXP(-LN(2)/25)*AV58+(1-EXP(-LN(2)/25))/(LN(2)/25)*Calculateur!AQ59*Calculateur!AS59*VLOOKUP('Données projet'!$B$10,Paramètres!$A$1:$I$89,3,0)*0.475*44/12</f>
        <v>2.6289629172741016</v>
      </c>
      <c r="AW59" s="21">
        <f>EXP(-LN(2)/2)*AW58+(1-EXP(-LN(2)/2))/(LN(2)/2)*AQ59*AT59*VLOOKUP('Données projet'!$B$10,Paramètres!$A$1:$I$89,3,0)*0.475*44/12</f>
        <v>1.8670534082242989E-5</v>
      </c>
      <c r="AX59" s="21">
        <f t="shared" si="6"/>
        <v>27.59382722540839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57.270516236695812</v>
      </c>
      <c r="T60" s="59">
        <f t="shared" si="34"/>
        <v>241.33361295956638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23.395507583977142</v>
      </c>
      <c r="AA60" s="21">
        <f>EXP(-LN(2)/25)*AA59+(1-EXP(-LN(2)/25))/(LN(2)/25)*Calculateur!V60*Calculateur!X60*VLOOKUP('Données projet'!$B$9,Paramètres!$A$1:$I$89,3,0)*0.475*44/12</f>
        <v>2.444261709165525</v>
      </c>
      <c r="AB60" s="21">
        <f>EXP(-LN(2)/2)*AB59+(1-EXP(-LN(2)/2))/(LN(2)/2)*V60*Y60*VLOOKUP('Données projet'!$B$9,Paramètres!$A$1:$I$89,3,0)*0.475*44/12</f>
        <v>1.2619617378902315E-5</v>
      </c>
      <c r="AC60" s="22">
        <f t="shared" si="3"/>
        <v>25.839781912760046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59.005731763382016</v>
      </c>
      <c r="AO60" s="59">
        <f t="shared" si="36"/>
        <v>251.20125772816402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24.475300241699159</v>
      </c>
      <c r="AV60" s="21">
        <f>EXP(-LN(2)/25)*AV59+(1-EXP(-LN(2)/25))/(LN(2)/25)*Calculateur!AQ60*Calculateur!AS60*VLOOKUP('Données projet'!$B$10,Paramètres!$A$1:$I$89,3,0)*0.475*44/12</f>
        <v>2.55707378805009</v>
      </c>
      <c r="AW60" s="21">
        <f>EXP(-LN(2)/2)*AW59+(1-EXP(-LN(2)/2))/(LN(2)/2)*AQ60*AT60*VLOOKUP('Données projet'!$B$10,Paramètres!$A$1:$I$89,3,0)*0.475*44/12</f>
        <v>1.3202061257928571E-5</v>
      </c>
      <c r="AX60" s="21">
        <f t="shared" si="6"/>
        <v>27.032387231810507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57.270516236695812</v>
      </c>
      <c r="T61" s="59">
        <f t="shared" si="34"/>
        <v>241.33361295956638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22.936735950105945</v>
      </c>
      <c r="AA61" s="21">
        <f>EXP(-LN(2)/25)*AA60+(1-EXP(-LN(2)/25))/(LN(2)/25)*Calculateur!V61*Calculateur!X61*VLOOKUP('Données projet'!$B$9,Paramètres!$A$1:$I$89,3,0)*0.475*44/12</f>
        <v>2.3774232441902567</v>
      </c>
      <c r="AB61" s="21">
        <f>EXP(-LN(2)/2)*AB60+(1-EXP(-LN(2)/2))/(LN(2)/2)*V61*Y61*VLOOKUP('Données projet'!$B$9,Paramètres!$A$1:$I$89,3,0)*0.475*44/12</f>
        <v>8.9234170246014314E-6</v>
      </c>
      <c r="AC61" s="22">
        <f t="shared" si="3"/>
        <v>25.314168117713226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59.005731763382016</v>
      </c>
      <c r="AO61" s="59">
        <f t="shared" si="36"/>
        <v>251.20125772816402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23.995354532418524</v>
      </c>
      <c r="AV61" s="21">
        <f>EXP(-LN(2)/25)*AV60+(1-EXP(-LN(2)/25))/(LN(2)/25)*Calculateur!AQ61*Calculateur!AS61*VLOOKUP('Données projet'!$B$10,Paramètres!$A$1:$I$89,3,0)*0.475*44/12</f>
        <v>2.4871504708451941</v>
      </c>
      <c r="AW61" s="21">
        <f>EXP(-LN(2)/2)*AW60+(1-EXP(-LN(2)/2))/(LN(2)/2)*AQ61*AT61*VLOOKUP('Données projet'!$B$10,Paramètres!$A$1:$I$89,3,0)*0.475*44/12</f>
        <v>9.3352670411214946E-6</v>
      </c>
      <c r="AX61" s="21">
        <f t="shared" si="6"/>
        <v>26.482514338530759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57.270516236695812</v>
      </c>
      <c r="T62" s="59">
        <f t="shared" si="34"/>
        <v>241.33361295956638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22.486960548151895</v>
      </c>
      <c r="AA62" s="21">
        <f>EXP(-LN(2)/25)*AA61+(1-EXP(-LN(2)/25))/(LN(2)/25)*Calculateur!V62*Calculateur!X62*VLOOKUP('Données projet'!$B$9,Paramètres!$A$1:$I$89,3,0)*0.475*44/12</f>
        <v>2.3124124805546193</v>
      </c>
      <c r="AB62" s="21">
        <f>EXP(-LN(2)/2)*AB61+(1-EXP(-LN(2)/2))/(LN(2)/2)*V62*Y62*VLOOKUP('Données projet'!$B$9,Paramètres!$A$1:$I$89,3,0)*0.475*44/12</f>
        <v>6.3098086894511575E-6</v>
      </c>
      <c r="AC62" s="22">
        <f t="shared" si="3"/>
        <v>24.799379338515205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59.005731763382016</v>
      </c>
      <c r="AO62" s="59">
        <f t="shared" si="36"/>
        <v>251.20125772816402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23.524820265758905</v>
      </c>
      <c r="AV62" s="21">
        <f>EXP(-LN(2)/25)*AV61+(1-EXP(-LN(2)/25))/(LN(2)/25)*Calculateur!AQ62*Calculateur!AS62*VLOOKUP('Données projet'!$B$10,Paramètres!$A$1:$I$89,3,0)*0.475*44/12</f>
        <v>2.4191392104263736</v>
      </c>
      <c r="AW62" s="21">
        <f>EXP(-LN(2)/2)*AW61+(1-EXP(-LN(2)/2))/(LN(2)/2)*AQ62*AT62*VLOOKUP('Données projet'!$B$10,Paramètres!$A$1:$I$89,3,0)*0.475*44/12</f>
        <v>6.6010306289642857E-6</v>
      </c>
      <c r="AX62" s="21">
        <f t="shared" si="6"/>
        <v>25.943966077215908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57.270516236695812</v>
      </c>
      <c r="T63" s="59">
        <f t="shared" si="34"/>
        <v>241.33361295956638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22.046004967494259</v>
      </c>
      <c r="AA63" s="21">
        <f>EXP(-LN(2)/25)*AA62+(1-EXP(-LN(2)/25))/(LN(2)/25)*Calculateur!V63*Calculateur!X63*VLOOKUP('Données projet'!$B$9,Paramètres!$A$1:$I$89,3,0)*0.475*44/12</f>
        <v>2.2491794396693661</v>
      </c>
      <c r="AB63" s="21">
        <f>EXP(-LN(2)/2)*AB62+(1-EXP(-LN(2)/2))/(LN(2)/2)*V63*Y63*VLOOKUP('Données projet'!$B$9,Paramètres!$A$1:$I$89,3,0)*0.475*44/12</f>
        <v>4.4617085123007157E-6</v>
      </c>
      <c r="AC63" s="22">
        <f t="shared" si="3"/>
        <v>24.295188868872138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59.005731763382016</v>
      </c>
      <c r="AO63" s="59">
        <f t="shared" si="36"/>
        <v>251.20125772816402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23.063512889070918</v>
      </c>
      <c r="AV63" s="21">
        <f>EXP(-LN(2)/25)*AV62+(1-EXP(-LN(2)/25))/(LN(2)/25)*Calculateur!AQ63*Calculateur!AS63*VLOOKUP('Données projet'!$B$10,Paramètres!$A$1:$I$89,3,0)*0.475*44/12</f>
        <v>2.3529877215002624</v>
      </c>
      <c r="AW63" s="21">
        <f>EXP(-LN(2)/2)*AW62+(1-EXP(-LN(2)/2))/(LN(2)/2)*AQ63*AT63*VLOOKUP('Données projet'!$B$10,Paramètres!$A$1:$I$89,3,0)*0.475*44/12</f>
        <v>4.6676335205607473E-6</v>
      </c>
      <c r="AX63" s="21">
        <f t="shared" si="6"/>
        <v>25.416505278204699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57.270516236695812</v>
      </c>
      <c r="T64" s="59">
        <f t="shared" si="34"/>
        <v>241.33361295956638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21.613696256816972</v>
      </c>
      <c r="AA64" s="21">
        <f>EXP(-LN(2)/25)*AA63+(1-EXP(-LN(2)/25))/(LN(2)/25)*Calculateur!V64*Calculateur!X64*VLOOKUP('Données projet'!$B$9,Paramètres!$A$1:$I$89,3,0)*0.475*44/12</f>
        <v>2.1876755096124012</v>
      </c>
      <c r="AB64" s="21">
        <f>EXP(-LN(2)/2)*AB63+(1-EXP(-LN(2)/2))/(LN(2)/2)*V64*Y64*VLOOKUP('Données projet'!$B$9,Paramètres!$A$1:$I$89,3,0)*0.475*44/12</f>
        <v>3.1549043447255787E-6</v>
      </c>
      <c r="AC64" s="22">
        <f t="shared" si="3"/>
        <v>23.801374921333718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59.005731763382016</v>
      </c>
      <c r="AO64" s="59">
        <f t="shared" si="36"/>
        <v>251.20125772816402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22.611251468670062</v>
      </c>
      <c r="AV64" s="21">
        <f>EXP(-LN(2)/25)*AV63+(1-EXP(-LN(2)/25))/(LN(2)/25)*Calculateur!AQ64*Calculateur!AS64*VLOOKUP('Données projet'!$B$10,Paramètres!$A$1:$I$89,3,0)*0.475*44/12</f>
        <v>2.2886451485175914</v>
      </c>
      <c r="AW64" s="21">
        <f>EXP(-LN(2)/2)*AW63+(1-EXP(-LN(2)/2))/(LN(2)/2)*AQ64*AT64*VLOOKUP('Données projet'!$B$10,Paramètres!$A$1:$I$89,3,0)*0.475*44/12</f>
        <v>3.3005153144821429E-6</v>
      </c>
      <c r="AX64" s="21">
        <f t="shared" si="6"/>
        <v>24.899899917702967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57.270516236695812</v>
      </c>
      <c r="T65" s="59">
        <f t="shared" si="34"/>
        <v>241.33361295956638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21.18986485627379</v>
      </c>
      <c r="AA65" s="21">
        <f>EXP(-LN(2)/25)*AA64+(1-EXP(-LN(2)/25))/(LN(2)/25)*Calculateur!V65*Calculateur!X65*VLOOKUP('Données projet'!$B$9,Paramètres!$A$1:$I$89,3,0)*0.475*44/12</f>
        <v>2.1278534077571951</v>
      </c>
      <c r="AB65" s="21">
        <f>EXP(-LN(2)/2)*AB64+(1-EXP(-LN(2)/2))/(LN(2)/2)*V65*Y65*VLOOKUP('Données projet'!$B$9,Paramètres!$A$1:$I$89,3,0)*0.475*44/12</f>
        <v>2.2308542561503579E-6</v>
      </c>
      <c r="AC65" s="22">
        <f t="shared" si="3"/>
        <v>23.317720494885243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59.005731763382016</v>
      </c>
      <c r="AO65" s="59">
        <f t="shared" si="36"/>
        <v>251.20125772816402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22.16785861887104</v>
      </c>
      <c r="AV65" s="21">
        <f>EXP(-LN(2)/25)*AV64+(1-EXP(-LN(2)/25))/(LN(2)/25)*Calculateur!AQ65*Calculateur!AS65*VLOOKUP('Données projet'!$B$10,Paramètres!$A$1:$I$89,3,0)*0.475*44/12</f>
        <v>2.2260620265767601</v>
      </c>
      <c r="AW65" s="21">
        <f>EXP(-LN(2)/2)*AW64+(1-EXP(-LN(2)/2))/(LN(2)/2)*AQ65*AT65*VLOOKUP('Données projet'!$B$10,Paramètres!$A$1:$I$89,3,0)*0.475*44/12</f>
        <v>2.3338167602803736E-6</v>
      </c>
      <c r="AX65" s="21">
        <f t="shared" si="6"/>
        <v>24.393922979264559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57.270516236695812</v>
      </c>
      <c r="T66" s="59">
        <f t="shared" si="34"/>
        <v>241.33361295956638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20.77434453098363</v>
      </c>
      <c r="AA66" s="21">
        <f>EXP(-LN(2)/25)*AA65+(1-EXP(-LN(2)/25))/(LN(2)/25)*Calculateur!V66*Calculateur!X66*VLOOKUP('Données projet'!$B$9,Paramètres!$A$1:$I$89,3,0)*0.475*44/12</f>
        <v>2.0696671444231272</v>
      </c>
      <c r="AB66" s="21">
        <f>EXP(-LN(2)/2)*AB65+(1-EXP(-LN(2)/2))/(LN(2)/2)*V66*Y66*VLOOKUP('Données projet'!$B$9,Paramètres!$A$1:$I$89,3,0)*0.475*44/12</f>
        <v>1.5774521723627894E-6</v>
      </c>
      <c r="AC66" s="22">
        <f t="shared" si="3"/>
        <v>22.844013252858929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59.005731763382016</v>
      </c>
      <c r="AO66" s="59">
        <f t="shared" si="36"/>
        <v>251.20125772816402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21.733160432413644</v>
      </c>
      <c r="AV66" s="21">
        <f>EXP(-LN(2)/25)*AV65+(1-EXP(-LN(2)/25))/(LN(2)/25)*Calculateur!AQ66*Calculateur!AS66*VLOOKUP('Données projet'!$B$10,Paramètres!$A$1:$I$89,3,0)*0.475*44/12</f>
        <v>2.1651902433965042</v>
      </c>
      <c r="AW66" s="21">
        <f>EXP(-LN(2)/2)*AW65+(1-EXP(-LN(2)/2))/(LN(2)/2)*AQ66*AT66*VLOOKUP('Données projet'!$B$10,Paramètres!$A$1:$I$89,3,0)*0.475*44/12</f>
        <v>1.6502576572410714E-6</v>
      </c>
      <c r="AX66" s="21">
        <f t="shared" si="6"/>
        <v>23.898352326067808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57.270516236695812</v>
      </c>
      <c r="T67" s="59">
        <f t="shared" si="34"/>
        <v>241.33361295956638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20.366972305830039</v>
      </c>
      <c r="AA67" s="21">
        <f>EXP(-LN(2)/25)*AA66+(1-EXP(-LN(2)/25))/(LN(2)/25)*Calculateur!V67*Calculateur!X67*VLOOKUP('Données projet'!$B$9,Paramètres!$A$1:$I$89,3,0)*0.475*44/12</f>
        <v>2.0130719875198118</v>
      </c>
      <c r="AB67" s="21">
        <f>EXP(-LN(2)/2)*AB66+(1-EXP(-LN(2)/2))/(LN(2)/2)*V67*Y67*VLOOKUP('Données projet'!$B$9,Paramètres!$A$1:$I$89,3,0)*0.475*44/12</f>
        <v>1.1154271280751789E-6</v>
      </c>
      <c r="AC67" s="22">
        <f t="shared" si="3"/>
        <v>22.380045408776979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59.005731763382016</v>
      </c>
      <c r="AO67" s="59">
        <f t="shared" si="36"/>
        <v>251.20125772816402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21.306986412252964</v>
      </c>
      <c r="AV67" s="21">
        <f>EXP(-LN(2)/25)*AV66+(1-EXP(-LN(2)/25))/(LN(2)/25)*Calculateur!AQ67*Calculateur!AS67*VLOOKUP('Données projet'!$B$10,Paramètres!$A$1:$I$89,3,0)*0.475*44/12</f>
        <v>2.1059830023284207</v>
      </c>
      <c r="AW67" s="21">
        <f>EXP(-LN(2)/2)*AW66+(1-EXP(-LN(2)/2))/(LN(2)/2)*AQ67*AT67*VLOOKUP('Données projet'!$B$10,Paramètres!$A$1:$I$89,3,0)*0.475*44/12</f>
        <v>1.1669083801401868E-6</v>
      </c>
      <c r="AX67" s="21">
        <f t="shared" si="6"/>
        <v>23.412970581489766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57.270516236695812</v>
      </c>
      <c r="T68" s="59">
        <f t="shared" si="34"/>
        <v>241.33361295956638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19.967588401539185</v>
      </c>
      <c r="AA68" s="21">
        <f>EXP(-LN(2)/25)*AA67+(1-EXP(-LN(2)/25))/(LN(2)/25)*Calculateur!V68*Calculateur!X68*VLOOKUP('Données projet'!$B$9,Paramètres!$A$1:$I$89,3,0)*0.475*44/12</f>
        <v>1.9580244281582275</v>
      </c>
      <c r="AB68" s="21">
        <f>EXP(-LN(2)/2)*AB67+(1-EXP(-LN(2)/2))/(LN(2)/2)*V68*Y68*VLOOKUP('Données projet'!$B$9,Paramètres!$A$1:$I$89,3,0)*0.475*44/12</f>
        <v>7.8872608618139469E-7</v>
      </c>
      <c r="AC68" s="22">
        <f t="shared" ref="AC68:AC131" si="57">SUM(Z68:AB68)</f>
        <v>21.925613618423501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59.005731763382016</v>
      </c>
      <c r="AO68" s="59">
        <f t="shared" si="36"/>
        <v>251.20125772816402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20.889169404687149</v>
      </c>
      <c r="AV68" s="21">
        <f>EXP(-LN(2)/25)*AV67+(1-EXP(-LN(2)/25))/(LN(2)/25)*Calculateur!AQ68*Calculateur!AS68*VLOOKUP('Données projet'!$B$10,Paramètres!$A$1:$I$89,3,0)*0.475*44/12</f>
        <v>2.0483947863809173</v>
      </c>
      <c r="AW68" s="21">
        <f>EXP(-LN(2)/2)*AW67+(1-EXP(-LN(2)/2))/(LN(2)/2)*AQ68*AT68*VLOOKUP('Données projet'!$B$10,Paramètres!$A$1:$I$89,3,0)*0.475*44/12</f>
        <v>8.2512882862053572E-7</v>
      </c>
      <c r="AX68" s="21">
        <f t="shared" ref="AX68:AX131" si="60">SUM(AU68:AW68)</f>
        <v>22.937565016196896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57.270516236695812</v>
      </c>
      <c r="T69" s="59">
        <f t="shared" ref="T69:T132" si="88">$T$3</f>
        <v>241.33361295956638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19.576036172011349</v>
      </c>
      <c r="AA69" s="21">
        <f>EXP(-LN(2)/25)*AA68+(1-EXP(-LN(2)/25))/(LN(2)/25)*Calculateur!V69*Calculateur!X69*VLOOKUP('Données projet'!$B$9,Paramètres!$A$1:$I$89,3,0)*0.475*44/12</f>
        <v>1.9044821472022113</v>
      </c>
      <c r="AB69" s="21">
        <f>EXP(-LN(2)/2)*AB68+(1-EXP(-LN(2)/2))/(LN(2)/2)*V69*Y69*VLOOKUP('Données projet'!$B$9,Paramètres!$A$1:$I$89,3,0)*0.475*44/12</f>
        <v>5.5771356403758946E-7</v>
      </c>
      <c r="AC69" s="22">
        <f t="shared" si="57"/>
        <v>21.480518876927125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59.005731763382016</v>
      </c>
      <c r="AO69" s="59">
        <f t="shared" ref="AO69:AO132" si="90">$AO$3</f>
        <v>251.20125772816402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20.47954553379649</v>
      </c>
      <c r="AV69" s="21">
        <f>EXP(-LN(2)/25)*AV68+(1-EXP(-LN(2)/25))/(LN(2)/25)*Calculateur!AQ69*Calculateur!AS69*VLOOKUP('Données projet'!$B$10,Paramètres!$A$1:$I$89,3,0)*0.475*44/12</f>
        <v>1.992381323226931</v>
      </c>
      <c r="AW69" s="21">
        <f>EXP(-LN(2)/2)*AW68+(1-EXP(-LN(2)/2))/(LN(2)/2)*AQ69*AT69*VLOOKUP('Données projet'!$B$10,Paramètres!$A$1:$I$89,3,0)*0.475*44/12</f>
        <v>5.8345419007009341E-7</v>
      </c>
      <c r="AX69" s="21">
        <f t="shared" si="60"/>
        <v>22.471927440477611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57.270516236695812</v>
      </c>
      <c r="T70" s="59">
        <f t="shared" si="88"/>
        <v>241.33361295956638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19.192162042881275</v>
      </c>
      <c r="AA70" s="21">
        <f>EXP(-LN(2)/25)*AA69+(1-EXP(-LN(2)/25))/(LN(2)/25)*Calculateur!V70*Calculateur!X70*VLOOKUP('Données projet'!$B$9,Paramètres!$A$1:$I$89,3,0)*0.475*44/12</f>
        <v>1.8524039827346035</v>
      </c>
      <c r="AB70" s="21">
        <f>EXP(-LN(2)/2)*AB69+(1-EXP(-LN(2)/2))/(LN(2)/2)*V70*Y70*VLOOKUP('Données projet'!$B$9,Paramètres!$A$1:$I$89,3,0)*0.475*44/12</f>
        <v>3.9436304309069734E-7</v>
      </c>
      <c r="AC70" s="22">
        <f t="shared" si="57"/>
        <v>21.044566419978921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59.005731763382016</v>
      </c>
      <c r="AO70" s="59">
        <f t="shared" si="90"/>
        <v>251.20125772816402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20.077954137168103</v>
      </c>
      <c r="AV70" s="21">
        <f>EXP(-LN(2)/25)*AV69+(1-EXP(-LN(2)/25))/(LN(2)/25)*Calculateur!AQ70*Calculateur!AS70*VLOOKUP('Données projet'!$B$10,Paramètres!$A$1:$I$89,3,0)*0.475*44/12</f>
        <v>1.9378995511685104</v>
      </c>
      <c r="AW70" s="21">
        <f>EXP(-LN(2)/2)*AW69+(1-EXP(-LN(2)/2))/(LN(2)/2)*AQ70*AT70*VLOOKUP('Données projet'!$B$10,Paramètres!$A$1:$I$89,3,0)*0.475*44/12</f>
        <v>4.1256441431026786E-7</v>
      </c>
      <c r="AX70" s="21">
        <f t="shared" si="60"/>
        <v>22.015854100901027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57.270516236695812</v>
      </c>
      <c r="T71" s="59">
        <f t="shared" si="88"/>
        <v>241.33361295956638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18.815815451283342</v>
      </c>
      <c r="AA71" s="21">
        <f>EXP(-LN(2)/25)*AA70+(1-EXP(-LN(2)/25))/(LN(2)/25)*Calculateur!V71*Calculateur!X71*VLOOKUP('Données projet'!$B$9,Paramètres!$A$1:$I$89,3,0)*0.475*44/12</f>
        <v>1.801749898413034</v>
      </c>
      <c r="AB71" s="21">
        <f>EXP(-LN(2)/2)*AB70+(1-EXP(-LN(2)/2))/(LN(2)/2)*V71*Y71*VLOOKUP('Données projet'!$B$9,Paramètres!$A$1:$I$89,3,0)*0.475*44/12</f>
        <v>2.7885678201879473E-7</v>
      </c>
      <c r="AC71" s="22">
        <f t="shared" si="57"/>
        <v>20.617565628553159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59.005731763382016</v>
      </c>
      <c r="AO71" s="59">
        <f t="shared" si="90"/>
        <v>251.20125772816402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19.684237702881035</v>
      </c>
      <c r="AV71" s="21">
        <f>EXP(-LN(2)/25)*AV70+(1-EXP(-LN(2)/25))/(LN(2)/25)*Calculateur!AQ71*Calculateur!AS71*VLOOKUP('Données projet'!$B$10,Paramètres!$A$1:$I$89,3,0)*0.475*44/12</f>
        <v>1.8849075860320992</v>
      </c>
      <c r="AW71" s="21">
        <f>EXP(-LN(2)/2)*AW70+(1-EXP(-LN(2)/2))/(LN(2)/2)*AQ71*AT71*VLOOKUP('Données projet'!$B$10,Paramètres!$A$1:$I$89,3,0)*0.475*44/12</f>
        <v>2.9172709503504671E-7</v>
      </c>
      <c r="AX71" s="21">
        <f t="shared" si="60"/>
        <v>21.569145580640228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57.270516236695812</v>
      </c>
      <c r="T72" s="59">
        <f t="shared" si="88"/>
        <v>241.33361295956638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18.44684878679789</v>
      </c>
      <c r="AA72" s="21">
        <f>EXP(-LN(2)/25)*AA71+(1-EXP(-LN(2)/25))/(LN(2)/25)*Calculateur!V72*Calculateur!X72*VLOOKUP('Données projet'!$B$9,Paramètres!$A$1:$I$89,3,0)*0.475*44/12</f>
        <v>1.7524809526910203</v>
      </c>
      <c r="AB72" s="21">
        <f>EXP(-LN(2)/2)*AB71+(1-EXP(-LN(2)/2))/(LN(2)/2)*V72*Y72*VLOOKUP('Données projet'!$B$9,Paramètres!$A$1:$I$89,3,0)*0.475*44/12</f>
        <v>1.9718152154534867E-7</v>
      </c>
      <c r="AC72" s="22">
        <f t="shared" si="57"/>
        <v>20.199329936670431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59.005731763382016</v>
      </c>
      <c r="AO72" s="59">
        <f t="shared" si="90"/>
        <v>251.20125772816402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19.298241807727024</v>
      </c>
      <c r="AV72" s="21">
        <f>EXP(-LN(2)/25)*AV71+(1-EXP(-LN(2)/25))/(LN(2)/25)*Calculateur!AQ72*Calculateur!AS72*VLOOKUP('Données projet'!$B$10,Paramètres!$A$1:$I$89,3,0)*0.475*44/12</f>
        <v>1.8333646889690696</v>
      </c>
      <c r="AW72" s="21">
        <f>EXP(-LN(2)/2)*AW71+(1-EXP(-LN(2)/2))/(LN(2)/2)*AQ72*AT72*VLOOKUP('Données projet'!$B$10,Paramètres!$A$1:$I$89,3,0)*0.475*44/12</f>
        <v>2.0628220715513393E-7</v>
      </c>
      <c r="AX72" s="21">
        <f t="shared" si="60"/>
        <v>21.131606702978299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57.270516236695812</v>
      </c>
      <c r="T73" s="59">
        <f t="shared" si="88"/>
        <v>241.33361295956638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18.085117333555555</v>
      </c>
      <c r="AA73" s="21">
        <f>EXP(-LN(2)/25)*AA72+(1-EXP(-LN(2)/25))/(LN(2)/25)*Calculateur!V73*Calculateur!X73*VLOOKUP('Données projet'!$B$9,Paramètres!$A$1:$I$89,3,0)*0.475*44/12</f>
        <v>1.7045592688807165</v>
      </c>
      <c r="AB73" s="21">
        <f>EXP(-LN(2)/2)*AB72+(1-EXP(-LN(2)/2))/(LN(2)/2)*V73*Y73*VLOOKUP('Données projet'!$B$9,Paramètres!$A$1:$I$89,3,0)*0.475*44/12</f>
        <v>1.3942839100939737E-7</v>
      </c>
      <c r="AC73" s="22">
        <f t="shared" si="57"/>
        <v>19.789676741864664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59.005731763382016</v>
      </c>
      <c r="AO73" s="59">
        <f t="shared" si="90"/>
        <v>251.20125772816402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18.919815056642733</v>
      </c>
      <c r="AV73" s="21">
        <f>EXP(-LN(2)/25)*AV72+(1-EXP(-LN(2)/25))/(LN(2)/25)*Calculateur!AQ73*Calculateur!AS73*VLOOKUP('Données projet'!$B$10,Paramètres!$A$1:$I$89,3,0)*0.475*44/12</f>
        <v>1.7832312351367516</v>
      </c>
      <c r="AW73" s="21">
        <f>EXP(-LN(2)/2)*AW72+(1-EXP(-LN(2)/2))/(LN(2)/2)*AQ73*AT73*VLOOKUP('Données projet'!$B$10,Paramètres!$A$1:$I$89,3,0)*0.475*44/12</f>
        <v>1.4586354751752335E-7</v>
      </c>
      <c r="AX73" s="21">
        <f t="shared" si="60"/>
        <v>20.703046437643035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57.270516236695812</v>
      </c>
      <c r="T74" s="59">
        <f t="shared" si="88"/>
        <v>241.33361295956638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17.730479213476901</v>
      </c>
      <c r="AA74" s="21">
        <f>EXP(-LN(2)/25)*AA73+(1-EXP(-LN(2)/25))/(LN(2)/25)*Calculateur!V74*Calculateur!X74*VLOOKUP('Données projet'!$B$9,Paramètres!$A$1:$I$89,3,0)*0.475*44/12</f>
        <v>1.6579480060342973</v>
      </c>
      <c r="AB74" s="21">
        <f>EXP(-LN(2)/2)*AB73+(1-EXP(-LN(2)/2))/(LN(2)/2)*V74*Y74*VLOOKUP('Données projet'!$B$9,Paramètres!$A$1:$I$89,3,0)*0.475*44/12</f>
        <v>9.8590760772674336E-8</v>
      </c>
      <c r="AC74" s="22">
        <f t="shared" si="57"/>
        <v>19.388427318101957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59.005731763382016</v>
      </c>
      <c r="AO74" s="59">
        <f t="shared" si="90"/>
        <v>251.20125772816402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18.548809023329678</v>
      </c>
      <c r="AV74" s="21">
        <f>EXP(-LN(2)/25)*AV73+(1-EXP(-LN(2)/25))/(LN(2)/25)*Calculateur!AQ74*Calculateur!AS74*VLOOKUP('Données projet'!$B$10,Paramètres!$A$1:$I$89,3,0)*0.475*44/12</f>
        <v>1.7344686832358822</v>
      </c>
      <c r="AW74" s="21">
        <f>EXP(-LN(2)/2)*AW73+(1-EXP(-LN(2)/2))/(LN(2)/2)*AQ74*AT74*VLOOKUP('Données projet'!$B$10,Paramètres!$A$1:$I$89,3,0)*0.475*44/12</f>
        <v>1.0314110357756696E-7</v>
      </c>
      <c r="AX74" s="21">
        <f t="shared" si="60"/>
        <v>20.283277809706664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57.270516236695812</v>
      </c>
      <c r="T75" s="59">
        <f t="shared" si="88"/>
        <v>241.33361295956638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17.382795330625093</v>
      </c>
      <c r="AA75" s="21">
        <f>EXP(-LN(2)/25)*AA74+(1-EXP(-LN(2)/25))/(LN(2)/25)*Calculateur!V75*Calculateur!X75*VLOOKUP('Données projet'!$B$9,Paramètres!$A$1:$I$89,3,0)*0.475*44/12</f>
        <v>1.612611330621593</v>
      </c>
      <c r="AB75" s="21">
        <f>EXP(-LN(2)/2)*AB74+(1-EXP(-LN(2)/2))/(LN(2)/2)*V75*Y75*VLOOKUP('Données projet'!$B$9,Paramètres!$A$1:$I$89,3,0)*0.475*44/12</f>
        <v>6.9714195504698683E-8</v>
      </c>
      <c r="AC75" s="22">
        <f t="shared" si="57"/>
        <v>18.995406730960884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59.005731763382016</v>
      </c>
      <c r="AO75" s="59">
        <f t="shared" si="90"/>
        <v>251.20125772816402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18.185078192038556</v>
      </c>
      <c r="AV75" s="21">
        <f>EXP(-LN(2)/25)*AV74+(1-EXP(-LN(2)/25))/(LN(2)/25)*Calculateur!AQ75*Calculateur!AS75*VLOOKUP('Données projet'!$B$10,Paramètres!$A$1:$I$89,3,0)*0.475*44/12</f>
        <v>1.6870395458810532</v>
      </c>
      <c r="AW75" s="21">
        <f>EXP(-LN(2)/2)*AW74+(1-EXP(-LN(2)/2))/(LN(2)/2)*AQ75*AT75*VLOOKUP('Données projet'!$B$10,Paramètres!$A$1:$I$89,3,0)*0.475*44/12</f>
        <v>7.2931773758761676E-8</v>
      </c>
      <c r="AX75" s="21">
        <f t="shared" si="60"/>
        <v>19.872117810851382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57.270516236695812</v>
      </c>
      <c r="T76" s="59">
        <f t="shared" si="88"/>
        <v>241.33361295956638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17.041929316649782</v>
      </c>
      <c r="AA76" s="21">
        <f>EXP(-LN(2)/25)*AA75+(1-EXP(-LN(2)/25))/(LN(2)/25)*Calculateur!V76*Calculateur!X76*VLOOKUP('Données projet'!$B$9,Paramètres!$A$1:$I$89,3,0)*0.475*44/12</f>
        <v>1.5685143889822013</v>
      </c>
      <c r="AB76" s="21">
        <f>EXP(-LN(2)/2)*AB75+(1-EXP(-LN(2)/2))/(LN(2)/2)*V76*Y76*VLOOKUP('Données projet'!$B$9,Paramètres!$A$1:$I$89,3,0)*0.475*44/12</f>
        <v>4.9295380386337168E-8</v>
      </c>
      <c r="AC76" s="22">
        <f t="shared" si="57"/>
        <v>18.610443754927363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59.005731763382016</v>
      </c>
      <c r="AO76" s="59">
        <f t="shared" si="90"/>
        <v>251.20125772816402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17.828479900495154</v>
      </c>
      <c r="AV76" s="21">
        <f>EXP(-LN(2)/25)*AV75+(1-EXP(-LN(2)/25))/(LN(2)/25)*Calculateur!AQ76*Calculateur!AS76*VLOOKUP('Données projet'!$B$10,Paramètres!$A$1:$I$89,3,0)*0.475*44/12</f>
        <v>1.6409073607813818</v>
      </c>
      <c r="AW76" s="21">
        <f>EXP(-LN(2)/2)*AW75+(1-EXP(-LN(2)/2))/(LN(2)/2)*AQ76*AT76*VLOOKUP('Données projet'!$B$10,Paramètres!$A$1:$I$89,3,0)*0.475*44/12</f>
        <v>5.1570551788783482E-8</v>
      </c>
      <c r="AX76" s="21">
        <f t="shared" si="60"/>
        <v>19.469387312847086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57.270516236695812</v>
      </c>
      <c r="T77" s="59">
        <f t="shared" si="88"/>
        <v>241.33361295956638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16.707747477300785</v>
      </c>
      <c r="AA77" s="21">
        <f>EXP(-LN(2)/25)*AA76+(1-EXP(-LN(2)/25))/(LN(2)/25)*Calculateur!V77*Calculateur!X77*VLOOKUP('Données projet'!$B$9,Paramètres!$A$1:$I$89,3,0)*0.475*44/12</f>
        <v>1.5256232805308962</v>
      </c>
      <c r="AB77" s="21">
        <f>EXP(-LN(2)/2)*AB76+(1-EXP(-LN(2)/2))/(LN(2)/2)*V77*Y77*VLOOKUP('Données projet'!$B$9,Paramètres!$A$1:$I$89,3,0)*0.475*44/12</f>
        <v>3.4857097752349341E-8</v>
      </c>
      <c r="AC77" s="22">
        <f t="shared" si="57"/>
        <v>18.233370792688781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59.005731763382016</v>
      </c>
      <c r="AO77" s="59">
        <f t="shared" si="90"/>
        <v>251.20125772816402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17.478874283945434</v>
      </c>
      <c r="AV77" s="21">
        <f>EXP(-LN(2)/25)*AV76+(1-EXP(-LN(2)/25))/(LN(2)/25)*Calculateur!AQ77*Calculateur!AS77*VLOOKUP('Données projet'!$B$10,Paramètres!$A$1:$I$89,3,0)*0.475*44/12</f>
        <v>1.596036662709247</v>
      </c>
      <c r="AW77" s="21">
        <f>EXP(-LN(2)/2)*AW76+(1-EXP(-LN(2)/2))/(LN(2)/2)*AQ77*AT77*VLOOKUP('Données projet'!$B$10,Paramètres!$A$1:$I$89,3,0)*0.475*44/12</f>
        <v>3.6465886879380838E-8</v>
      </c>
      <c r="AX77" s="21">
        <f t="shared" si="60"/>
        <v>19.074910983120567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57.270516236695812</v>
      </c>
      <c r="T78" s="59">
        <f t="shared" si="88"/>
        <v>241.33361295956638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16.380118739990628</v>
      </c>
      <c r="AA78" s="21">
        <f>EXP(-LN(2)/25)*AA77+(1-EXP(-LN(2)/25))/(LN(2)/25)*Calculateur!V78*Calculateur!X78*VLOOKUP('Données projet'!$B$9,Paramètres!$A$1:$I$89,3,0)*0.475*44/12</f>
        <v>1.4839050316957374</v>
      </c>
      <c r="AB78" s="21">
        <f>EXP(-LN(2)/2)*AB77+(1-EXP(-LN(2)/2))/(LN(2)/2)*V78*Y78*VLOOKUP('Données projet'!$B$9,Paramètres!$A$1:$I$89,3,0)*0.475*44/12</f>
        <v>2.4647690193168584E-8</v>
      </c>
      <c r="AC78" s="22">
        <f t="shared" si="57"/>
        <v>17.864023796334056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59.005731763382016</v>
      </c>
      <c r="AO78" s="59">
        <f t="shared" si="90"/>
        <v>251.20125772816402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17.136124220297884</v>
      </c>
      <c r="AV78" s="21">
        <f>EXP(-LN(2)/25)*AV77+(1-EXP(-LN(2)/25))/(LN(2)/25)*Calculateur!AQ78*Calculateur!AS78*VLOOKUP('Données projet'!$B$10,Paramètres!$A$1:$I$89,3,0)*0.475*44/12</f>
        <v>1.5523929562355423</v>
      </c>
      <c r="AW78" s="21">
        <f>EXP(-LN(2)/2)*AW77+(1-EXP(-LN(2)/2))/(LN(2)/2)*AQ78*AT78*VLOOKUP('Données projet'!$B$10,Paramètres!$A$1:$I$89,3,0)*0.475*44/12</f>
        <v>2.5785275894391741E-8</v>
      </c>
      <c r="AX78" s="21">
        <f t="shared" si="60"/>
        <v>18.688517202318703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57.270516236695812</v>
      </c>
      <c r="T79" s="59">
        <f t="shared" si="88"/>
        <v>241.33361295956638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16.058914602385325</v>
      </c>
      <c r="AA79" s="21">
        <f>EXP(-LN(2)/25)*AA78+(1-EXP(-LN(2)/25))/(LN(2)/25)*Calculateur!V79*Calculateur!X79*VLOOKUP('Données projet'!$B$9,Paramètres!$A$1:$I$89,3,0)*0.475*44/12</f>
        <v>1.4433275705688433</v>
      </c>
      <c r="AB79" s="21">
        <f>EXP(-LN(2)/2)*AB78+(1-EXP(-LN(2)/2))/(LN(2)/2)*V79*Y79*VLOOKUP('Données projet'!$B$9,Paramètres!$A$1:$I$89,3,0)*0.475*44/12</f>
        <v>1.7428548876174671E-8</v>
      </c>
      <c r="AC79" s="22">
        <f t="shared" si="57"/>
        <v>17.502242190382717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59.005731763382016</v>
      </c>
      <c r="AO79" s="59">
        <f t="shared" si="90"/>
        <v>251.20125772816402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16.800095276341565</v>
      </c>
      <c r="AV79" s="21">
        <f>EXP(-LN(2)/25)*AV78+(1-EXP(-LN(2)/25))/(LN(2)/25)*Calculateur!AQ79*Calculateur!AS79*VLOOKUP('Données projet'!$B$10,Paramètres!$A$1:$I$89,3,0)*0.475*44/12</f>
        <v>1.5099426892104839</v>
      </c>
      <c r="AW79" s="21">
        <f>EXP(-LN(2)/2)*AW78+(1-EXP(-LN(2)/2))/(LN(2)/2)*AQ79*AT79*VLOOKUP('Données projet'!$B$10,Paramètres!$A$1:$I$89,3,0)*0.475*44/12</f>
        <v>1.8232943439690419E-8</v>
      </c>
      <c r="AX79" s="21">
        <f t="shared" si="60"/>
        <v>18.310037983784991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57.270516236695812</v>
      </c>
      <c r="T80" s="59">
        <f t="shared" si="88"/>
        <v>241.33361295956638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15.744009082003284</v>
      </c>
      <c r="AA80" s="21">
        <f>EXP(-LN(2)/25)*AA79+(1-EXP(-LN(2)/25))/(LN(2)/25)*Calculateur!V80*Calculateur!X80*VLOOKUP('Données projet'!$B$9,Paramètres!$A$1:$I$89,3,0)*0.475*44/12</f>
        <v>1.4038597022503401</v>
      </c>
      <c r="AB80" s="21">
        <f>EXP(-LN(2)/2)*AB79+(1-EXP(-LN(2)/2))/(LN(2)/2)*V80*Y80*VLOOKUP('Données projet'!$B$9,Paramètres!$A$1:$I$89,3,0)*0.475*44/12</f>
        <v>1.2323845096584292E-8</v>
      </c>
      <c r="AC80" s="22">
        <f t="shared" si="57"/>
        <v>17.14786879657747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59.005731763382016</v>
      </c>
      <c r="AO80" s="59">
        <f t="shared" si="90"/>
        <v>251.20125772816402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16.470655655018813</v>
      </c>
      <c r="AV80" s="21">
        <f>EXP(-LN(2)/25)*AV79+(1-EXP(-LN(2)/25))/(LN(2)/25)*Calculateur!AQ80*Calculateur!AS80*VLOOKUP('Données projet'!$B$10,Paramètres!$A$1:$I$89,3,0)*0.475*44/12</f>
        <v>1.4686532269695882</v>
      </c>
      <c r="AW80" s="21">
        <f>EXP(-LN(2)/2)*AW79+(1-EXP(-LN(2)/2))/(LN(2)/2)*AQ80*AT80*VLOOKUP('Données projet'!$B$10,Paramètres!$A$1:$I$89,3,0)*0.475*44/12</f>
        <v>1.2892637947195871E-8</v>
      </c>
      <c r="AX80" s="21">
        <f t="shared" si="60"/>
        <v>17.939308894881041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57.270516236695812</v>
      </c>
      <c r="T81" s="59">
        <f t="shared" si="88"/>
        <v>241.33361295956638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15.435278666802532</v>
      </c>
      <c r="AA81" s="21">
        <f>EXP(-LN(2)/25)*AA80+(1-EXP(-LN(2)/25))/(LN(2)/25)*Calculateur!V81*Calculateur!X81*VLOOKUP('Données projet'!$B$9,Paramètres!$A$1:$I$89,3,0)*0.475*44/12</f>
        <v>1.3654710848665312</v>
      </c>
      <c r="AB81" s="21">
        <f>EXP(-LN(2)/2)*AB80+(1-EXP(-LN(2)/2))/(LN(2)/2)*V81*Y81*VLOOKUP('Données projet'!$B$9,Paramètres!$A$1:$I$89,3,0)*0.475*44/12</f>
        <v>8.7142744380873354E-9</v>
      </c>
      <c r="AC81" s="22">
        <f t="shared" si="57"/>
        <v>16.800749760383336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59.005731763382016</v>
      </c>
      <c r="AO81" s="59">
        <f t="shared" si="90"/>
        <v>251.20125772816402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16.147676143731871</v>
      </c>
      <c r="AV81" s="21">
        <f>EXP(-LN(2)/25)*AV80+(1-EXP(-LN(2)/25))/(LN(2)/25)*Calculateur!AQ81*Calculateur!AS81*VLOOKUP('Données projet'!$B$10,Paramètres!$A$1:$I$89,3,0)*0.475*44/12</f>
        <v>1.4284928272449884</v>
      </c>
      <c r="AW81" s="21">
        <f>EXP(-LN(2)/2)*AW80+(1-EXP(-LN(2)/2))/(LN(2)/2)*AQ81*AT81*VLOOKUP('Données projet'!$B$10,Paramètres!$A$1:$I$89,3,0)*0.475*44/12</f>
        <v>9.1164717198452096E-9</v>
      </c>
      <c r="AX81" s="21">
        <f t="shared" si="60"/>
        <v>17.576168980093332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57.270516236695812</v>
      </c>
      <c r="T82" s="59">
        <f t="shared" si="88"/>
        <v>241.33361295956638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15.132602266736907</v>
      </c>
      <c r="AA82" s="21">
        <f>EXP(-LN(2)/25)*AA81+(1-EXP(-LN(2)/25))/(LN(2)/25)*Calculateur!V82*Calculateur!X82*VLOOKUP('Données projet'!$B$9,Paramètres!$A$1:$I$89,3,0)*0.475*44/12</f>
        <v>1.3281322062438523</v>
      </c>
      <c r="AB82" s="21">
        <f>EXP(-LN(2)/2)*AB81+(1-EXP(-LN(2)/2))/(LN(2)/2)*V82*Y82*VLOOKUP('Données projet'!$B$9,Paramètres!$A$1:$I$89,3,0)*0.475*44/12</f>
        <v>6.161922548292146E-9</v>
      </c>
      <c r="AC82" s="22">
        <f t="shared" si="57"/>
        <v>16.460734479142683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59.005731763382016</v>
      </c>
      <c r="AO82" s="59">
        <f t="shared" si="90"/>
        <v>251.20125772816402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15.831030063663219</v>
      </c>
      <c r="AV82" s="21">
        <f>EXP(-LN(2)/25)*AV81+(1-EXP(-LN(2)/25))/(LN(2)/25)*Calculateur!AQ82*Calculateur!AS82*VLOOKUP('Données projet'!$B$10,Paramètres!$A$1:$I$89,3,0)*0.475*44/12</f>
        <v>1.3894306157628014</v>
      </c>
      <c r="AW82" s="21">
        <f>EXP(-LN(2)/2)*AW81+(1-EXP(-LN(2)/2))/(LN(2)/2)*AQ82*AT82*VLOOKUP('Données projet'!$B$10,Paramètres!$A$1:$I$89,3,0)*0.475*44/12</f>
        <v>6.4463189735979353E-9</v>
      </c>
      <c r="AX82" s="21">
        <f t="shared" si="60"/>
        <v>17.220460685872336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57.270516236695812</v>
      </c>
      <c r="T83" s="59">
        <f t="shared" si="88"/>
        <v>241.33361295956638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14.835861166262195</v>
      </c>
      <c r="AA83" s="21">
        <f>EXP(-LN(2)/25)*AA82+(1-EXP(-LN(2)/25))/(LN(2)/25)*Calculateur!V83*Calculateur!X83*VLOOKUP('Données projet'!$B$9,Paramètres!$A$1:$I$89,3,0)*0.475*44/12</f>
        <v>1.2918143612206769</v>
      </c>
      <c r="AB83" s="21">
        <f>EXP(-LN(2)/2)*AB82+(1-EXP(-LN(2)/2))/(LN(2)/2)*V83*Y83*VLOOKUP('Données projet'!$B$9,Paramètres!$A$1:$I$89,3,0)*0.475*44/12</f>
        <v>4.3571372190436677E-9</v>
      </c>
      <c r="AC83" s="22">
        <f t="shared" si="57"/>
        <v>16.127675531840008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59.005731763382016</v>
      </c>
      <c r="AO83" s="59">
        <f t="shared" si="90"/>
        <v>251.20125772816402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15.520593220089674</v>
      </c>
      <c r="AV83" s="21">
        <f>EXP(-LN(2)/25)*AV82+(1-EXP(-LN(2)/25))/(LN(2)/25)*Calculateur!AQ83*Calculateur!AS83*VLOOKUP('Données projet'!$B$10,Paramètres!$A$1:$I$89,3,0)*0.475*44/12</f>
        <v>1.3514365625077871</v>
      </c>
      <c r="AW83" s="21">
        <f>EXP(-LN(2)/2)*AW82+(1-EXP(-LN(2)/2))/(LN(2)/2)*AQ83*AT83*VLOOKUP('Données projet'!$B$10,Paramètres!$A$1:$I$89,3,0)*0.475*44/12</f>
        <v>4.5582358599226048E-9</v>
      </c>
      <c r="AX83" s="21">
        <f t="shared" si="60"/>
        <v>16.872029787155697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57.270516236695812</v>
      </c>
      <c r="T84" s="59">
        <f t="shared" si="88"/>
        <v>241.33361295956638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14.544938977773592</v>
      </c>
      <c r="AA84" s="21">
        <f>EXP(-LN(2)/25)*AA83+(1-EXP(-LN(2)/25))/(LN(2)/25)*Calculateur!V84*Calculateur!X84*VLOOKUP('Données projet'!$B$9,Paramètres!$A$1:$I$89,3,0)*0.475*44/12</f>
        <v>1.2564896295795327</v>
      </c>
      <c r="AB84" s="21">
        <f>EXP(-LN(2)/2)*AB83+(1-EXP(-LN(2)/2))/(LN(2)/2)*V84*Y84*VLOOKUP('Données projet'!$B$9,Paramètres!$A$1:$I$89,3,0)*0.475*44/12</f>
        <v>3.080961274146073E-9</v>
      </c>
      <c r="AC84" s="22">
        <f t="shared" si="57"/>
        <v>15.801428610434085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59.005731763382016</v>
      </c>
      <c r="AO84" s="59">
        <f t="shared" si="90"/>
        <v>251.20125772816402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15.216243853670829</v>
      </c>
      <c r="AV84" s="21">
        <f>EXP(-LN(2)/25)*AV83+(1-EXP(-LN(2)/25))/(LN(2)/25)*Calculateur!AQ84*Calculateur!AS84*VLOOKUP('Données projet'!$B$10,Paramètres!$A$1:$I$89,3,0)*0.475*44/12</f>
        <v>1.3144814586370517</v>
      </c>
      <c r="AW84" s="21">
        <f>EXP(-LN(2)/2)*AW83+(1-EXP(-LN(2)/2))/(LN(2)/2)*AQ84*AT84*VLOOKUP('Données projet'!$B$10,Paramètres!$A$1:$I$89,3,0)*0.475*44/12</f>
        <v>3.2231594867989676E-9</v>
      </c>
      <c r="AX84" s="21">
        <f t="shared" si="60"/>
        <v>16.53072531553104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57.270516236695812</v>
      </c>
      <c r="T85" s="59">
        <f t="shared" si="88"/>
        <v>241.33361295956638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14.259721595956236</v>
      </c>
      <c r="AA85" s="21">
        <f>EXP(-LN(2)/25)*AA84+(1-EXP(-LN(2)/25))/(LN(2)/25)*Calculateur!V85*Calculateur!X85*VLOOKUP('Données projet'!$B$9,Paramètres!$A$1:$I$89,3,0)*0.475*44/12</f>
        <v>1.2221308545827625</v>
      </c>
      <c r="AB85" s="21">
        <f>EXP(-LN(2)/2)*AB84+(1-EXP(-LN(2)/2))/(LN(2)/2)*V85*Y85*VLOOKUP('Données projet'!$B$9,Paramètres!$A$1:$I$89,3,0)*0.475*44/12</f>
        <v>2.1785686095218338E-9</v>
      </c>
      <c r="AC85" s="22">
        <f t="shared" si="57"/>
        <v>15.481852452717566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59.005731763382016</v>
      </c>
      <c r="AO85" s="59">
        <f t="shared" si="90"/>
        <v>251.20125772816402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14.917862592692673</v>
      </c>
      <c r="AV85" s="21">
        <f>EXP(-LN(2)/25)*AV84+(1-EXP(-LN(2)/25))/(LN(2)/25)*Calculateur!AQ85*Calculateur!AS85*VLOOKUP('Données projet'!$B$10,Paramètres!$A$1:$I$89,3,0)*0.475*44/12</f>
        <v>1.2785368940250459</v>
      </c>
      <c r="AW85" s="21">
        <f>EXP(-LN(2)/2)*AW84+(1-EXP(-LN(2)/2))/(LN(2)/2)*AQ85*AT85*VLOOKUP('Données projet'!$B$10,Paramètres!$A$1:$I$89,3,0)*0.475*44/12</f>
        <v>2.2791179299613024E-9</v>
      </c>
      <c r="AX85" s="21">
        <f t="shared" si="60"/>
        <v>16.196399488996839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57.270516236695812</v>
      </c>
      <c r="T86" s="59">
        <f t="shared" si="88"/>
        <v>241.33361295956638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13.980097153030894</v>
      </c>
      <c r="AA86" s="21">
        <f>EXP(-LN(2)/25)*AA85+(1-EXP(-LN(2)/25))/(LN(2)/25)*Calculateur!V86*Calculateur!X86*VLOOKUP('Données projet'!$B$9,Paramètres!$A$1:$I$89,3,0)*0.475*44/12</f>
        <v>1.1887116220951284</v>
      </c>
      <c r="AB86" s="21">
        <f>EXP(-LN(2)/2)*AB85+(1-EXP(-LN(2)/2))/(LN(2)/2)*V86*Y86*VLOOKUP('Données projet'!$B$9,Paramètres!$A$1:$I$89,3,0)*0.475*44/12</f>
        <v>1.5404806370730365E-9</v>
      </c>
      <c r="AC86" s="22">
        <f t="shared" si="57"/>
        <v>15.168808776666504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59.005731763382016</v>
      </c>
      <c r="AO86" s="59">
        <f t="shared" si="90"/>
        <v>251.20125772816402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14.625332406247701</v>
      </c>
      <c r="AV86" s="21">
        <f>EXP(-LN(2)/25)*AV85+(1-EXP(-LN(2)/25))/(LN(2)/25)*Calculateur!AQ86*Calculateur!AS86*VLOOKUP('Données projet'!$B$10,Paramètres!$A$1:$I$89,3,0)*0.475*44/12</f>
        <v>1.243575235422598</v>
      </c>
      <c r="AW86" s="21">
        <f>EXP(-LN(2)/2)*AW85+(1-EXP(-LN(2)/2))/(LN(2)/2)*AQ86*AT86*VLOOKUP('Données projet'!$B$10,Paramètres!$A$1:$I$89,3,0)*0.475*44/12</f>
        <v>1.6115797433994838E-9</v>
      </c>
      <c r="AX86" s="21">
        <f t="shared" si="60"/>
        <v>15.868907643281879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57.270516236695812</v>
      </c>
      <c r="T87" s="59">
        <f t="shared" si="88"/>
        <v>241.33361295956638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13.705955974877249</v>
      </c>
      <c r="AA87" s="21">
        <f>EXP(-LN(2)/25)*AA86+(1-EXP(-LN(2)/25))/(LN(2)/25)*Calculateur!V87*Calculateur!X87*VLOOKUP('Données projet'!$B$9,Paramètres!$A$1:$I$89,3,0)*0.475*44/12</f>
        <v>1.1562062402773097</v>
      </c>
      <c r="AB87" s="21">
        <f>EXP(-LN(2)/2)*AB86+(1-EXP(-LN(2)/2))/(LN(2)/2)*V87*Y87*VLOOKUP('Données projet'!$B$9,Paramètres!$A$1:$I$89,3,0)*0.475*44/12</f>
        <v>1.0892843047609169E-9</v>
      </c>
      <c r="AC87" s="22">
        <f t="shared" si="57"/>
        <v>14.862162216243844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59.005731763382016</v>
      </c>
      <c r="AO87" s="59">
        <f t="shared" si="90"/>
        <v>251.20125772816402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14.338538558333118</v>
      </c>
      <c r="AV87" s="21">
        <f>EXP(-LN(2)/25)*AV86+(1-EXP(-LN(2)/25))/(LN(2)/25)*Calculateur!AQ87*Calculateur!AS87*VLOOKUP('Données projet'!$B$10,Paramètres!$A$1:$I$89,3,0)*0.475*44/12</f>
        <v>1.2095696052131877</v>
      </c>
      <c r="AW87" s="21">
        <f>EXP(-LN(2)/2)*AW86+(1-EXP(-LN(2)/2))/(LN(2)/2)*AQ87*AT87*VLOOKUP('Données projet'!$B$10,Paramètres!$A$1:$I$89,3,0)*0.475*44/12</f>
        <v>1.1395589649806512E-9</v>
      </c>
      <c r="AX87" s="21">
        <f t="shared" si="60"/>
        <v>15.548108164685866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57.270516236695812</v>
      </c>
      <c r="T88" s="59">
        <f t="shared" si="88"/>
        <v>241.33361295956638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13.437190538017587</v>
      </c>
      <c r="AA88" s="21">
        <f>EXP(-LN(2)/25)*AA87+(1-EXP(-LN(2)/25))/(LN(2)/25)*Calculateur!V88*Calculateur!X88*VLOOKUP('Données projet'!$B$9,Paramètres!$A$1:$I$89,3,0)*0.475*44/12</f>
        <v>1.124589719834683</v>
      </c>
      <c r="AB88" s="21">
        <f>EXP(-LN(2)/2)*AB87+(1-EXP(-LN(2)/2))/(LN(2)/2)*V88*Y88*VLOOKUP('Données projet'!$B$9,Paramètres!$A$1:$I$89,3,0)*0.475*44/12</f>
        <v>7.7024031853651825E-10</v>
      </c>
      <c r="AC88" s="22">
        <f t="shared" si="57"/>
        <v>14.561780258622511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59.005731763382016</v>
      </c>
      <c r="AO88" s="59">
        <f t="shared" si="90"/>
        <v>251.20125772816402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14.057368562849165</v>
      </c>
      <c r="AV88" s="21">
        <f>EXP(-LN(2)/25)*AV87+(1-EXP(-LN(2)/25))/(LN(2)/25)*Calculateur!AQ88*Calculateur!AS88*VLOOKUP('Données projet'!$B$10,Paramètres!$A$1:$I$89,3,0)*0.475*44/12</f>
        <v>1.1764938607501321</v>
      </c>
      <c r="AW88" s="21">
        <f>EXP(-LN(2)/2)*AW87+(1-EXP(-LN(2)/2))/(LN(2)/2)*AQ88*AT88*VLOOKUP('Données projet'!$B$10,Paramètres!$A$1:$I$89,3,0)*0.475*44/12</f>
        <v>8.0578987169974191E-10</v>
      </c>
      <c r="AX88" s="21">
        <f t="shared" si="60"/>
        <v>15.233862424405086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57.270516236695812</v>
      </c>
      <c r="T89" s="59">
        <f t="shared" si="88"/>
        <v>241.33361295956638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13.173695427444015</v>
      </c>
      <c r="AA89" s="21">
        <f>EXP(-LN(2)/25)*AA88+(1-EXP(-LN(2)/25))/(LN(2)/25)*Calculateur!V89*Calculateur!X89*VLOOKUP('Données projet'!$B$9,Paramètres!$A$1:$I$89,3,0)*0.475*44/12</f>
        <v>1.0938377548062006</v>
      </c>
      <c r="AB89" s="21">
        <f>EXP(-LN(2)/2)*AB88+(1-EXP(-LN(2)/2))/(LN(2)/2)*V89*Y89*VLOOKUP('Données projet'!$B$9,Paramètres!$A$1:$I$89,3,0)*0.475*44/12</f>
        <v>5.4464215238045846E-10</v>
      </c>
      <c r="AC89" s="22">
        <f t="shared" si="57"/>
        <v>14.267533182794857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59.005731763382016</v>
      </c>
      <c r="AO89" s="59">
        <f t="shared" si="90"/>
        <v>251.20125772816402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13.78171213947989</v>
      </c>
      <c r="AV89" s="21">
        <f>EXP(-LN(2)/25)*AV88+(1-EXP(-LN(2)/25))/(LN(2)/25)*Calculateur!AQ89*Calculateur!AS89*VLOOKUP('Données projet'!$B$10,Paramètres!$A$1:$I$89,3,0)*0.475*44/12</f>
        <v>1.1443225742587966</v>
      </c>
      <c r="AW89" s="21">
        <f>EXP(-LN(2)/2)*AW88+(1-EXP(-LN(2)/2))/(LN(2)/2)*AQ89*AT89*VLOOKUP('Données projet'!$B$10,Paramètres!$A$1:$I$89,3,0)*0.475*44/12</f>
        <v>5.697794824903256E-10</v>
      </c>
      <c r="AX89" s="21">
        <f t="shared" si="60"/>
        <v>14.926034714308464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57.270516236695812</v>
      </c>
      <c r="T90" s="59">
        <f t="shared" si="88"/>
        <v>241.33361295956638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12.915367295272642</v>
      </c>
      <c r="AA90" s="21">
        <f>EXP(-LN(2)/25)*AA89+(1-EXP(-LN(2)/25))/(LN(2)/25)*Calculateur!V90*Calculateur!X90*VLOOKUP('Données projet'!$B$9,Paramètres!$A$1:$I$89,3,0)*0.475*44/12</f>
        <v>1.0639267038785976</v>
      </c>
      <c r="AB90" s="21">
        <f>EXP(-LN(2)/2)*AB89+(1-EXP(-LN(2)/2))/(LN(2)/2)*V90*Y90*VLOOKUP('Données projet'!$B$9,Paramètres!$A$1:$I$89,3,0)*0.475*44/12</f>
        <v>3.8512015926825912E-10</v>
      </c>
      <c r="AC90" s="22">
        <f t="shared" si="57"/>
        <v>13.979293999536358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59.005731763382016</v>
      </c>
      <c r="AO90" s="59">
        <f t="shared" si="90"/>
        <v>251.20125772816402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13.51146117043907</v>
      </c>
      <c r="AV90" s="21">
        <f>EXP(-LN(2)/25)*AV89+(1-EXP(-LN(2)/25))/(LN(2)/25)*Calculateur!AQ90*Calculateur!AS90*VLOOKUP('Données projet'!$B$10,Paramètres!$A$1:$I$89,3,0)*0.475*44/12</f>
        <v>1.1130310132883809</v>
      </c>
      <c r="AW90" s="21">
        <f>EXP(-LN(2)/2)*AW89+(1-EXP(-LN(2)/2))/(LN(2)/2)*AQ90*AT90*VLOOKUP('Données projet'!$B$10,Paramètres!$A$1:$I$89,3,0)*0.475*44/12</f>
        <v>4.0289493584987096E-10</v>
      </c>
      <c r="AX90" s="21">
        <f t="shared" si="60"/>
        <v>14.624492184130347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57.270516236695812</v>
      </c>
      <c r="T91" s="59">
        <f t="shared" si="88"/>
        <v>241.33361295956638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12.662104820208548</v>
      </c>
      <c r="AA91" s="21">
        <f>EXP(-LN(2)/25)*AA90+(1-EXP(-LN(2)/25))/(LN(2)/25)*Calculateur!V91*Calculateur!X91*VLOOKUP('Données projet'!$B$9,Paramètres!$A$1:$I$89,3,0)*0.475*44/12</f>
        <v>1.0348335722115636</v>
      </c>
      <c r="AB91" s="21">
        <f>EXP(-LN(2)/2)*AB90+(1-EXP(-LN(2)/2))/(LN(2)/2)*V91*Y91*VLOOKUP('Données projet'!$B$9,Paramètres!$A$1:$I$89,3,0)*0.475*44/12</f>
        <v>2.7232107619022923E-10</v>
      </c>
      <c r="AC91" s="22">
        <f t="shared" si="57"/>
        <v>13.696938392692433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59.005731763382016</v>
      </c>
      <c r="AO91" s="59">
        <f t="shared" si="90"/>
        <v>251.20125772816402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13.246509658064324</v>
      </c>
      <c r="AV91" s="21">
        <f>EXP(-LN(2)/25)*AV90+(1-EXP(-LN(2)/25))/(LN(2)/25)*Calculateur!AQ91*Calculateur!AS91*VLOOKUP('Données projet'!$B$10,Paramètres!$A$1:$I$89,3,0)*0.475*44/12</f>
        <v>1.082595121698253</v>
      </c>
      <c r="AW91" s="21">
        <f>EXP(-LN(2)/2)*AW90+(1-EXP(-LN(2)/2))/(LN(2)/2)*AQ91*AT91*VLOOKUP('Données projet'!$B$10,Paramètres!$A$1:$I$89,3,0)*0.475*44/12</f>
        <v>2.848897412451628E-10</v>
      </c>
      <c r="AX91" s="21">
        <f t="shared" si="60"/>
        <v>14.329104780047468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57.270516236695812</v>
      </c>
      <c r="T92" s="59">
        <f t="shared" si="88"/>
        <v>241.33361295956638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12.413808667805604</v>
      </c>
      <c r="AA92" s="21">
        <f>EXP(-LN(2)/25)*AA91+(1-EXP(-LN(2)/25))/(LN(2)/25)*Calculateur!V92*Calculateur!X92*VLOOKUP('Données projet'!$B$9,Paramètres!$A$1:$I$89,3,0)*0.475*44/12</f>
        <v>1.0065359937599059</v>
      </c>
      <c r="AB92" s="21">
        <f>EXP(-LN(2)/2)*AB91+(1-EXP(-LN(2)/2))/(LN(2)/2)*V92*Y92*VLOOKUP('Données projet'!$B$9,Paramètres!$A$1:$I$89,3,0)*0.475*44/12</f>
        <v>1.9256007963412956E-10</v>
      </c>
      <c r="AC92" s="22">
        <f t="shared" si="57"/>
        <v>13.420344661758071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59.005731763382016</v>
      </c>
      <c r="AO92" s="59">
        <f t="shared" si="90"/>
        <v>251.20125772816402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12.986753683242783</v>
      </c>
      <c r="AV92" s="21">
        <f>EXP(-LN(2)/25)*AV91+(1-EXP(-LN(2)/25))/(LN(2)/25)*Calculateur!AQ92*Calculateur!AS92*VLOOKUP('Données projet'!$B$10,Paramètres!$A$1:$I$89,3,0)*0.475*44/12</f>
        <v>1.052991501164211</v>
      </c>
      <c r="AW92" s="21">
        <f>EXP(-LN(2)/2)*AW91+(1-EXP(-LN(2)/2))/(LN(2)/2)*AQ92*AT92*VLOOKUP('Données projet'!$B$10,Paramètres!$A$1:$I$89,3,0)*0.475*44/12</f>
        <v>2.0144746792493548E-10</v>
      </c>
      <c r="AX92" s="21">
        <f t="shared" si="60"/>
        <v>14.039745184608442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57.270516236695812</v>
      </c>
      <c r="T93" s="59">
        <f t="shared" si="88"/>
        <v>241.33361295956638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12.170381451505582</v>
      </c>
      <c r="AA93" s="21">
        <f>EXP(-LN(2)/25)*AA92+(1-EXP(-LN(2)/25))/(LN(2)/25)*Calculateur!V93*Calculateur!X93*VLOOKUP('Données projet'!$B$9,Paramètres!$A$1:$I$89,3,0)*0.475*44/12</f>
        <v>0.97901221407911376</v>
      </c>
      <c r="AB93" s="21">
        <f>EXP(-LN(2)/2)*AB92+(1-EXP(-LN(2)/2))/(LN(2)/2)*V93*Y93*VLOOKUP('Données projet'!$B$9,Paramètres!$A$1:$I$89,3,0)*0.475*44/12</f>
        <v>1.3616053809511462E-10</v>
      </c>
      <c r="AC93" s="22">
        <f t="shared" si="57"/>
        <v>13.149393665720858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59.005731763382016</v>
      </c>
      <c r="AO93" s="59">
        <f t="shared" si="90"/>
        <v>251.20125772816402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12.732091364651993</v>
      </c>
      <c r="AV93" s="21">
        <f>EXP(-LN(2)/25)*AV92+(1-EXP(-LN(2)/25))/(LN(2)/25)*Calculateur!AQ93*Calculateur!AS93*VLOOKUP('Données projet'!$B$10,Paramètres!$A$1:$I$89,3,0)*0.475*44/12</f>
        <v>1.0241973931904593</v>
      </c>
      <c r="AW93" s="21">
        <f>EXP(-LN(2)/2)*AW92+(1-EXP(-LN(2)/2))/(LN(2)/2)*AQ93*AT93*VLOOKUP('Données projet'!$B$10,Paramètres!$A$1:$I$89,3,0)*0.475*44/12</f>
        <v>1.424448706225814E-10</v>
      </c>
      <c r="AX93" s="21">
        <f t="shared" si="60"/>
        <v>13.756288757984896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57.270516236695812</v>
      </c>
      <c r="T94" s="59">
        <f t="shared" si="88"/>
        <v>241.33361295956638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11.931727694441262</v>
      </c>
      <c r="AA94" s="21">
        <f>EXP(-LN(2)/25)*AA93+(1-EXP(-LN(2)/25))/(LN(2)/25)*Calculateur!V94*Calculateur!X94*VLOOKUP('Données projet'!$B$9,Paramètres!$A$1:$I$89,3,0)*0.475*44/12</f>
        <v>0.95224107360110566</v>
      </c>
      <c r="AB94" s="21">
        <f>EXP(-LN(2)/2)*AB93+(1-EXP(-LN(2)/2))/(LN(2)/2)*V94*Y94*VLOOKUP('Données projet'!$B$9,Paramètres!$A$1:$I$89,3,0)*0.475*44/12</f>
        <v>9.6280039817064781E-11</v>
      </c>
      <c r="AC94" s="22">
        <f t="shared" si="57"/>
        <v>12.883968768138649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59.005731763382016</v>
      </c>
      <c r="AO94" s="59">
        <f t="shared" si="90"/>
        <v>251.20125772816402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12.482422818800089</v>
      </c>
      <c r="AV94" s="21">
        <f>EXP(-LN(2)/25)*AV93+(1-EXP(-LN(2)/25))/(LN(2)/25)*Calculateur!AQ94*Calculateur!AS94*VLOOKUP('Données projet'!$B$10,Paramètres!$A$1:$I$89,3,0)*0.475*44/12</f>
        <v>0.99619066161346614</v>
      </c>
      <c r="AW94" s="21">
        <f>EXP(-LN(2)/2)*AW93+(1-EXP(-LN(2)/2))/(LN(2)/2)*AQ94*AT94*VLOOKUP('Données projet'!$B$10,Paramètres!$A$1:$I$89,3,0)*0.475*44/12</f>
        <v>1.0072373396246774E-10</v>
      </c>
      <c r="AX94" s="21">
        <f t="shared" si="60"/>
        <v>13.478613480514278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57.270516236695812</v>
      </c>
      <c r="T95" s="59">
        <f t="shared" si="88"/>
        <v>241.33361295956638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11.697753791988555</v>
      </c>
      <c r="AA95" s="21">
        <f>EXP(-LN(2)/25)*AA94+(1-EXP(-LN(2)/25))/(LN(2)/25)*Calculateur!V95*Calculateur!X95*VLOOKUP('Données projet'!$B$9,Paramètres!$A$1:$I$89,3,0)*0.475*44/12</f>
        <v>0.92620199136730175</v>
      </c>
      <c r="AB95" s="21">
        <f>EXP(-LN(2)/2)*AB94+(1-EXP(-LN(2)/2))/(LN(2)/2)*V95*Y95*VLOOKUP('Données projet'!$B$9,Paramètres!$A$1:$I$89,3,0)*0.475*44/12</f>
        <v>6.8080269047557308E-11</v>
      </c>
      <c r="AC95" s="22">
        <f t="shared" si="57"/>
        <v>12.623955783423938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59.005731763382016</v>
      </c>
      <c r="AO95" s="59">
        <f t="shared" si="90"/>
        <v>251.20125772816402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12.237650120849565</v>
      </c>
      <c r="AV95" s="21">
        <f>EXP(-LN(2)/25)*AV94+(1-EXP(-LN(2)/25))/(LN(2)/25)*Calculateur!AQ95*Calculateur!AS95*VLOOKUP('Données projet'!$B$10,Paramètres!$A$1:$I$89,3,0)*0.475*44/12</f>
        <v>0.96894977558425588</v>
      </c>
      <c r="AW95" s="21">
        <f>EXP(-LN(2)/2)*AW94+(1-EXP(-LN(2)/2))/(LN(2)/2)*AQ95*AT95*VLOOKUP('Données projet'!$B$10,Paramètres!$A$1:$I$89,3,0)*0.475*44/12</f>
        <v>7.12224353112907E-11</v>
      </c>
      <c r="AX95" s="21">
        <f t="shared" si="60"/>
        <v>13.206599896505045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57.270516236695812</v>
      </c>
      <c r="T96" s="59">
        <f t="shared" si="88"/>
        <v>241.33361295956638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11.468367975052958</v>
      </c>
      <c r="AA96" s="21">
        <f>EXP(-LN(2)/25)*AA95+(1-EXP(-LN(2)/25))/(LN(2)/25)*Calculateur!V96*Calculateur!X96*VLOOKUP('Données projet'!$B$9,Paramètres!$A$1:$I$89,3,0)*0.475*44/12</f>
        <v>0.90087494920651701</v>
      </c>
      <c r="AB96" s="21">
        <f>EXP(-LN(2)/2)*AB95+(1-EXP(-LN(2)/2))/(LN(2)/2)*V96*Y96*VLOOKUP('Données projet'!$B$9,Paramètres!$A$1:$I$89,3,0)*0.475*44/12</f>
        <v>4.814001990853239E-11</v>
      </c>
      <c r="AC96" s="22">
        <f t="shared" si="57"/>
        <v>12.369242924307615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59.005731763382016</v>
      </c>
      <c r="AO96" s="59">
        <f t="shared" si="90"/>
        <v>251.20125772816402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11.997677266209248</v>
      </c>
      <c r="AV96" s="21">
        <f>EXP(-LN(2)/25)*AV95+(1-EXP(-LN(2)/25))/(LN(2)/25)*Calculateur!AQ96*Calculateur!AS96*VLOOKUP('Données projet'!$B$10,Paramètres!$A$1:$I$89,3,0)*0.475*44/12</f>
        <v>0.94245379301605026</v>
      </c>
      <c r="AW96" s="21">
        <f>EXP(-LN(2)/2)*AW95+(1-EXP(-LN(2)/2))/(LN(2)/2)*AQ96*AT96*VLOOKUP('Données projet'!$B$10,Paramètres!$A$1:$I$89,3,0)*0.475*44/12</f>
        <v>5.0361866981233869E-11</v>
      </c>
      <c r="AX96" s="21">
        <f t="shared" si="60"/>
        <v>12.940131059275659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57.270516236695812</v>
      </c>
      <c r="T97" s="59">
        <f t="shared" si="88"/>
        <v>241.33361295956638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11.243480274075933</v>
      </c>
      <c r="AA97" s="21">
        <f>EXP(-LN(2)/25)*AA96+(1-EXP(-LN(2)/25))/(LN(2)/25)*Calculateur!V97*Calculateur!X97*VLOOKUP('Données projet'!$B$9,Paramètres!$A$1:$I$89,3,0)*0.475*44/12</f>
        <v>0.87624047634551017</v>
      </c>
      <c r="AB97" s="21">
        <f>EXP(-LN(2)/2)*AB96+(1-EXP(-LN(2)/2))/(LN(2)/2)*V97*Y97*VLOOKUP('Données projet'!$B$9,Paramètres!$A$1:$I$89,3,0)*0.475*44/12</f>
        <v>3.4040134523778654E-11</v>
      </c>
      <c r="AC97" s="22">
        <f t="shared" si="57"/>
        <v>12.119720750455484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59.005731763382016</v>
      </c>
      <c r="AO97" s="59">
        <f t="shared" si="90"/>
        <v>251.20125772816402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11.762410132879438</v>
      </c>
      <c r="AV97" s="21">
        <f>EXP(-LN(2)/25)*AV96+(1-EXP(-LN(2)/25))/(LN(2)/25)*Calculateur!AQ97*Calculateur!AS97*VLOOKUP('Données projet'!$B$10,Paramètres!$A$1:$I$89,3,0)*0.475*44/12</f>
        <v>0.91668234448453545</v>
      </c>
      <c r="AW97" s="21">
        <f>EXP(-LN(2)/2)*AW96+(1-EXP(-LN(2)/2))/(LN(2)/2)*AQ97*AT97*VLOOKUP('Données projet'!$B$10,Paramètres!$A$1:$I$89,3,0)*0.475*44/12</f>
        <v>3.561121765564535E-11</v>
      </c>
      <c r="AX97" s="21">
        <f t="shared" si="60"/>
        <v>12.679092477399584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57.270516236695812</v>
      </c>
      <c r="T98" s="59">
        <f t="shared" si="88"/>
        <v>241.33361295956638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11.023002483747115</v>
      </c>
      <c r="AA98" s="21">
        <f>EXP(-LN(2)/25)*AA97+(1-EXP(-LN(2)/25))/(LN(2)/25)*Calculateur!V98*Calculateur!X98*VLOOKUP('Données projet'!$B$9,Paramètres!$A$1:$I$89,3,0)*0.475*44/12</f>
        <v>0.85227963444035826</v>
      </c>
      <c r="AB98" s="21">
        <f>EXP(-LN(2)/2)*AB97+(1-EXP(-LN(2)/2))/(LN(2)/2)*V98*Y98*VLOOKUP('Données projet'!$B$9,Paramètres!$A$1:$I$89,3,0)*0.475*44/12</f>
        <v>2.4070009954266195E-11</v>
      </c>
      <c r="AC98" s="22">
        <f t="shared" si="57"/>
        <v>11.875282118211544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59.005731763382016</v>
      </c>
      <c r="AO98" s="59">
        <f t="shared" si="90"/>
        <v>251.20125772816402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11.531756444535445</v>
      </c>
      <c r="AV98" s="21">
        <f>EXP(-LN(2)/25)*AV97+(1-EXP(-LN(2)/25))/(LN(2)/25)*Calculateur!AQ98*Calculateur!AS98*VLOOKUP('Données projet'!$B$10,Paramètres!$A$1:$I$89,3,0)*0.475*44/12</f>
        <v>0.89161561756837648</v>
      </c>
      <c r="AW98" s="21">
        <f>EXP(-LN(2)/2)*AW97+(1-EXP(-LN(2)/2))/(LN(2)/2)*AQ98*AT98*VLOOKUP('Données projet'!$B$10,Paramètres!$A$1:$I$89,3,0)*0.475*44/12</f>
        <v>2.5180933490616935E-11</v>
      </c>
      <c r="AX98" s="21">
        <f t="shared" si="60"/>
        <v>12.423372062129003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57.270516236695812</v>
      </c>
      <c r="T99" s="59">
        <f t="shared" si="88"/>
        <v>241.33361295956638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10.806848128408472</v>
      </c>
      <c r="AA99" s="21">
        <f>EXP(-LN(2)/25)*AA98+(1-EXP(-LN(2)/25))/(LN(2)/25)*Calculateur!V99*Calculateur!X99*VLOOKUP('Données projet'!$B$9,Paramètres!$A$1:$I$89,3,0)*0.475*44/12</f>
        <v>0.82897400301714863</v>
      </c>
      <c r="AB99" s="21">
        <f>EXP(-LN(2)/2)*AB98+(1-EXP(-LN(2)/2))/(LN(2)/2)*V99*Y99*VLOOKUP('Données projet'!$B$9,Paramètres!$A$1:$I$89,3,0)*0.475*44/12</f>
        <v>1.7020067261889327E-11</v>
      </c>
      <c r="AC99" s="22">
        <f t="shared" si="57"/>
        <v>11.635822131442639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59.005731763382016</v>
      </c>
      <c r="AO99" s="59">
        <f t="shared" si="90"/>
        <v>251.20125772816402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11.305625734335019</v>
      </c>
      <c r="AV99" s="21">
        <f>EXP(-LN(2)/25)*AV98+(1-EXP(-LN(2)/25))/(LN(2)/25)*Calculateur!AQ99*Calculateur!AS99*VLOOKUP('Données projet'!$B$10,Paramètres!$A$1:$I$89,3,0)*0.475*44/12</f>
        <v>0.86723434161794166</v>
      </c>
      <c r="AW99" s="21">
        <f>EXP(-LN(2)/2)*AW98+(1-EXP(-LN(2)/2))/(LN(2)/2)*AQ99*AT99*VLOOKUP('Données projet'!$B$10,Paramètres!$A$1:$I$89,3,0)*0.475*44/12</f>
        <v>1.7805608827822675E-11</v>
      </c>
      <c r="AX99" s="21">
        <f t="shared" si="60"/>
        <v>12.172860075970766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57.270516236695812</v>
      </c>
      <c r="T100" s="59">
        <f t="shared" si="88"/>
        <v>241.33361295956638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10.594932428136881</v>
      </c>
      <c r="AA100" s="21">
        <f>EXP(-LN(2)/25)*AA99+(1-EXP(-LN(2)/25))/(LN(2)/25)*Calculateur!V100*Calculateur!X100*VLOOKUP('Données projet'!$B$9,Paramètres!$A$1:$I$89,3,0)*0.475*44/12</f>
        <v>0.8063056653107965</v>
      </c>
      <c r="AB100" s="21">
        <f>EXP(-LN(2)/2)*AB99+(1-EXP(-LN(2)/2))/(LN(2)/2)*V100*Y100*VLOOKUP('Données projet'!$B$9,Paramètres!$A$1:$I$89,3,0)*0.475*44/12</f>
        <v>1.2035004977133098E-11</v>
      </c>
      <c r="AC100" s="22">
        <f t="shared" si="57"/>
        <v>11.401238093459712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59.005731763382016</v>
      </c>
      <c r="AO100" s="59">
        <f t="shared" si="90"/>
        <v>251.20125772816402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11.083929309435508</v>
      </c>
      <c r="AV100" s="21">
        <f>EXP(-LN(2)/25)*AV99+(1-EXP(-LN(2)/25))/(LN(2)/25)*Calculateur!AQ100*Calculateur!AS100*VLOOKUP('Données projet'!$B$10,Paramètres!$A$1:$I$89,3,0)*0.475*44/12</f>
        <v>0.84351977294052716</v>
      </c>
      <c r="AW100" s="21">
        <f>EXP(-LN(2)/2)*AW99+(1-EXP(-LN(2)/2))/(LN(2)/2)*AQ100*AT100*VLOOKUP('Données projet'!$B$10,Paramètres!$A$1:$I$89,3,0)*0.475*44/12</f>
        <v>1.2590466745308467E-11</v>
      </c>
      <c r="AX100" s="21">
        <f t="shared" si="60"/>
        <v>11.927449082388625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57.270516236695812</v>
      </c>
      <c r="T101" s="59">
        <f t="shared" si="88"/>
        <v>241.33361295956638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10.387172265491801</v>
      </c>
      <c r="AA101" s="21">
        <f>EXP(-LN(2)/25)*AA100+(1-EXP(-LN(2)/25))/(LN(2)/25)*Calculateur!V101*Calculateur!X101*VLOOKUP('Données projet'!$B$9,Paramètres!$A$1:$I$89,3,0)*0.475*44/12</f>
        <v>0.78425719449110065</v>
      </c>
      <c r="AB101" s="21">
        <f>EXP(-LN(2)/2)*AB100+(1-EXP(-LN(2)/2))/(LN(2)/2)*V101*Y101*VLOOKUP('Données projet'!$B$9,Paramètres!$A$1:$I$89,3,0)*0.475*44/12</f>
        <v>8.5100336309446634E-12</v>
      </c>
      <c r="AC101" s="22">
        <f t="shared" si="57"/>
        <v>11.171429459991412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59.005731763382016</v>
      </c>
      <c r="AO101" s="59">
        <f t="shared" si="90"/>
        <v>251.20125772816402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10.86658021620681</v>
      </c>
      <c r="AV101" s="21">
        <f>EXP(-LN(2)/25)*AV100+(1-EXP(-LN(2)/25))/(LN(2)/25)*Calculateur!AQ101*Calculateur!AS101*VLOOKUP('Données projet'!$B$10,Paramètres!$A$1:$I$89,3,0)*0.475*44/12</f>
        <v>0.82045368039069144</v>
      </c>
      <c r="AW101" s="21">
        <f>EXP(-LN(2)/2)*AW100+(1-EXP(-LN(2)/2))/(LN(2)/2)*AQ101*AT101*VLOOKUP('Données projet'!$B$10,Paramètres!$A$1:$I$89,3,0)*0.475*44/12</f>
        <v>8.9028044139113375E-12</v>
      </c>
      <c r="AX101" s="21">
        <f t="shared" si="60"/>
        <v>11.687033896606405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57.270516236695812</v>
      </c>
      <c r="T102" s="59">
        <f t="shared" si="88"/>
        <v>241.33361295956638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10.183486152915005</v>
      </c>
      <c r="AA102" s="21">
        <f>EXP(-LN(2)/25)*AA101+(1-EXP(-LN(2)/25))/(LN(2)/25)*Calculateur!V102*Calculateur!X102*VLOOKUP('Données projet'!$B$9,Paramètres!$A$1:$I$89,3,0)*0.475*44/12</f>
        <v>0.76281164026544812</v>
      </c>
      <c r="AB102" s="21">
        <f>EXP(-LN(2)/2)*AB101+(1-EXP(-LN(2)/2))/(LN(2)/2)*V102*Y102*VLOOKUP('Données projet'!$B$9,Paramètres!$A$1:$I$89,3,0)*0.475*44/12</f>
        <v>6.0175024885665488E-12</v>
      </c>
      <c r="AC102" s="22">
        <f t="shared" si="57"/>
        <v>10.946297793186472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59.005731763382016</v>
      </c>
      <c r="AO102" s="59">
        <f t="shared" si="90"/>
        <v>251.20125772816402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10.65349320612647</v>
      </c>
      <c r="AV102" s="21">
        <f>EXP(-LN(2)/25)*AV101+(1-EXP(-LN(2)/25))/(LN(2)/25)*Calculateur!AQ102*Calculateur!AS102*VLOOKUP('Données projet'!$B$10,Paramètres!$A$1:$I$89,3,0)*0.475*44/12</f>
        <v>0.79801833135462408</v>
      </c>
      <c r="AW102" s="21">
        <f>EXP(-LN(2)/2)*AW101+(1-EXP(-LN(2)/2))/(LN(2)/2)*AQ102*AT102*VLOOKUP('Données projet'!$B$10,Paramètres!$A$1:$I$89,3,0)*0.475*44/12</f>
        <v>6.2952333726542337E-12</v>
      </c>
      <c r="AX102" s="21">
        <f t="shared" si="60"/>
        <v>11.45151153748739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57.270516236695812</v>
      </c>
      <c r="T103" s="59">
        <f t="shared" si="88"/>
        <v>241.33361295956638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9.9837942007695784</v>
      </c>
      <c r="AA103" s="21">
        <f>EXP(-LN(2)/25)*AA102+(1-EXP(-LN(2)/25))/(LN(2)/25)*Calculateur!V103*Calculateur!X103*VLOOKUP('Données projet'!$B$9,Paramètres!$A$1:$I$89,3,0)*0.475*44/12</f>
        <v>0.7419525158478687</v>
      </c>
      <c r="AB103" s="21">
        <f>EXP(-LN(2)/2)*AB102+(1-EXP(-LN(2)/2))/(LN(2)/2)*V103*Y103*VLOOKUP('Données projet'!$B$9,Paramètres!$A$1:$I$89,3,0)*0.475*44/12</f>
        <v>4.2550168154723317E-12</v>
      </c>
      <c r="AC103" s="22">
        <f t="shared" si="57"/>
        <v>10.725746716621702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59.005731763382016</v>
      </c>
      <c r="AO103" s="59">
        <f t="shared" si="90"/>
        <v>251.20125772816402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10.444584702343562</v>
      </c>
      <c r="AV103" s="21">
        <f>EXP(-LN(2)/25)*AV102+(1-EXP(-LN(2)/25))/(LN(2)/25)*Calculateur!AQ103*Calculateur!AS103*VLOOKUP('Données projet'!$B$10,Paramètres!$A$1:$I$89,3,0)*0.475*44/12</f>
        <v>0.7761964781177717</v>
      </c>
      <c r="AW103" s="21">
        <f>EXP(-LN(2)/2)*AW102+(1-EXP(-LN(2)/2))/(LN(2)/2)*AQ103*AT103*VLOOKUP('Données projet'!$B$10,Paramètres!$A$1:$I$89,3,0)*0.475*44/12</f>
        <v>4.4514022069556687E-12</v>
      </c>
      <c r="AX103" s="21">
        <f t="shared" si="60"/>
        <v>11.220781180465785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57.270516236695812</v>
      </c>
      <c r="T104" s="59">
        <f t="shared" si="88"/>
        <v>241.33361295956638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9.7880180860056605</v>
      </c>
      <c r="AA104" s="21">
        <f>EXP(-LN(2)/25)*AA103+(1-EXP(-LN(2)/25))/(LN(2)/25)*Calculateur!V104*Calculateur!X104*VLOOKUP('Données projet'!$B$9,Paramètres!$A$1:$I$89,3,0)*0.475*44/12</f>
        <v>0.72166378528442165</v>
      </c>
      <c r="AB104" s="21">
        <f>EXP(-LN(2)/2)*AB103+(1-EXP(-LN(2)/2))/(LN(2)/2)*V104*Y104*VLOOKUP('Données projet'!$B$9,Paramètres!$A$1:$I$89,3,0)*0.475*44/12</f>
        <v>3.0087512442832744E-12</v>
      </c>
      <c r="AC104" s="22">
        <f t="shared" si="57"/>
        <v>10.509681871293092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59.005731763382016</v>
      </c>
      <c r="AO104" s="59">
        <f t="shared" si="90"/>
        <v>251.20125772816402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10.239772766898232</v>
      </c>
      <c r="AV104" s="21">
        <f>EXP(-LN(2)/25)*AV103+(1-EXP(-LN(2)/25))/(LN(2)/25)*Calculateur!AQ104*Calculateur!AS104*VLOOKUP('Données projet'!$B$10,Paramètres!$A$1:$I$89,3,0)*0.475*44/12</f>
        <v>0.75497134460524251</v>
      </c>
      <c r="AW104" s="21">
        <f>EXP(-LN(2)/2)*AW103+(1-EXP(-LN(2)/2))/(LN(2)/2)*AQ104*AT104*VLOOKUP('Données projet'!$B$10,Paramètres!$A$1:$I$89,3,0)*0.475*44/12</f>
        <v>3.1476166863271168E-12</v>
      </c>
      <c r="AX104" s="21">
        <f t="shared" si="60"/>
        <v>10.994744111506623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57.270516236695812</v>
      </c>
      <c r="T105" s="59">
        <f t="shared" si="88"/>
        <v>241.33361295956638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9.5960810214406234</v>
      </c>
      <c r="AA105" s="21">
        <f>EXP(-LN(2)/25)*AA104+(1-EXP(-LN(2)/25))/(LN(2)/25)*Calculateur!V105*Calculateur!X105*VLOOKUP('Données projet'!$B$9,Paramètres!$A$1:$I$89,3,0)*0.475*44/12</f>
        <v>0.70192985112517003</v>
      </c>
      <c r="AB105" s="21">
        <f>EXP(-LN(2)/2)*AB104+(1-EXP(-LN(2)/2))/(LN(2)/2)*V105*Y105*VLOOKUP('Données projet'!$B$9,Paramètres!$A$1:$I$89,3,0)*0.475*44/12</f>
        <v>2.1275084077361659E-12</v>
      </c>
      <c r="AC105" s="22">
        <f t="shared" si="57"/>
        <v>10.298010872567922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59.005731763382016</v>
      </c>
      <c r="AO105" s="59">
        <f t="shared" si="90"/>
        <v>251.20125772816402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10.038977068584039</v>
      </c>
      <c r="AV105" s="21">
        <f>EXP(-LN(2)/25)*AV104+(1-EXP(-LN(2)/25))/(LN(2)/25)*Calculateur!AQ105*Calculateur!AS105*VLOOKUP('Données projet'!$B$10,Paramètres!$A$1:$I$89,3,0)*0.475*44/12</f>
        <v>0.73432661348479467</v>
      </c>
      <c r="AW105" s="21">
        <f>EXP(-LN(2)/2)*AW104+(1-EXP(-LN(2)/2))/(LN(2)/2)*AQ105*AT105*VLOOKUP('Données projet'!$B$10,Paramètres!$A$1:$I$89,3,0)*0.475*44/12</f>
        <v>2.2257011034778344E-12</v>
      </c>
      <c r="AX105" s="21">
        <f t="shared" si="60"/>
        <v>10.773303682071059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57.270516236695812</v>
      </c>
      <c r="T106" s="59">
        <f t="shared" si="88"/>
        <v>241.33361295956638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9.4079077256416568</v>
      </c>
      <c r="AA106" s="21">
        <f>EXP(-LN(2)/25)*AA105+(1-EXP(-LN(2)/25))/(LN(2)/25)*Calculateur!V106*Calculateur!X106*VLOOKUP('Données projet'!$B$9,Paramètres!$A$1:$I$89,3,0)*0.475*44/12</f>
        <v>0.68273554243326562</v>
      </c>
      <c r="AB106" s="21">
        <f>EXP(-LN(2)/2)*AB105+(1-EXP(-LN(2)/2))/(LN(2)/2)*V106*Y106*VLOOKUP('Données projet'!$B$9,Paramètres!$A$1:$I$89,3,0)*0.475*44/12</f>
        <v>1.5043756221416372E-12</v>
      </c>
      <c r="AC106" s="22">
        <f t="shared" si="57"/>
        <v>10.090643268076427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59.005731763382016</v>
      </c>
      <c r="AO106" s="59">
        <f t="shared" si="90"/>
        <v>251.20125772816402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9.8421188514405049</v>
      </c>
      <c r="AV106" s="21">
        <f>EXP(-LN(2)/25)*AV105+(1-EXP(-LN(2)/25))/(LN(2)/25)*Calculateur!AQ106*Calculateur!AS106*VLOOKUP('Données projet'!$B$10,Paramètres!$A$1:$I$89,3,0)*0.475*44/12</f>
        <v>0.71424641362249464</v>
      </c>
      <c r="AW106" s="21">
        <f>EXP(-LN(2)/2)*AW105+(1-EXP(-LN(2)/2))/(LN(2)/2)*AQ106*AT106*VLOOKUP('Données projet'!$B$10,Paramètres!$A$1:$I$89,3,0)*0.475*44/12</f>
        <v>1.5738083431635584E-12</v>
      </c>
      <c r="AX106" s="21">
        <f t="shared" si="60"/>
        <v>10.556365265064574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57.270516236695812</v>
      </c>
      <c r="T107" s="59">
        <f t="shared" si="88"/>
        <v>241.33361295956638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9.2234243933989308</v>
      </c>
      <c r="AA107" s="21">
        <f>EXP(-LN(2)/25)*AA106+(1-EXP(-LN(2)/25))/(LN(2)/25)*Calculateur!V107*Calculateur!X107*VLOOKUP('Données projet'!$B$9,Paramètres!$A$1:$I$89,3,0)*0.475*44/12</f>
        <v>0.66406610312192615</v>
      </c>
      <c r="AB107" s="21">
        <f>EXP(-LN(2)/2)*AB106+(1-EXP(-LN(2)/2))/(LN(2)/2)*V107*Y107*VLOOKUP('Données projet'!$B$9,Paramètres!$A$1:$I$89,3,0)*0.475*44/12</f>
        <v>1.0637542038680829E-12</v>
      </c>
      <c r="AC107" s="22">
        <f t="shared" si="57"/>
        <v>9.8874904965219219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59.005731763382016</v>
      </c>
      <c r="AO107" s="59">
        <f t="shared" si="90"/>
        <v>251.20125772816402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9.6491209038634995</v>
      </c>
      <c r="AV107" s="21">
        <f>EXP(-LN(2)/25)*AV106+(1-EXP(-LN(2)/25))/(LN(2)/25)*Calculateur!AQ107*Calculateur!AS107*VLOOKUP('Données projet'!$B$10,Paramètres!$A$1:$I$89,3,0)*0.475*44/12</f>
        <v>0.69471530788140101</v>
      </c>
      <c r="AW107" s="21">
        <f>EXP(-LN(2)/2)*AW106+(1-EXP(-LN(2)/2))/(LN(2)/2)*AQ107*AT107*VLOOKUP('Données projet'!$B$10,Paramètres!$A$1:$I$89,3,0)*0.475*44/12</f>
        <v>1.1128505517389172E-12</v>
      </c>
      <c r="AX107" s="21">
        <f t="shared" si="60"/>
        <v>10.343836211746012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57.270516236695812</v>
      </c>
      <c r="T108" s="59">
        <f t="shared" si="88"/>
        <v>241.33361295956638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9.0425586667777633</v>
      </c>
      <c r="AA108" s="21">
        <f>EXP(-LN(2)/25)*AA107+(1-EXP(-LN(2)/25))/(LN(2)/25)*Calculateur!V108*Calculateur!X108*VLOOKUP('Données projet'!$B$9,Paramètres!$A$1:$I$89,3,0)*0.475*44/12</f>
        <v>0.64590718061033847</v>
      </c>
      <c r="AB108" s="21">
        <f>EXP(-LN(2)/2)*AB107+(1-EXP(-LN(2)/2))/(LN(2)/2)*V108*Y108*VLOOKUP('Données projet'!$B$9,Paramètres!$A$1:$I$89,3,0)*0.475*44/12</f>
        <v>7.521878110708186E-13</v>
      </c>
      <c r="AC108" s="22">
        <f t="shared" si="57"/>
        <v>9.6884658473888532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59.005731763382016</v>
      </c>
      <c r="AO108" s="59">
        <f t="shared" si="90"/>
        <v>251.20125772816402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9.4599075283213541</v>
      </c>
      <c r="AV108" s="21">
        <f>EXP(-LN(2)/25)*AV107+(1-EXP(-LN(2)/25))/(LN(2)/25)*Calculateur!AQ108*Calculateur!AS108*VLOOKUP('Données projet'!$B$10,Paramètres!$A$1:$I$89,3,0)*0.475*44/12</f>
        <v>0.67571828125389388</v>
      </c>
      <c r="AW108" s="21">
        <f>EXP(-LN(2)/2)*AW107+(1-EXP(-LN(2)/2))/(LN(2)/2)*AQ108*AT108*VLOOKUP('Données projet'!$B$10,Paramètres!$A$1:$I$89,3,0)*0.475*44/12</f>
        <v>7.8690417158177921E-13</v>
      </c>
      <c r="AX108" s="21">
        <f t="shared" si="60"/>
        <v>10.135625809576036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57.270516236695812</v>
      </c>
      <c r="T109" s="59">
        <f t="shared" si="88"/>
        <v>241.33361295956638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8.8652396067384363</v>
      </c>
      <c r="AA109" s="21">
        <f>EXP(-LN(2)/25)*AA108+(1-EXP(-LN(2)/25))/(LN(2)/25)*Calculateur!V109*Calculateur!X109*VLOOKUP('Données projet'!$B$9,Paramètres!$A$1:$I$89,3,0)*0.475*44/12</f>
        <v>0.62824481478976635</v>
      </c>
      <c r="AB109" s="21">
        <f>EXP(-LN(2)/2)*AB108+(1-EXP(-LN(2)/2))/(LN(2)/2)*V109*Y109*VLOOKUP('Données projet'!$B$9,Paramètres!$A$1:$I$89,3,0)*0.475*44/12</f>
        <v>5.3187710193404146E-13</v>
      </c>
      <c r="AC109" s="22">
        <f t="shared" si="57"/>
        <v>9.4934844215287342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59.005731763382016</v>
      </c>
      <c r="AO109" s="59">
        <f t="shared" si="90"/>
        <v>251.20125772816402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9.2744045116648266</v>
      </c>
      <c r="AV109" s="21">
        <f>EXP(-LN(2)/25)*AV108+(1-EXP(-LN(2)/25))/(LN(2)/25)*Calculateur!AQ109*Calculateur!AS109*VLOOKUP('Données projet'!$B$10,Paramètres!$A$1:$I$89,3,0)*0.475*44/12</f>
        <v>0.65724072931852606</v>
      </c>
      <c r="AW109" s="21">
        <f>EXP(-LN(2)/2)*AW108+(1-EXP(-LN(2)/2))/(LN(2)/2)*AQ109*AT109*VLOOKUP('Données projet'!$B$10,Paramètres!$A$1:$I$89,3,0)*0.475*44/12</f>
        <v>5.5642527586945859E-13</v>
      </c>
      <c r="AX109" s="21">
        <f t="shared" si="60"/>
        <v>9.931645240983908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57.270516236695812</v>
      </c>
      <c r="T110" s="59">
        <f t="shared" si="88"/>
        <v>241.33361295956638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8.6913976653125324</v>
      </c>
      <c r="AA110" s="21">
        <f>EXP(-LN(2)/25)*AA109+(1-EXP(-LN(2)/25))/(LN(2)/25)*Calculateur!V110*Calculateur!X110*VLOOKUP('Données projet'!$B$9,Paramètres!$A$1:$I$89,3,0)*0.475*44/12</f>
        <v>0.61106542729138125</v>
      </c>
      <c r="AB110" s="21">
        <f>EXP(-LN(2)/2)*AB109+(1-EXP(-LN(2)/2))/(LN(2)/2)*V110*Y110*VLOOKUP('Données projet'!$B$9,Paramètres!$A$1:$I$89,3,0)*0.475*44/12</f>
        <v>3.760939055354093E-13</v>
      </c>
      <c r="AC110" s="22">
        <f t="shared" si="57"/>
        <v>9.3024630926042899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59.005731763382016</v>
      </c>
      <c r="AO110" s="59">
        <f t="shared" si="90"/>
        <v>251.20125772816402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9.0925390960192658</v>
      </c>
      <c r="AV110" s="21">
        <f>EXP(-LN(2)/25)*AV109+(1-EXP(-LN(2)/25))/(LN(2)/25)*Calculateur!AQ110*Calculateur!AS110*VLOOKUP('Données projet'!$B$10,Paramètres!$A$1:$I$89,3,0)*0.475*44/12</f>
        <v>0.63926844701252317</v>
      </c>
      <c r="AW110" s="21">
        <f>EXP(-LN(2)/2)*AW109+(1-EXP(-LN(2)/2))/(LN(2)/2)*AQ110*AT110*VLOOKUP('Données projet'!$B$10,Paramètres!$A$1:$I$89,3,0)*0.475*44/12</f>
        <v>3.934520857908896E-13</v>
      </c>
      <c r="AX110" s="21">
        <f t="shared" si="60"/>
        <v>9.7318075430321809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57.270516236695812</v>
      </c>
      <c r="T111" s="59">
        <f t="shared" si="88"/>
        <v>241.33361295956638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8.5209646583248766</v>
      </c>
      <c r="AA111" s="21">
        <f>EXP(-LN(2)/25)*AA110+(1-EXP(-LN(2)/25))/(LN(2)/25)*Calculateur!V111*Calculateur!X111*VLOOKUP('Données projet'!$B$9,Paramètres!$A$1:$I$89,3,0)*0.475*44/12</f>
        <v>0.59435581104756419</v>
      </c>
      <c r="AB111" s="21">
        <f>EXP(-LN(2)/2)*AB110+(1-EXP(-LN(2)/2))/(LN(2)/2)*V111*Y111*VLOOKUP('Données projet'!$B$9,Paramètres!$A$1:$I$89,3,0)*0.475*44/12</f>
        <v>2.6593855096702073E-13</v>
      </c>
      <c r="AC111" s="22">
        <f t="shared" si="57"/>
        <v>9.1153204693727066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59.005731763382016</v>
      </c>
      <c r="AO111" s="59">
        <f t="shared" si="90"/>
        <v>251.20125772816402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8.9142399502475644</v>
      </c>
      <c r="AV111" s="21">
        <f>EXP(-LN(2)/25)*AV110+(1-EXP(-LN(2)/25))/(LN(2)/25)*Calculateur!AQ111*Calculateur!AS111*VLOOKUP('Données projet'!$B$10,Paramètres!$A$1:$I$89,3,0)*0.475*44/12</f>
        <v>0.6217876177112992</v>
      </c>
      <c r="AW111" s="21">
        <f>EXP(-LN(2)/2)*AW110+(1-EXP(-LN(2)/2))/(LN(2)/2)*AQ111*AT111*VLOOKUP('Données projet'!$B$10,Paramètres!$A$1:$I$89,3,0)*0.475*44/12</f>
        <v>2.782126379347293E-13</v>
      </c>
      <c r="AX111" s="21">
        <f t="shared" si="60"/>
        <v>9.5360275679591417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57.270516236695812</v>
      </c>
      <c r="T112" s="59">
        <f t="shared" si="88"/>
        <v>241.33361295956638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8.3538737386503783</v>
      </c>
      <c r="AA112" s="21">
        <f>EXP(-LN(2)/25)*AA111+(1-EXP(-LN(2)/25))/(LN(2)/25)*Calculateur!V112*Calculateur!X112*VLOOKUP('Données projet'!$B$9,Paramètres!$A$1:$I$89,3,0)*0.475*44/12</f>
        <v>0.57810312013865484</v>
      </c>
      <c r="AB112" s="21">
        <f>EXP(-LN(2)/2)*AB111+(1-EXP(-LN(2)/2))/(LN(2)/2)*V112*Y112*VLOOKUP('Données projet'!$B$9,Paramètres!$A$1:$I$89,3,0)*0.475*44/12</f>
        <v>1.8804695276770465E-13</v>
      </c>
      <c r="AC112" s="22">
        <f t="shared" si="57"/>
        <v>8.9319768587892217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59.005731763382016</v>
      </c>
      <c r="AO112" s="59">
        <f t="shared" si="90"/>
        <v>251.20125772816402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8.7394371419727062</v>
      </c>
      <c r="AV112" s="21">
        <f>EXP(-LN(2)/25)*AV111+(1-EXP(-LN(2)/25))/(LN(2)/25)*Calculateur!AQ112*Calculateur!AS112*VLOOKUP('Données projet'!$B$10,Paramètres!$A$1:$I$89,3,0)*0.475*44/12</f>
        <v>0.60478480260659406</v>
      </c>
      <c r="AW112" s="21">
        <f>EXP(-LN(2)/2)*AW111+(1-EXP(-LN(2)/2))/(LN(2)/2)*AQ112*AT112*VLOOKUP('Données projet'!$B$10,Paramètres!$A$1:$I$89,3,0)*0.475*44/12</f>
        <v>1.967260428954448E-13</v>
      </c>
      <c r="AX112" s="21">
        <f t="shared" si="60"/>
        <v>9.3442219445794965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57.270516236695812</v>
      </c>
      <c r="T113" s="59">
        <f t="shared" si="88"/>
        <v>241.33361295956638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8.1900593699952999</v>
      </c>
      <c r="AA113" s="21">
        <f>EXP(-LN(2)/25)*AA112+(1-EXP(-LN(2)/25))/(LN(2)/25)*Calculateur!V113*Calculateur!X113*VLOOKUP('Données projet'!$B$9,Paramètres!$A$1:$I$89,3,0)*0.475*44/12</f>
        <v>0.56229485991734152</v>
      </c>
      <c r="AB113" s="21">
        <f>EXP(-LN(2)/2)*AB112+(1-EXP(-LN(2)/2))/(LN(2)/2)*V113*Y113*VLOOKUP('Données projet'!$B$9,Paramètres!$A$1:$I$89,3,0)*0.475*44/12</f>
        <v>1.3296927548351037E-13</v>
      </c>
      <c r="AC113" s="22">
        <f t="shared" si="57"/>
        <v>8.7523542299127755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59.005731763382016</v>
      </c>
      <c r="AO113" s="59">
        <f t="shared" si="90"/>
        <v>251.20125772816402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8.5680621101489312</v>
      </c>
      <c r="AV113" s="21">
        <f>EXP(-LN(2)/25)*AV112+(1-EXP(-LN(2)/25))/(LN(2)/25)*Calculateur!AQ113*Calculateur!AS113*VLOOKUP('Données projet'!$B$10,Paramètres!$A$1:$I$89,3,0)*0.475*44/12</f>
        <v>0.58824693037506626</v>
      </c>
      <c r="AW113" s="21">
        <f>EXP(-LN(2)/2)*AW112+(1-EXP(-LN(2)/2))/(LN(2)/2)*AQ113*AT113*VLOOKUP('Données projet'!$B$10,Paramètres!$A$1:$I$89,3,0)*0.475*44/12</f>
        <v>1.3910631896736465E-13</v>
      </c>
      <c r="AX113" s="21">
        <f t="shared" si="60"/>
        <v>9.1563090405241354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57.270516236695812</v>
      </c>
      <c r="T114" s="59">
        <f t="shared" si="88"/>
        <v>241.33361295956638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8.0294573011926484</v>
      </c>
      <c r="AA114" s="21">
        <f>EXP(-LN(2)/25)*AA113+(1-EXP(-LN(2)/25))/(LN(2)/25)*Calculateur!V114*Calculateur!X114*VLOOKUP('Données projet'!$B$9,Paramètres!$A$1:$I$89,3,0)*0.475*44/12</f>
        <v>0.5469188774031003</v>
      </c>
      <c r="AB114" s="21">
        <f>EXP(-LN(2)/2)*AB113+(1-EXP(-LN(2)/2))/(LN(2)/2)*V114*Y114*VLOOKUP('Données projet'!$B$9,Paramètres!$A$1:$I$89,3,0)*0.475*44/12</f>
        <v>9.4023476383852325E-14</v>
      </c>
      <c r="AC114" s="22">
        <f t="shared" si="57"/>
        <v>8.5763761785958437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59.005731763382016</v>
      </c>
      <c r="AO114" s="59">
        <f t="shared" si="90"/>
        <v>251.20125772816402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8.4000476381707738</v>
      </c>
      <c r="AV114" s="21">
        <f>EXP(-LN(2)/25)*AV113+(1-EXP(-LN(2)/25))/(LN(2)/25)*Calculateur!AQ114*Calculateur!AS114*VLOOKUP('Données projet'!$B$10,Paramètres!$A$1:$I$89,3,0)*0.475*44/12</f>
        <v>0.57216128712939851</v>
      </c>
      <c r="AW114" s="21">
        <f>EXP(-LN(2)/2)*AW113+(1-EXP(-LN(2)/2))/(LN(2)/2)*AQ114*AT114*VLOOKUP('Données projet'!$B$10,Paramètres!$A$1:$I$89,3,0)*0.475*44/12</f>
        <v>9.8363021447722401E-14</v>
      </c>
      <c r="AX114" s="21">
        <f t="shared" si="60"/>
        <v>8.9722089253002704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57.270516236695812</v>
      </c>
      <c r="T115" s="59">
        <f t="shared" si="88"/>
        <v>241.33361295956638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7.8720045410016279</v>
      </c>
      <c r="AA115" s="21">
        <f>EXP(-LN(2)/25)*AA114+(1-EXP(-LN(2)/25))/(LN(2)/25)*Calculateur!V115*Calculateur!X115*VLOOKUP('Données projet'!$B$9,Paramètres!$A$1:$I$89,3,0)*0.475*44/12</f>
        <v>0.53196335193929878</v>
      </c>
      <c r="AB115" s="21">
        <f>EXP(-LN(2)/2)*AB114+(1-EXP(-LN(2)/2))/(LN(2)/2)*V115*Y115*VLOOKUP('Données projet'!$B$9,Paramètres!$A$1:$I$89,3,0)*0.475*44/12</f>
        <v>6.6484637741755183E-14</v>
      </c>
      <c r="AC115" s="22">
        <f t="shared" si="57"/>
        <v>8.403967892940992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59.005731763382016</v>
      </c>
      <c r="AO115" s="59">
        <f t="shared" si="90"/>
        <v>251.20125772816402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8.2353278275093977</v>
      </c>
      <c r="AV115" s="21">
        <f>EXP(-LN(2)/25)*AV114+(1-EXP(-LN(2)/25))/(LN(2)/25)*Calculateur!AQ115*Calculateur!AS115*VLOOKUP('Données projet'!$B$10,Paramètres!$A$1:$I$89,3,0)*0.475*44/12</f>
        <v>0.55651550664419069</v>
      </c>
      <c r="AW115" s="21">
        <f>EXP(-LN(2)/2)*AW114+(1-EXP(-LN(2)/2))/(LN(2)/2)*AQ115*AT115*VLOOKUP('Données projet'!$B$10,Paramètres!$A$1:$I$89,3,0)*0.475*44/12</f>
        <v>6.9553159483682324E-14</v>
      </c>
      <c r="AX115" s="21">
        <f t="shared" si="60"/>
        <v>8.7918433341536577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57.270516236695812</v>
      </c>
      <c r="T116" s="59">
        <f t="shared" si="88"/>
        <v>241.33361295956638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7.7176393334012525</v>
      </c>
      <c r="AA116" s="21">
        <f>EXP(-LN(2)/25)*AA115+(1-EXP(-LN(2)/25))/(LN(2)/25)*Calculateur!V116*Calculateur!X116*VLOOKUP('Données projet'!$B$9,Paramètres!$A$1:$I$89,3,0)*0.475*44/12</f>
        <v>0.51741678610578179</v>
      </c>
      <c r="AB116" s="21">
        <f>EXP(-LN(2)/2)*AB115+(1-EXP(-LN(2)/2))/(LN(2)/2)*V116*Y116*VLOOKUP('Données projet'!$B$9,Paramètres!$A$1:$I$89,3,0)*0.475*44/12</f>
        <v>4.7011738191926163E-14</v>
      </c>
      <c r="AC116" s="22">
        <f t="shared" si="57"/>
        <v>8.2350561195070799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59.005731763382016</v>
      </c>
      <c r="AO116" s="59">
        <f t="shared" si="90"/>
        <v>251.20125772816402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8.0738380718659286</v>
      </c>
      <c r="AV116" s="21">
        <f>EXP(-LN(2)/25)*AV115+(1-EXP(-LN(2)/25))/(LN(2)/25)*Calculateur!AQ116*Calculateur!AS116*VLOOKUP('Données projet'!$B$10,Paramètres!$A$1:$I$89,3,0)*0.475*44/12</f>
        <v>0.54129756084912672</v>
      </c>
      <c r="AW116" s="21">
        <f>EXP(-LN(2)/2)*AW115+(1-EXP(-LN(2)/2))/(LN(2)/2)*AQ116*AT116*VLOOKUP('Données projet'!$B$10,Paramètres!$A$1:$I$89,3,0)*0.475*44/12</f>
        <v>4.9181510723861201E-14</v>
      </c>
      <c r="AX116" s="21">
        <f t="shared" si="60"/>
        <v>8.6151356327151056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57.270516236695812</v>
      </c>
      <c r="T117" s="59">
        <f t="shared" si="88"/>
        <v>241.33361295956638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7.5663011333684409</v>
      </c>
      <c r="AA117" s="21">
        <f>EXP(-LN(2)/25)*AA116+(1-EXP(-LN(2)/25))/(LN(2)/25)*Calculateur!V117*Calculateur!X117*VLOOKUP('Données projet'!$B$9,Paramètres!$A$1:$I$89,3,0)*0.475*44/12</f>
        <v>0.50326799687995294</v>
      </c>
      <c r="AB117" s="21">
        <f>EXP(-LN(2)/2)*AB116+(1-EXP(-LN(2)/2))/(LN(2)/2)*V117*Y117*VLOOKUP('Données projet'!$B$9,Paramètres!$A$1:$I$89,3,0)*0.475*44/12</f>
        <v>3.3242318870877592E-14</v>
      </c>
      <c r="AC117" s="22">
        <f t="shared" si="57"/>
        <v>8.0695691302484267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59.005731763382016</v>
      </c>
      <c r="AO117" s="59">
        <f t="shared" si="90"/>
        <v>251.20125772816402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7.9155150318316023</v>
      </c>
      <c r="AV117" s="21">
        <f>EXP(-LN(2)/25)*AV116+(1-EXP(-LN(2)/25))/(LN(2)/25)*Calculateur!AQ117*Calculateur!AS117*VLOOKUP('Données projet'!$B$10,Paramètres!$A$1:$I$89,3,0)*0.475*44/12</f>
        <v>0.52649575058210574</v>
      </c>
      <c r="AW117" s="21">
        <f>EXP(-LN(2)/2)*AW116+(1-EXP(-LN(2)/2))/(LN(2)/2)*AQ117*AT117*VLOOKUP('Données projet'!$B$10,Paramètres!$A$1:$I$89,3,0)*0.475*44/12</f>
        <v>3.4776579741841162E-14</v>
      </c>
      <c r="AX117" s="21">
        <f t="shared" si="60"/>
        <v>8.4420107824137443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57.270516236695812</v>
      </c>
      <c r="T118" s="59">
        <f t="shared" si="88"/>
        <v>241.33361295956638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7.4179305831310849</v>
      </c>
      <c r="AA118" s="21">
        <f>EXP(-LN(2)/25)*AA117+(1-EXP(-LN(2)/25))/(LN(2)/25)*Calculateur!V118*Calculateur!X118*VLOOKUP('Données projet'!$B$9,Paramètres!$A$1:$I$89,3,0)*0.475*44/12</f>
        <v>0.48950610703955688</v>
      </c>
      <c r="AB118" s="21">
        <f>EXP(-LN(2)/2)*AB117+(1-EXP(-LN(2)/2))/(LN(2)/2)*V118*Y118*VLOOKUP('Données projet'!$B$9,Paramètres!$A$1:$I$89,3,0)*0.475*44/12</f>
        <v>2.3505869095963081E-14</v>
      </c>
      <c r="AC118" s="22">
        <f t="shared" si="57"/>
        <v>7.9074366901706652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59.005731763382016</v>
      </c>
      <c r="AO118" s="59">
        <f t="shared" si="90"/>
        <v>251.20125772816402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7.7602966100448301</v>
      </c>
      <c r="AV118" s="21">
        <f>EXP(-LN(2)/25)*AV117+(1-EXP(-LN(2)/25))/(LN(2)/25)*Calculateur!AQ118*Calculateur!AS118*VLOOKUP('Données projet'!$B$10,Paramètres!$A$1:$I$89,3,0)*0.475*44/12</f>
        <v>0.51209869659522989</v>
      </c>
      <c r="AW118" s="21">
        <f>EXP(-LN(2)/2)*AW117+(1-EXP(-LN(2)/2))/(LN(2)/2)*AQ118*AT118*VLOOKUP('Données projet'!$B$10,Paramètres!$A$1:$I$89,3,0)*0.475*44/12</f>
        <v>2.45907553619306E-14</v>
      </c>
      <c r="AX118" s="21">
        <f t="shared" si="60"/>
        <v>8.2723953066400853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57.270516236695812</v>
      </c>
      <c r="T119" s="59">
        <f t="shared" si="88"/>
        <v>241.33361295956638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7.2724694888867836</v>
      </c>
      <c r="AA119" s="21">
        <f>EXP(-LN(2)/25)*AA118+(1-EXP(-LN(2)/25))/(LN(2)/25)*Calculateur!V119*Calculateur!X119*VLOOKUP('Données projet'!$B$9,Paramètres!$A$1:$I$89,3,0)*0.475*44/12</f>
        <v>0.47612053680055283</v>
      </c>
      <c r="AB119" s="21">
        <f>EXP(-LN(2)/2)*AB118+(1-EXP(-LN(2)/2))/(LN(2)/2)*V119*Y119*VLOOKUP('Données projet'!$B$9,Paramètres!$A$1:$I$89,3,0)*0.475*44/12</f>
        <v>1.6621159435438796E-14</v>
      </c>
      <c r="AC119" s="22">
        <f t="shared" si="57"/>
        <v>7.7485900256873537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59.005731763382016</v>
      </c>
      <c r="AO119" s="59">
        <f t="shared" si="90"/>
        <v>251.20125772816402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7.6081219268354072</v>
      </c>
      <c r="AV119" s="21">
        <f>EXP(-LN(2)/25)*AV118+(1-EXP(-LN(2)/25))/(LN(2)/25)*Calculateur!AQ119*Calculateur!AS119*VLOOKUP('Données projet'!$B$10,Paramètres!$A$1:$I$89,3,0)*0.475*44/12</f>
        <v>0.49809533080673329</v>
      </c>
      <c r="AW119" s="21">
        <f>EXP(-LN(2)/2)*AW118+(1-EXP(-LN(2)/2))/(LN(2)/2)*AQ119*AT119*VLOOKUP('Données projet'!$B$10,Paramètres!$A$1:$I$89,3,0)*0.475*44/12</f>
        <v>1.7388289870920581E-14</v>
      </c>
      <c r="AX119" s="21">
        <f t="shared" si="60"/>
        <v>8.1062172576421574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57.270516236695812</v>
      </c>
      <c r="T120" s="59">
        <f t="shared" si="88"/>
        <v>241.33361295956638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7.1298607979781066</v>
      </c>
      <c r="AA120" s="21">
        <f>EXP(-LN(2)/25)*AA119+(1-EXP(-LN(2)/25))/(LN(2)/25)*Calculateur!V120*Calculateur!X120*VLOOKUP('Données projet'!$B$9,Paramètres!$A$1:$I$89,3,0)*0.475*44/12</f>
        <v>0.46310099568365087</v>
      </c>
      <c r="AB120" s="21">
        <f>EXP(-LN(2)/2)*AB119+(1-EXP(-LN(2)/2))/(LN(2)/2)*V120*Y120*VLOOKUP('Données projet'!$B$9,Paramètres!$A$1:$I$89,3,0)*0.475*44/12</f>
        <v>1.1752934547981541E-14</v>
      </c>
      <c r="AC120" s="22">
        <f t="shared" si="57"/>
        <v>7.592961793661769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59.005731763382016</v>
      </c>
      <c r="AO120" s="59">
        <f t="shared" si="90"/>
        <v>251.20125772816402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7.4589312963463295</v>
      </c>
      <c r="AV120" s="21">
        <f>EXP(-LN(2)/25)*AV119+(1-EXP(-LN(2)/25))/(LN(2)/25)*Calculateur!AQ120*Calculateur!AS120*VLOOKUP('Données projet'!$B$10,Paramètres!$A$1:$I$89,3,0)*0.475*44/12</f>
        <v>0.48447488779212816</v>
      </c>
      <c r="AW120" s="21">
        <f>EXP(-LN(2)/2)*AW119+(1-EXP(-LN(2)/2))/(LN(2)/2)*AQ120*AT120*VLOOKUP('Données projet'!$B$10,Paramètres!$A$1:$I$89,3,0)*0.475*44/12</f>
        <v>1.22953776809653E-14</v>
      </c>
      <c r="AX120" s="21">
        <f t="shared" si="60"/>
        <v>7.9434061841384702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57.270516236695812</v>
      </c>
      <c r="T121" s="59">
        <f t="shared" si="88"/>
        <v>241.33361295956638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6.9900485765154361</v>
      </c>
      <c r="AA121" s="21">
        <f>EXP(-LN(2)/25)*AA120+(1-EXP(-LN(2)/25))/(LN(2)/25)*Calculateur!V121*Calculateur!X121*VLOOKUP('Données projet'!$B$9,Paramètres!$A$1:$I$89,3,0)*0.475*44/12</f>
        <v>0.4504374746032585</v>
      </c>
      <c r="AB121" s="21">
        <f>EXP(-LN(2)/2)*AB120+(1-EXP(-LN(2)/2))/(LN(2)/2)*V121*Y121*VLOOKUP('Données projet'!$B$9,Paramètres!$A$1:$I$89,3,0)*0.475*44/12</f>
        <v>8.3105797177193979E-15</v>
      </c>
      <c r="AC121" s="22">
        <f t="shared" si="57"/>
        <v>7.440486051118703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59.005731763382016</v>
      </c>
      <c r="AO121" s="59">
        <f t="shared" si="90"/>
        <v>251.20125772816402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7.3126662031238432</v>
      </c>
      <c r="AV121" s="21">
        <f>EXP(-LN(2)/25)*AV120+(1-EXP(-LN(2)/25))/(LN(2)/25)*Calculateur!AQ121*Calculateur!AS121*VLOOKUP('Données projet'!$B$10,Paramètres!$A$1:$I$89,3,0)*0.475*44/12</f>
        <v>0.47122689650802535</v>
      </c>
      <c r="AW121" s="21">
        <f>EXP(-LN(2)/2)*AW120+(1-EXP(-LN(2)/2))/(LN(2)/2)*AQ121*AT121*VLOOKUP('Données projet'!$B$10,Paramètres!$A$1:$I$89,3,0)*0.475*44/12</f>
        <v>8.6941449354602905E-15</v>
      </c>
      <c r="AX121" s="21">
        <f t="shared" si="60"/>
        <v>7.7838930996318778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57.270516236695812</v>
      </c>
      <c r="T122" s="59">
        <f t="shared" si="88"/>
        <v>241.33361295956638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6.8529779874386136</v>
      </c>
      <c r="AA122" s="21">
        <f>EXP(-LN(2)/25)*AA121+(1-EXP(-LN(2)/25))/(LN(2)/25)*Calculateur!V122*Calculateur!X122*VLOOKUP('Données projet'!$B$9,Paramètres!$A$1:$I$89,3,0)*0.475*44/12</f>
        <v>0.43812023817275508</v>
      </c>
      <c r="AB122" s="21">
        <f>EXP(-LN(2)/2)*AB121+(1-EXP(-LN(2)/2))/(LN(2)/2)*V122*Y122*VLOOKUP('Données projet'!$B$9,Paramètres!$A$1:$I$89,3,0)*0.475*44/12</f>
        <v>5.8764672739907703E-15</v>
      </c>
      <c r="AC122" s="22">
        <f t="shared" si="57"/>
        <v>7.2910982256113748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59.005731763382016</v>
      </c>
      <c r="AO122" s="59">
        <f t="shared" si="90"/>
        <v>251.20125772816402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7.169269279166552</v>
      </c>
      <c r="AV122" s="21">
        <f>EXP(-LN(2)/25)*AV121+(1-EXP(-LN(2)/25))/(LN(2)/25)*Calculateur!AQ122*Calculateur!AS122*VLOOKUP('Données projet'!$B$10,Paramètres!$A$1:$I$89,3,0)*0.475*44/12</f>
        <v>0.45834117224226789</v>
      </c>
      <c r="AW122" s="21">
        <f>EXP(-LN(2)/2)*AW121+(1-EXP(-LN(2)/2))/(LN(2)/2)*AQ122*AT122*VLOOKUP('Données projet'!$B$10,Paramètres!$A$1:$I$89,3,0)*0.475*44/12</f>
        <v>6.1476888404826501E-15</v>
      </c>
      <c r="AX122" s="21">
        <f t="shared" si="60"/>
        <v>7.6276104514088265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57.270516236695812</v>
      </c>
      <c r="T123" s="59">
        <f t="shared" si="88"/>
        <v>241.33361295956638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6.7185952690087838</v>
      </c>
      <c r="AA123" s="21">
        <f>EXP(-LN(2)/25)*AA122+(1-EXP(-LN(2)/25))/(LN(2)/25)*Calculateur!V123*Calculateur!X123*VLOOKUP('Données projet'!$B$9,Paramètres!$A$1:$I$89,3,0)*0.475*44/12</f>
        <v>0.42613981722017913</v>
      </c>
      <c r="AB123" s="21">
        <f>EXP(-LN(2)/2)*AB122+(1-EXP(-LN(2)/2))/(LN(2)/2)*V123*Y123*VLOOKUP('Données projet'!$B$9,Paramètres!$A$1:$I$89,3,0)*0.475*44/12</f>
        <v>4.1552898588596989E-15</v>
      </c>
      <c r="AC123" s="22">
        <f t="shared" si="57"/>
        <v>7.1447350862289669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59.005731763382016</v>
      </c>
      <c r="AO123" s="59">
        <f t="shared" si="90"/>
        <v>251.20125772816402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7.0286842814245762</v>
      </c>
      <c r="AV123" s="21">
        <f>EXP(-LN(2)/25)*AV122+(1-EXP(-LN(2)/25))/(LN(2)/25)*Calculateur!AQ123*Calculateur!AS123*VLOOKUP('Données projet'!$B$10,Paramètres!$A$1:$I$89,3,0)*0.475*44/12</f>
        <v>0.44580780878418835</v>
      </c>
      <c r="AW123" s="21">
        <f>EXP(-LN(2)/2)*AW122+(1-EXP(-LN(2)/2))/(LN(2)/2)*AQ123*AT123*VLOOKUP('Données projet'!$B$10,Paramètres!$A$1:$I$89,3,0)*0.475*44/12</f>
        <v>4.3470724677301452E-15</v>
      </c>
      <c r="AX123" s="21">
        <f t="shared" si="60"/>
        <v>7.474492090208769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57.270516236695812</v>
      </c>
      <c r="T124" s="59">
        <f t="shared" si="88"/>
        <v>241.33361295956638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6.5868477137219976</v>
      </c>
      <c r="AA124" s="21">
        <f>EXP(-LN(2)/25)*AA123+(1-EXP(-LN(2)/25))/(LN(2)/25)*Calculateur!V124*Calculateur!X124*VLOOKUP('Données projet'!$B$9,Paramètres!$A$1:$I$89,3,0)*0.475*44/12</f>
        <v>0.41448700150857432</v>
      </c>
      <c r="AB124" s="21">
        <f>EXP(-LN(2)/2)*AB123+(1-EXP(-LN(2)/2))/(LN(2)/2)*V124*Y124*VLOOKUP('Données projet'!$B$9,Paramètres!$A$1:$I$89,3,0)*0.475*44/12</f>
        <v>2.9382336369953852E-15</v>
      </c>
      <c r="AC124" s="22">
        <f t="shared" si="57"/>
        <v>7.0013347152305743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59.005731763382016</v>
      </c>
      <c r="AO124" s="59">
        <f t="shared" si="90"/>
        <v>251.20125772816402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6.8908560697399386</v>
      </c>
      <c r="AV124" s="21">
        <f>EXP(-LN(2)/25)*AV123+(1-EXP(-LN(2)/25))/(LN(2)/25)*Calculateur!AQ124*Calculateur!AS124*VLOOKUP('Données projet'!$B$10,Paramètres!$A$1:$I$89,3,0)*0.475*44/12</f>
        <v>0.43361717080897094</v>
      </c>
      <c r="AW124" s="21">
        <f>EXP(-LN(2)/2)*AW123+(1-EXP(-LN(2)/2))/(LN(2)/2)*AQ124*AT124*VLOOKUP('Données projet'!$B$10,Paramètres!$A$1:$I$89,3,0)*0.475*44/12</f>
        <v>3.073844420241325E-15</v>
      </c>
      <c r="AX124" s="21">
        <f t="shared" si="60"/>
        <v>7.3244732405489126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57.270516236695812</v>
      </c>
      <c r="T125" s="59">
        <f t="shared" si="88"/>
        <v>241.33361295956638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6.4576836476363111</v>
      </c>
      <c r="AA125" s="21">
        <f>EXP(-LN(2)/25)*AA124+(1-EXP(-LN(2)/25))/(LN(2)/25)*Calculateur!V125*Calculateur!X125*VLOOKUP('Données projet'!$B$9,Paramètres!$A$1:$I$89,3,0)*0.475*44/12</f>
        <v>0.40315283265539825</v>
      </c>
      <c r="AB125" s="21">
        <f>EXP(-LN(2)/2)*AB124+(1-EXP(-LN(2)/2))/(LN(2)/2)*V125*Y125*VLOOKUP('Données projet'!$B$9,Paramètres!$A$1:$I$89,3,0)*0.475*44/12</f>
        <v>2.0776449294298495E-15</v>
      </c>
      <c r="AC125" s="22">
        <f t="shared" si="57"/>
        <v>6.8608364802917112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59.005731763382016</v>
      </c>
      <c r="AO125" s="59">
        <f t="shared" si="90"/>
        <v>251.20125772816402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6.7557305852195286</v>
      </c>
      <c r="AV125" s="21">
        <f>EXP(-LN(2)/25)*AV124+(1-EXP(-LN(2)/25))/(LN(2)/25)*Calculateur!AQ125*Calculateur!AS125*VLOOKUP('Données projet'!$B$10,Paramètres!$A$1:$I$89,3,0)*0.475*44/12</f>
        <v>0.42175988647026369</v>
      </c>
      <c r="AW125" s="21">
        <f>EXP(-LN(2)/2)*AW124+(1-EXP(-LN(2)/2))/(LN(2)/2)*AQ125*AT125*VLOOKUP('Données projet'!$B$10,Paramètres!$A$1:$I$89,3,0)*0.475*44/12</f>
        <v>2.1735362338650726E-15</v>
      </c>
      <c r="AX125" s="21">
        <f t="shared" si="60"/>
        <v>7.1774904716897945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57.270516236695812</v>
      </c>
      <c r="T126" s="59">
        <f t="shared" si="88"/>
        <v>241.33361295956638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6.331052410104264</v>
      </c>
      <c r="AA126" s="21">
        <f>EXP(-LN(2)/25)*AA125+(1-EXP(-LN(2)/25))/(LN(2)/25)*Calculateur!V126*Calculateur!X126*VLOOKUP('Données projet'!$B$9,Paramètres!$A$1:$I$89,3,0)*0.475*44/12</f>
        <v>0.39212859724555033</v>
      </c>
      <c r="AB126" s="21">
        <f>EXP(-LN(2)/2)*AB125+(1-EXP(-LN(2)/2))/(LN(2)/2)*V126*Y126*VLOOKUP('Données projet'!$B$9,Paramètres!$A$1:$I$89,3,0)*0.475*44/12</f>
        <v>1.4691168184976926E-15</v>
      </c>
      <c r="AC126" s="22">
        <f t="shared" si="57"/>
        <v>6.7231810073498162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59.005731763382016</v>
      </c>
      <c r="AO126" s="59">
        <f t="shared" si="90"/>
        <v>251.20125772816402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6.623254829032156</v>
      </c>
      <c r="AV126" s="21">
        <f>EXP(-LN(2)/25)*AV125+(1-EXP(-LN(2)/25))/(LN(2)/25)*Calculateur!AQ126*Calculateur!AS126*VLOOKUP('Données projet'!$B$10,Paramètres!$A$1:$I$89,3,0)*0.475*44/12</f>
        <v>0.41022684019534583</v>
      </c>
      <c r="AW126" s="21">
        <f>EXP(-LN(2)/2)*AW125+(1-EXP(-LN(2)/2))/(LN(2)/2)*AQ126*AT126*VLOOKUP('Données projet'!$B$10,Paramètres!$A$1:$I$89,3,0)*0.475*44/12</f>
        <v>1.5369222101206625E-15</v>
      </c>
      <c r="AX126" s="21">
        <f t="shared" si="60"/>
        <v>7.0334816692275037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57.270516236695812</v>
      </c>
      <c r="T127" s="59">
        <f t="shared" si="88"/>
        <v>241.33361295956638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6.2069043339027923</v>
      </c>
      <c r="AA127" s="21">
        <f>EXP(-LN(2)/25)*AA126+(1-EXP(-LN(2)/25))/(LN(2)/25)*Calculateur!V127*Calculateur!X127*VLOOKUP('Données projet'!$B$9,Paramètres!$A$1:$I$89,3,0)*0.475*44/12</f>
        <v>0.38140582013272406</v>
      </c>
      <c r="AB127" s="21">
        <f>EXP(-LN(2)/2)*AB126+(1-EXP(-LN(2)/2))/(LN(2)/2)*V127*Y127*VLOOKUP('Données projet'!$B$9,Paramètres!$A$1:$I$89,3,0)*0.475*44/12</f>
        <v>1.0388224647149247E-15</v>
      </c>
      <c r="AC127" s="22">
        <f t="shared" si="57"/>
        <v>6.5883101540355176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59.005731763382016</v>
      </c>
      <c r="AO127" s="59">
        <f t="shared" si="90"/>
        <v>251.20125772816402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6.4933768416213855</v>
      </c>
      <c r="AV127" s="21">
        <f>EXP(-LN(2)/25)*AV126+(1-EXP(-LN(2)/25))/(LN(2)/25)*Calculateur!AQ127*Calculateur!AS127*VLOOKUP('Données projet'!$B$10,Paramètres!$A$1:$I$89,3,0)*0.475*44/12</f>
        <v>0.39900916567731215</v>
      </c>
      <c r="AW127" s="21">
        <f>EXP(-LN(2)/2)*AW126+(1-EXP(-LN(2)/2))/(LN(2)/2)*AQ127*AT127*VLOOKUP('Données projet'!$B$10,Paramètres!$A$1:$I$89,3,0)*0.475*44/12</f>
        <v>1.0867681169325363E-15</v>
      </c>
      <c r="AX127" s="21">
        <f t="shared" si="60"/>
        <v>6.8923860072986987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57.270516236695812</v>
      </c>
      <c r="T128" s="59">
        <f t="shared" si="88"/>
        <v>241.33361295956638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6.0851907257527822</v>
      </c>
      <c r="AA128" s="21">
        <f>EXP(-LN(2)/25)*AA127+(1-EXP(-LN(2)/25))/(LN(2)/25)*Calculateur!V128*Calculateur!X128*VLOOKUP('Données projet'!$B$9,Paramètres!$A$1:$I$89,3,0)*0.475*44/12</f>
        <v>0.37097625792393435</v>
      </c>
      <c r="AB128" s="21">
        <f>EXP(-LN(2)/2)*AB127+(1-EXP(-LN(2)/2))/(LN(2)/2)*V128*Y128*VLOOKUP('Données projet'!$B$9,Paramètres!$A$1:$I$89,3,0)*0.475*44/12</f>
        <v>7.3455840924884629E-16</v>
      </c>
      <c r="AC128" s="22">
        <f t="shared" si="57"/>
        <v>6.4561669836767175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59.005731763382016</v>
      </c>
      <c r="AO128" s="59">
        <f t="shared" si="90"/>
        <v>251.20125772816402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6.3660456823259901</v>
      </c>
      <c r="AV128" s="21">
        <f>EXP(-LN(2)/25)*AV127+(1-EXP(-LN(2)/25))/(LN(2)/25)*Calculateur!AQ128*Calculateur!AS128*VLOOKUP('Données projet'!$B$10,Paramètres!$A$1:$I$89,3,0)*0.475*44/12</f>
        <v>0.38809823905888596</v>
      </c>
      <c r="AW128" s="21">
        <f>EXP(-LN(2)/2)*AW127+(1-EXP(-LN(2)/2))/(LN(2)/2)*AQ128*AT128*VLOOKUP('Données projet'!$B$10,Paramètres!$A$1:$I$89,3,0)*0.475*44/12</f>
        <v>7.6846110506033126E-16</v>
      </c>
      <c r="AX128" s="21">
        <f t="shared" si="60"/>
        <v>6.7541439213848768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57.270516236695812</v>
      </c>
      <c r="T129" s="59">
        <f t="shared" si="88"/>
        <v>241.33361295956638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5.9658638472206231</v>
      </c>
      <c r="AA129" s="21">
        <f>EXP(-LN(2)/25)*AA128+(1-EXP(-LN(2)/25))/(LN(2)/25)*Calculateur!V129*Calculateur!X129*VLOOKUP('Données projet'!$B$9,Paramètres!$A$1:$I$89,3,0)*0.475*44/12</f>
        <v>0.36083189264221083</v>
      </c>
      <c r="AB129" s="21">
        <f>EXP(-LN(2)/2)*AB128+(1-EXP(-LN(2)/2))/(LN(2)/2)*V129*Y129*VLOOKUP('Données projet'!$B$9,Paramètres!$A$1:$I$89,3,0)*0.475*44/12</f>
        <v>5.1941123235746237E-16</v>
      </c>
      <c r="AC129" s="22">
        <f t="shared" si="57"/>
        <v>6.326695739862835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59.005731763382016</v>
      </c>
      <c r="AO129" s="59">
        <f t="shared" si="90"/>
        <v>251.20125772816402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6.241211409400039</v>
      </c>
      <c r="AV129" s="21">
        <f>EXP(-LN(2)/25)*AV128+(1-EXP(-LN(2)/25))/(LN(2)/25)*Calculateur!AQ129*Calculateur!AS129*VLOOKUP('Données projet'!$B$10,Paramètres!$A$1:$I$89,3,0)*0.475*44/12</f>
        <v>0.37748567230262137</v>
      </c>
      <c r="AW129" s="21">
        <f>EXP(-LN(2)/2)*AW128+(1-EXP(-LN(2)/2))/(LN(2)/2)*AQ129*AT129*VLOOKUP('Données projet'!$B$10,Paramètres!$A$1:$I$89,3,0)*0.475*44/12</f>
        <v>5.4338405846626816E-16</v>
      </c>
      <c r="AX129" s="21">
        <f t="shared" si="60"/>
        <v>6.6186970817026616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57.270516236695812</v>
      </c>
      <c r="T130" s="59">
        <f t="shared" si="88"/>
        <v>241.33361295956638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5.8488768959942705</v>
      </c>
      <c r="AA130" s="21">
        <f>EXP(-LN(2)/25)*AA129+(1-EXP(-LN(2)/25))/(LN(2)/25)*Calculateur!V130*Calculateur!X130*VLOOKUP('Données projet'!$B$9,Paramètres!$A$1:$I$89,3,0)*0.475*44/12</f>
        <v>0.35096492556258502</v>
      </c>
      <c r="AB130" s="21">
        <f>EXP(-LN(2)/2)*AB129+(1-EXP(-LN(2)/2))/(LN(2)/2)*V130*Y130*VLOOKUP('Données projet'!$B$9,Paramètres!$A$1:$I$89,3,0)*0.475*44/12</f>
        <v>3.6727920462442315E-16</v>
      </c>
      <c r="AC130" s="22">
        <f t="shared" si="57"/>
        <v>6.1998418215568556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59.005731763382016</v>
      </c>
      <c r="AO130" s="59">
        <f t="shared" si="90"/>
        <v>251.20125772816402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6.1188250604247774</v>
      </c>
      <c r="AV130" s="21">
        <f>EXP(-LN(2)/25)*AV129+(1-EXP(-LN(2)/25))/(LN(2)/25)*Calculateur!AQ130*Calculateur!AS130*VLOOKUP('Données projet'!$B$10,Paramètres!$A$1:$I$89,3,0)*0.475*44/12</f>
        <v>0.36716330674239744</v>
      </c>
      <c r="AW130" s="21">
        <f>EXP(-LN(2)/2)*AW129+(1-EXP(-LN(2)/2))/(LN(2)/2)*AQ130*AT130*VLOOKUP('Données projet'!$B$10,Paramètres!$A$1:$I$89,3,0)*0.475*44/12</f>
        <v>3.8423055253016563E-16</v>
      </c>
      <c r="AX130" s="21">
        <f t="shared" si="60"/>
        <v>6.4859883671671748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57.270516236695812</v>
      </c>
      <c r="T131" s="59">
        <f t="shared" si="88"/>
        <v>241.33361295956638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5.734183987526472</v>
      </c>
      <c r="AA131" s="21">
        <f>EXP(-LN(2)/25)*AA130+(1-EXP(-LN(2)/25))/(LN(2)/25)*Calculateur!V131*Calculateur!X131*VLOOKUP('Données projet'!$B$9,Paramètres!$A$1:$I$89,3,0)*0.475*44/12</f>
        <v>0.34136777121663281</v>
      </c>
      <c r="AB131" s="21">
        <f>EXP(-LN(2)/2)*AB130+(1-EXP(-LN(2)/2))/(LN(2)/2)*V131*Y131*VLOOKUP('Données projet'!$B$9,Paramètres!$A$1:$I$89,3,0)*0.475*44/12</f>
        <v>2.5970561617873118E-16</v>
      </c>
      <c r="AC131" s="22">
        <f t="shared" si="57"/>
        <v>6.0755517587431047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59.005731763382016</v>
      </c>
      <c r="AO131" s="59">
        <f t="shared" si="90"/>
        <v>251.20125772816402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5.9988386331046186</v>
      </c>
      <c r="AV131" s="21">
        <f>EXP(-LN(2)/25)*AV130+(1-EXP(-LN(2)/25))/(LN(2)/25)*Calculateur!AQ131*Calculateur!AS131*VLOOKUP('Données projet'!$B$10,Paramètres!$A$1:$I$89,3,0)*0.475*44/12</f>
        <v>0.35712320681124743</v>
      </c>
      <c r="AW131" s="21">
        <f>EXP(-LN(2)/2)*AW130+(1-EXP(-LN(2)/2))/(LN(2)/2)*AQ131*AT131*VLOOKUP('Données projet'!$B$10,Paramètres!$A$1:$I$89,3,0)*0.475*44/12</f>
        <v>2.7169202923313408E-16</v>
      </c>
      <c r="AX131" s="21">
        <f t="shared" si="60"/>
        <v>6.3559618399158664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57.270516236695812</v>
      </c>
      <c r="T132" s="59">
        <f t="shared" si="88"/>
        <v>241.33361295956638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5.6217401370379605</v>
      </c>
      <c r="AA132" s="21">
        <f>EXP(-LN(2)/25)*AA131+(1-EXP(-LN(2)/25))/(LN(2)/25)*Calculateur!V132*Calculateur!X132*VLOOKUP('Données projet'!$B$9,Paramètres!$A$1:$I$89,3,0)*0.475*44/12</f>
        <v>0.33203305156096308</v>
      </c>
      <c r="AB132" s="21">
        <f>EXP(-LN(2)/2)*AB131+(1-EXP(-LN(2)/2))/(LN(2)/2)*V132*Y132*VLOOKUP('Données projet'!$B$9,Paramètres!$A$1:$I$89,3,0)*0.475*44/12</f>
        <v>1.8363960231221157E-16</v>
      </c>
      <c r="AC132" s="22">
        <f t="shared" ref="AC132:AC153" si="111">SUM(Z132:AB132)</f>
        <v>5.9537731885989231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59.005731763382016</v>
      </c>
      <c r="AO132" s="59">
        <f t="shared" si="90"/>
        <v>251.20125772816402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5.8812050664397137</v>
      </c>
      <c r="AV132" s="21">
        <f>EXP(-LN(2)/25)*AV131+(1-EXP(-LN(2)/25))/(LN(2)/25)*Calculateur!AQ132*Calculateur!AS132*VLOOKUP('Données projet'!$B$10,Paramètres!$A$1:$I$89,3,0)*0.475*44/12</f>
        <v>0.34735765394070062</v>
      </c>
      <c r="AW132" s="21">
        <f>EXP(-LN(2)/2)*AW131+(1-EXP(-LN(2)/2))/(LN(2)/2)*AQ132*AT132*VLOOKUP('Données projet'!$B$10,Paramètres!$A$1:$I$89,3,0)*0.475*44/12</f>
        <v>1.9211527626508281E-16</v>
      </c>
      <c r="AX132" s="21">
        <f t="shared" ref="AX132:AX153" si="114">SUM(AU132:AW132)</f>
        <v>6.2285627203804141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57.270516236695812</v>
      </c>
      <c r="T133" s="59">
        <f t="shared" ref="T133:T196" si="142">$T$3</f>
        <v>241.33361295956638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5.5115012418735514</v>
      </c>
      <c r="AA133" s="21">
        <f>EXP(-LN(2)/25)*AA132+(1-EXP(-LN(2)/25))/(LN(2)/25)*Calculateur!V133*Calculateur!X133*VLOOKUP('Données projet'!$B$9,Paramètres!$A$1:$I$89,3,0)*0.475*44/12</f>
        <v>0.32295359030516924</v>
      </c>
      <c r="AB133" s="21">
        <f>EXP(-LN(2)/2)*AB132+(1-EXP(-LN(2)/2))/(LN(2)/2)*V133*Y133*VLOOKUP('Données projet'!$B$9,Paramètres!$A$1:$I$89,3,0)*0.475*44/12</f>
        <v>1.2985280808936559E-16</v>
      </c>
      <c r="AC133" s="22">
        <f t="shared" si="111"/>
        <v>5.8344548321787206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59.005731763382016</v>
      </c>
      <c r="AO133" s="59">
        <f t="shared" ref="AO133:AO196" si="144">$AO$3</f>
        <v>251.20125772816402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5.765878222267717</v>
      </c>
      <c r="AV133" s="21">
        <f>EXP(-LN(2)/25)*AV132+(1-EXP(-LN(2)/25))/(LN(2)/25)*Calculateur!AQ133*Calculateur!AS133*VLOOKUP('Données projet'!$B$10,Paramètres!$A$1:$I$89,3,0)*0.475*44/12</f>
        <v>0.33785914062694705</v>
      </c>
      <c r="AW133" s="21">
        <f>EXP(-LN(2)/2)*AW132+(1-EXP(-LN(2)/2))/(LN(2)/2)*AQ133*AT133*VLOOKUP('Données projet'!$B$10,Paramètres!$A$1:$I$89,3,0)*0.475*44/12</f>
        <v>1.3584601461656704E-16</v>
      </c>
      <c r="AX133" s="21">
        <f t="shared" si="114"/>
        <v>6.1037373628946643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57.270516236695812</v>
      </c>
      <c r="T134" s="59">
        <f t="shared" si="142"/>
        <v>241.33361295956638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5.4034240642042297</v>
      </c>
      <c r="AA134" s="21">
        <f>EXP(-LN(2)/25)*AA133+(1-EXP(-LN(2)/25))/(LN(2)/25)*Calculateur!V134*Calculateur!X134*VLOOKUP('Données projet'!$B$9,Paramètres!$A$1:$I$89,3,0)*0.475*44/12</f>
        <v>0.31412240739488317</v>
      </c>
      <c r="AB134" s="21">
        <f>EXP(-LN(2)/2)*AB133+(1-EXP(-LN(2)/2))/(LN(2)/2)*V134*Y134*VLOOKUP('Données projet'!$B$9,Paramètres!$A$1:$I$89,3,0)*0.475*44/12</f>
        <v>9.1819801156105786E-17</v>
      </c>
      <c r="AC134" s="22">
        <f t="shared" si="111"/>
        <v>5.7175464715991131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59.005731763382016</v>
      </c>
      <c r="AO134" s="59">
        <f t="shared" si="144"/>
        <v>251.20125772816402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5.652812867167504</v>
      </c>
      <c r="AV134" s="21">
        <f>EXP(-LN(2)/25)*AV133+(1-EXP(-LN(2)/25))/(LN(2)/25)*Calculateur!AQ134*Calculateur!AS134*VLOOKUP('Données projet'!$B$10,Paramètres!$A$1:$I$89,3,0)*0.475*44/12</f>
        <v>0.32862036465926314</v>
      </c>
      <c r="AW134" s="21">
        <f>EXP(-LN(2)/2)*AW133+(1-EXP(-LN(2)/2))/(LN(2)/2)*AQ134*AT134*VLOOKUP('Données projet'!$B$10,Paramètres!$A$1:$I$89,3,0)*0.475*44/12</f>
        <v>9.6057638132541407E-17</v>
      </c>
      <c r="AX134" s="21">
        <f t="shared" si="114"/>
        <v>5.9814332318267667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57.270516236695812</v>
      </c>
      <c r="T135" s="59">
        <f t="shared" si="142"/>
        <v>241.33361295956638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5.2974662140684341</v>
      </c>
      <c r="AA135" s="21">
        <f>EXP(-LN(2)/25)*AA134+(1-EXP(-LN(2)/25))/(LN(2)/25)*Calculateur!V135*Calculateur!X135*VLOOKUP('Données projet'!$B$9,Paramètres!$A$1:$I$89,3,0)*0.475*44/12</f>
        <v>0.30553271364569062</v>
      </c>
      <c r="AB135" s="21">
        <f>EXP(-LN(2)/2)*AB134+(1-EXP(-LN(2)/2))/(LN(2)/2)*V135*Y135*VLOOKUP('Données projet'!$B$9,Paramètres!$A$1:$I$89,3,0)*0.475*44/12</f>
        <v>6.4926404044682796E-17</v>
      </c>
      <c r="AC135" s="22">
        <f t="shared" si="111"/>
        <v>5.6029989277141246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59.005731763382016</v>
      </c>
      <c r="AO135" s="59">
        <f t="shared" si="144"/>
        <v>251.20125772816402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5.5419646547177486</v>
      </c>
      <c r="AV135" s="21">
        <f>EXP(-LN(2)/25)*AV134+(1-EXP(-LN(2)/25))/(LN(2)/25)*Calculateur!AQ135*Calculateur!AS135*VLOOKUP('Données projet'!$B$10,Paramètres!$A$1:$I$89,3,0)*0.475*44/12</f>
        <v>0.31963422350626169</v>
      </c>
      <c r="AW135" s="21">
        <f>EXP(-LN(2)/2)*AW134+(1-EXP(-LN(2)/2))/(LN(2)/2)*AQ135*AT135*VLOOKUP('Données projet'!$B$10,Paramètres!$A$1:$I$89,3,0)*0.475*44/12</f>
        <v>6.7923007308283519E-17</v>
      </c>
      <c r="AX135" s="21">
        <f t="shared" si="114"/>
        <v>5.8615988782240098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57.270516236695812</v>
      </c>
      <c r="T136" s="59">
        <f t="shared" si="142"/>
        <v>241.33361295956638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5.193586132745895</v>
      </c>
      <c r="AA136" s="21">
        <f>EXP(-LN(2)/25)*AA135+(1-EXP(-LN(2)/25))/(LN(2)/25)*Calculateur!V136*Calculateur!X136*VLOOKUP('Données projet'!$B$9,Paramètres!$A$1:$I$89,3,0)*0.475*44/12</f>
        <v>0.29717790552378209</v>
      </c>
      <c r="AB136" s="21">
        <f>EXP(-LN(2)/2)*AB135+(1-EXP(-LN(2)/2))/(LN(2)/2)*V136*Y136*VLOOKUP('Données projet'!$B$9,Paramètres!$A$1:$I$89,3,0)*0.475*44/12</f>
        <v>4.5909900578052893E-17</v>
      </c>
      <c r="AC136" s="22">
        <f t="shared" si="111"/>
        <v>5.4907640382696767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59.005731763382016</v>
      </c>
      <c r="AO136" s="59">
        <f t="shared" si="144"/>
        <v>251.20125772816402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5.4332901081033995</v>
      </c>
      <c r="AV136" s="21">
        <f>EXP(-LN(2)/25)*AV135+(1-EXP(-LN(2)/25))/(LN(2)/25)*Calculateur!AQ136*Calculateur!AS136*VLOOKUP('Données projet'!$B$10,Paramètres!$A$1:$I$89,3,0)*0.475*44/12</f>
        <v>0.31089380885564971</v>
      </c>
      <c r="AW136" s="21">
        <f>EXP(-LN(2)/2)*AW135+(1-EXP(-LN(2)/2))/(LN(2)/2)*AQ136*AT136*VLOOKUP('Données projet'!$B$10,Paramètres!$A$1:$I$89,3,0)*0.475*44/12</f>
        <v>4.8028819066270704E-17</v>
      </c>
      <c r="AX136" s="21">
        <f t="shared" si="114"/>
        <v>5.7441839169590496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57.270516236695812</v>
      </c>
      <c r="T137" s="59">
        <f t="shared" si="142"/>
        <v>241.33361295956638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5.0917430764574974</v>
      </c>
      <c r="AA137" s="21">
        <f>EXP(-LN(2)/25)*AA136+(1-EXP(-LN(2)/25))/(LN(2)/25)*Calculateur!V137*Calculateur!X137*VLOOKUP('Données projet'!$B$9,Paramètres!$A$1:$I$89,3,0)*0.475*44/12</f>
        <v>0.28905156006932742</v>
      </c>
      <c r="AB137" s="21">
        <f>EXP(-LN(2)/2)*AB136+(1-EXP(-LN(2)/2))/(LN(2)/2)*V137*Y137*VLOOKUP('Données projet'!$B$9,Paramètres!$A$1:$I$89,3,0)*0.475*44/12</f>
        <v>3.2463202022341398E-17</v>
      </c>
      <c r="AC137" s="22">
        <f t="shared" si="111"/>
        <v>5.3807946365268249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59.005731763382016</v>
      </c>
      <c r="AO137" s="59">
        <f t="shared" si="144"/>
        <v>251.20125772816402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5.3267466030632296</v>
      </c>
      <c r="AV137" s="21">
        <f>EXP(-LN(2)/25)*AV136+(1-EXP(-LN(2)/25))/(LN(2)/25)*Calculateur!AQ137*Calculateur!AS137*VLOOKUP('Données projet'!$B$10,Paramètres!$A$1:$I$89,3,0)*0.475*44/12</f>
        <v>0.30239240130329714</v>
      </c>
      <c r="AW137" s="21">
        <f>EXP(-LN(2)/2)*AW136+(1-EXP(-LN(2)/2))/(LN(2)/2)*AQ137*AT137*VLOOKUP('Données projet'!$B$10,Paramètres!$A$1:$I$89,3,0)*0.475*44/12</f>
        <v>3.396150365414176E-17</v>
      </c>
      <c r="AX137" s="21">
        <f t="shared" si="114"/>
        <v>5.629139004366527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57.270516236695812</v>
      </c>
      <c r="T138" s="59">
        <f t="shared" si="142"/>
        <v>241.33361295956638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4.9918971003847847</v>
      </c>
      <c r="AA138" s="21">
        <f>EXP(-LN(2)/25)*AA137+(1-EXP(-LN(2)/25))/(LN(2)/25)*Calculateur!V138*Calculateur!X138*VLOOKUP('Données projet'!$B$9,Paramètres!$A$1:$I$89,3,0)*0.475*44/12</f>
        <v>0.28114742995867076</v>
      </c>
      <c r="AB138" s="21">
        <f>EXP(-LN(2)/2)*AB137+(1-EXP(-LN(2)/2))/(LN(2)/2)*V138*Y138*VLOOKUP('Données projet'!$B$9,Paramètres!$A$1:$I$89,3,0)*0.475*44/12</f>
        <v>2.2954950289026447E-17</v>
      </c>
      <c r="AC138" s="22">
        <f t="shared" si="111"/>
        <v>5.2730445303434559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59.005731763382016</v>
      </c>
      <c r="AO138" s="59">
        <f t="shared" si="144"/>
        <v>251.20125772816402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5.2222923511717756</v>
      </c>
      <c r="AV138" s="21">
        <f>EXP(-LN(2)/25)*AV137+(1-EXP(-LN(2)/25))/(LN(2)/25)*Calculateur!AQ138*Calculateur!AS138*VLOOKUP('Données projet'!$B$10,Paramètres!$A$1:$I$89,3,0)*0.475*44/12</f>
        <v>0.29412346518753324</v>
      </c>
      <c r="AW138" s="21">
        <f>EXP(-LN(2)/2)*AW137+(1-EXP(-LN(2)/2))/(LN(2)/2)*AQ138*AT138*VLOOKUP('Données projet'!$B$10,Paramètres!$A$1:$I$89,3,0)*0.475*44/12</f>
        <v>2.4014409533135352E-17</v>
      </c>
      <c r="AX138" s="21">
        <f t="shared" si="114"/>
        <v>5.5164158163593084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57.270516236695812</v>
      </c>
      <c r="T139" s="59">
        <f t="shared" si="142"/>
        <v>241.33361295956638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4.8940090430028258</v>
      </c>
      <c r="AA139" s="21">
        <f>EXP(-LN(2)/25)*AA138+(1-EXP(-LN(2)/25))/(LN(2)/25)*Calculateur!V139*Calculateur!X139*VLOOKUP('Données projet'!$B$9,Paramètres!$A$1:$I$89,3,0)*0.475*44/12</f>
        <v>0.27345943870155015</v>
      </c>
      <c r="AB139" s="21">
        <f>EXP(-LN(2)/2)*AB138+(1-EXP(-LN(2)/2))/(LN(2)/2)*V139*Y139*VLOOKUP('Données projet'!$B$9,Paramètres!$A$1:$I$89,3,0)*0.475*44/12</f>
        <v>1.6231601011170699E-17</v>
      </c>
      <c r="AC139" s="22">
        <f t="shared" si="111"/>
        <v>5.1674684817043763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59.005731763382016</v>
      </c>
      <c r="AO139" s="59">
        <f t="shared" si="144"/>
        <v>251.20125772816402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5.1198863834491108</v>
      </c>
      <c r="AV139" s="21">
        <f>EXP(-LN(2)/25)*AV138+(1-EXP(-LN(2)/25))/(LN(2)/25)*Calculateur!AQ139*Calculateur!AS139*VLOOKUP('Données projet'!$B$10,Paramètres!$A$1:$I$89,3,0)*0.475*44/12</f>
        <v>0.28608064356469931</v>
      </c>
      <c r="AW139" s="21">
        <f>EXP(-LN(2)/2)*AW138+(1-EXP(-LN(2)/2))/(LN(2)/2)*AQ139*AT139*VLOOKUP('Données projet'!$B$10,Paramètres!$A$1:$I$89,3,0)*0.475*44/12</f>
        <v>1.698075182707088E-17</v>
      </c>
      <c r="AX139" s="21">
        <f t="shared" si="114"/>
        <v>5.4059670270138103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57.270516236695812</v>
      </c>
      <c r="T140" s="59">
        <f t="shared" si="142"/>
        <v>241.33361295956638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4.7980405107203072</v>
      </c>
      <c r="AA140" s="21">
        <f>EXP(-LN(2)/25)*AA139+(1-EXP(-LN(2)/25))/(LN(2)/25)*Calculateur!V140*Calculateur!X140*VLOOKUP('Données projet'!$B$9,Paramètres!$A$1:$I$89,3,0)*0.475*44/12</f>
        <v>0.26598167596964939</v>
      </c>
      <c r="AB140" s="21">
        <f>EXP(-LN(2)/2)*AB139+(1-EXP(-LN(2)/2))/(LN(2)/2)*V140*Y140*VLOOKUP('Données projet'!$B$9,Paramètres!$A$1:$I$89,3,0)*0.475*44/12</f>
        <v>1.1477475144513223E-17</v>
      </c>
      <c r="AC140" s="22">
        <f t="shared" si="111"/>
        <v>5.0640221866899564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59.005731763382016</v>
      </c>
      <c r="AO140" s="59">
        <f t="shared" si="144"/>
        <v>251.20125772816402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5.019488534292015</v>
      </c>
      <c r="AV140" s="21">
        <f>EXP(-LN(2)/25)*AV139+(1-EXP(-LN(2)/25))/(LN(2)/25)*Calculateur!AQ140*Calculateur!AS140*VLOOKUP('Données projet'!$B$10,Paramètres!$A$1:$I$89,3,0)*0.475*44/12</f>
        <v>0.2782577533220954</v>
      </c>
      <c r="AW140" s="21">
        <f>EXP(-LN(2)/2)*AW139+(1-EXP(-LN(2)/2))/(LN(2)/2)*AQ140*AT140*VLOOKUP('Données projet'!$B$10,Paramètres!$A$1:$I$89,3,0)*0.475*44/12</f>
        <v>1.2007204766567676E-17</v>
      </c>
      <c r="AX140" s="21">
        <f t="shared" si="114"/>
        <v>5.2977462876141104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57.270516236695812</v>
      </c>
      <c r="T141" s="59">
        <f t="shared" si="142"/>
        <v>241.33361295956638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4.703953862820824</v>
      </c>
      <c r="AA141" s="21">
        <f>EXP(-LN(2)/25)*AA140+(1-EXP(-LN(2)/25))/(LN(2)/25)*Calculateur!V141*Calculateur!X141*VLOOKUP('Données projet'!$B$9,Paramètres!$A$1:$I$89,3,0)*0.475*44/12</f>
        <v>0.25870839305289089</v>
      </c>
      <c r="AB141" s="21">
        <f>EXP(-LN(2)/2)*AB140+(1-EXP(-LN(2)/2))/(LN(2)/2)*V141*Y141*VLOOKUP('Données projet'!$B$9,Paramètres!$A$1:$I$89,3,0)*0.475*44/12</f>
        <v>8.1158005055853495E-18</v>
      </c>
      <c r="AC141" s="22">
        <f t="shared" si="111"/>
        <v>4.962662255873715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59.005731763382016</v>
      </c>
      <c r="AO141" s="59">
        <f t="shared" si="144"/>
        <v>251.20125772816402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4.921059425720248</v>
      </c>
      <c r="AV141" s="21">
        <f>EXP(-LN(2)/25)*AV140+(1-EXP(-LN(2)/25))/(LN(2)/25)*Calculateur!AQ141*Calculateur!AS141*VLOOKUP('Données projet'!$B$10,Paramètres!$A$1:$I$89,3,0)*0.475*44/12</f>
        <v>0.27064878042456342</v>
      </c>
      <c r="AW141" s="21">
        <f>EXP(-LN(2)/2)*AW140+(1-EXP(-LN(2)/2))/(LN(2)/2)*AQ141*AT141*VLOOKUP('Données projet'!$B$10,Paramètres!$A$1:$I$89,3,0)*0.475*44/12</f>
        <v>8.4903759135354399E-18</v>
      </c>
      <c r="AX141" s="21">
        <f t="shared" si="114"/>
        <v>5.1917082061448117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57.270516236695812</v>
      </c>
      <c r="T142" s="59">
        <f t="shared" si="142"/>
        <v>241.33361295956638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4.611712196699461</v>
      </c>
      <c r="AA142" s="21">
        <f>EXP(-LN(2)/25)*AA141+(1-EXP(-LN(2)/25))/(LN(2)/25)*Calculateur!V142*Calculateur!X142*VLOOKUP('Données projet'!$B$9,Paramètres!$A$1:$I$89,3,0)*0.475*44/12</f>
        <v>0.25163399843997647</v>
      </c>
      <c r="AB142" s="21">
        <f>EXP(-LN(2)/2)*AB141+(1-EXP(-LN(2)/2))/(LN(2)/2)*V142*Y142*VLOOKUP('Données projet'!$B$9,Paramètres!$A$1:$I$89,3,0)*0.475*44/12</f>
        <v>5.7387375722566116E-18</v>
      </c>
      <c r="AC142" s="22">
        <f t="shared" si="111"/>
        <v>4.863346195139437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59.005731763382016</v>
      </c>
      <c r="AO142" s="59">
        <f t="shared" si="144"/>
        <v>251.20125772816402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4.8245604519317453</v>
      </c>
      <c r="AV142" s="21">
        <f>EXP(-LN(2)/25)*AV141+(1-EXP(-LN(2)/25))/(LN(2)/25)*Calculateur!AQ142*Calculateur!AS142*VLOOKUP('Données projet'!$B$10,Paramètres!$A$1:$I$89,3,0)*0.475*44/12</f>
        <v>0.26324787529105292</v>
      </c>
      <c r="AW142" s="21">
        <f>EXP(-LN(2)/2)*AW141+(1-EXP(-LN(2)/2))/(LN(2)/2)*AQ142*AT142*VLOOKUP('Données projet'!$B$10,Paramètres!$A$1:$I$89,3,0)*0.475*44/12</f>
        <v>6.003602383283838E-18</v>
      </c>
      <c r="AX142" s="21">
        <f t="shared" si="114"/>
        <v>5.0878083272227981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57.270516236695812</v>
      </c>
      <c r="T143" s="59">
        <f t="shared" si="142"/>
        <v>241.33361295956638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4.5212793333888772</v>
      </c>
      <c r="AA143" s="21">
        <f>EXP(-LN(2)/25)*AA142+(1-EXP(-LN(2)/25))/(LN(2)/25)*Calculateur!V143*Calculateur!X143*VLOOKUP('Données projet'!$B$9,Paramètres!$A$1:$I$89,3,0)*0.475*44/12</f>
        <v>0.24475305351977844</v>
      </c>
      <c r="AB143" s="21">
        <f>EXP(-LN(2)/2)*AB142+(1-EXP(-LN(2)/2))/(LN(2)/2)*V143*Y143*VLOOKUP('Données projet'!$B$9,Paramètres!$A$1:$I$89,3,0)*0.475*44/12</f>
        <v>4.0579002527926748E-18</v>
      </c>
      <c r="AC143" s="22">
        <f t="shared" si="111"/>
        <v>4.7660323869086554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59.005731763382016</v>
      </c>
      <c r="AO143" s="59">
        <f t="shared" si="144"/>
        <v>251.20125772816402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4.7299537641606726</v>
      </c>
      <c r="AV143" s="21">
        <f>EXP(-LN(2)/25)*AV142+(1-EXP(-LN(2)/25))/(LN(2)/25)*Calculateur!AQ143*Calculateur!AS143*VLOOKUP('Données projet'!$B$10,Paramètres!$A$1:$I$89,3,0)*0.475*44/12</f>
        <v>0.256049348297615</v>
      </c>
      <c r="AW143" s="21">
        <f>EXP(-LN(2)/2)*AW142+(1-EXP(-LN(2)/2))/(LN(2)/2)*AQ143*AT143*VLOOKUP('Données projet'!$B$10,Paramètres!$A$1:$I$89,3,0)*0.475*44/12</f>
        <v>4.24518795676772E-18</v>
      </c>
      <c r="AX143" s="21">
        <f t="shared" si="114"/>
        <v>4.9860031124582873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57.270516236695812</v>
      </c>
      <c r="T144" s="59">
        <f t="shared" si="142"/>
        <v>241.33361295956638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4.4326198033692137</v>
      </c>
      <c r="AA144" s="21">
        <f>EXP(-LN(2)/25)*AA143+(1-EXP(-LN(2)/25))/(LN(2)/25)*Calculateur!V144*Calculateur!X144*VLOOKUP('Données projet'!$B$9,Paramètres!$A$1:$I$89,3,0)*0.475*44/12</f>
        <v>0.23806026840027641</v>
      </c>
      <c r="AB144" s="21">
        <f>EXP(-LN(2)/2)*AB143+(1-EXP(-LN(2)/2))/(LN(2)/2)*V144*Y144*VLOOKUP('Données projet'!$B$9,Paramètres!$A$1:$I$89,3,0)*0.475*44/12</f>
        <v>2.8693687861283058E-18</v>
      </c>
      <c r="AC144" s="22">
        <f t="shared" si="111"/>
        <v>4.6706800717694898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59.005731763382016</v>
      </c>
      <c r="AO144" s="59">
        <f t="shared" si="144"/>
        <v>251.20125772816402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4.6372022558324089</v>
      </c>
      <c r="AV144" s="21">
        <f>EXP(-LN(2)/25)*AV143+(1-EXP(-LN(2)/25))/(LN(2)/25)*Calculateur!AQ144*Calculateur!AS144*VLOOKUP('Données projet'!$B$10,Paramètres!$A$1:$I$89,3,0)*0.475*44/12</f>
        <v>0.2490476654033667</v>
      </c>
      <c r="AW144" s="21">
        <f>EXP(-LN(2)/2)*AW143+(1-EXP(-LN(2)/2))/(LN(2)/2)*AQ144*AT144*VLOOKUP('Données projet'!$B$10,Paramètres!$A$1:$I$89,3,0)*0.475*44/12</f>
        <v>3.001801191641919E-18</v>
      </c>
      <c r="AX144" s="21">
        <f t="shared" si="114"/>
        <v>4.886249921235776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57.270516236695812</v>
      </c>
      <c r="T145" s="59">
        <f t="shared" si="142"/>
        <v>241.33361295956638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4.3456988326562618</v>
      </c>
      <c r="AA145" s="21">
        <f>EXP(-LN(2)/25)*AA144+(1-EXP(-LN(2)/25))/(LN(2)/25)*Calculateur!V145*Calculateur!X145*VLOOKUP('Données projet'!$B$9,Paramètres!$A$1:$I$89,3,0)*0.475*44/12</f>
        <v>0.23155049784182544</v>
      </c>
      <c r="AB145" s="21">
        <f>EXP(-LN(2)/2)*AB144+(1-EXP(-LN(2)/2))/(LN(2)/2)*V145*Y145*VLOOKUP('Données projet'!$B$9,Paramètres!$A$1:$I$89,3,0)*0.475*44/12</f>
        <v>2.0289501263963374E-18</v>
      </c>
      <c r="AC145" s="22">
        <f t="shared" si="111"/>
        <v>4.5772493304980868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59.005731763382016</v>
      </c>
      <c r="AO145" s="59">
        <f t="shared" si="144"/>
        <v>251.20125772816402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4.5462695480096285</v>
      </c>
      <c r="AV145" s="21">
        <f>EXP(-LN(2)/25)*AV144+(1-EXP(-LN(2)/25))/(LN(2)/25)*Calculateur!AQ145*Calculateur!AS145*VLOOKUP('Données projet'!$B$10,Paramètres!$A$1:$I$89,3,0)*0.475*44/12</f>
        <v>0.24223744389606414</v>
      </c>
      <c r="AW145" s="21">
        <f>EXP(-LN(2)/2)*AW144+(1-EXP(-LN(2)/2))/(LN(2)/2)*AQ145*AT145*VLOOKUP('Données projet'!$B$10,Paramètres!$A$1:$I$89,3,0)*0.475*44/12</f>
        <v>2.12259397838386E-18</v>
      </c>
      <c r="AX145" s="21">
        <f t="shared" si="114"/>
        <v>4.7885069919056926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57.270516236695812</v>
      </c>
      <c r="T146" s="59">
        <f t="shared" si="142"/>
        <v>241.33361295956638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4.2604823291624339</v>
      </c>
      <c r="AA146" s="21">
        <f>EXP(-LN(2)/25)*AA145+(1-EXP(-LN(2)/25))/(LN(2)/25)*Calculateur!V146*Calculateur!X146*VLOOKUP('Données projet'!$B$9,Paramètres!$A$1:$I$89,3,0)*0.475*44/12</f>
        <v>0.22521873730162925</v>
      </c>
      <c r="AB146" s="21">
        <f>EXP(-LN(2)/2)*AB145+(1-EXP(-LN(2)/2))/(LN(2)/2)*V146*Y146*VLOOKUP('Données projet'!$B$9,Paramètres!$A$1:$I$89,3,0)*0.475*44/12</f>
        <v>1.4346843930641529E-18</v>
      </c>
      <c r="AC146" s="22">
        <f t="shared" si="111"/>
        <v>4.4857010664640633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59.005731763382016</v>
      </c>
      <c r="AO146" s="59">
        <f t="shared" si="144"/>
        <v>251.20125772816402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4.4571199751237778</v>
      </c>
      <c r="AV146" s="21">
        <f>EXP(-LN(2)/25)*AV145+(1-EXP(-LN(2)/25))/(LN(2)/25)*Calculateur!AQ146*Calculateur!AS146*VLOOKUP('Données projet'!$B$10,Paramètres!$A$1:$I$89,3,0)*0.475*44/12</f>
        <v>0.23561344825401273</v>
      </c>
      <c r="AW146" s="21">
        <f>EXP(-LN(2)/2)*AW145+(1-EXP(-LN(2)/2))/(LN(2)/2)*AQ146*AT146*VLOOKUP('Données projet'!$B$10,Paramètres!$A$1:$I$89,3,0)*0.475*44/12</f>
        <v>1.5009005958209595E-18</v>
      </c>
      <c r="AX146" s="21">
        <f t="shared" si="114"/>
        <v>4.6927334233777902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57.270516236695812</v>
      </c>
      <c r="T147" s="59">
        <f t="shared" si="142"/>
        <v>241.33361295956638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4.1769368693251856</v>
      </c>
      <c r="AA147" s="21">
        <f>EXP(-LN(2)/25)*AA146+(1-EXP(-LN(2)/25))/(LN(2)/25)*Calculateur!V147*Calculateur!X147*VLOOKUP('Données projet'!$B$9,Paramètres!$A$1:$I$89,3,0)*0.475*44/12</f>
        <v>0.21906011908637754</v>
      </c>
      <c r="AB147" s="21">
        <f>EXP(-LN(2)/2)*AB146+(1-EXP(-LN(2)/2))/(LN(2)/2)*V147*Y147*VLOOKUP('Données projet'!$B$9,Paramètres!$A$1:$I$89,3,0)*0.475*44/12</f>
        <v>1.0144750631981687E-18</v>
      </c>
      <c r="AC147" s="22">
        <f t="shared" si="111"/>
        <v>4.3959969884115635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59.005731763382016</v>
      </c>
      <c r="AO147" s="59">
        <f t="shared" si="144"/>
        <v>251.20125772816402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4.3697185709863486</v>
      </c>
      <c r="AV147" s="21">
        <f>EXP(-LN(2)/25)*AV146+(1-EXP(-LN(2)/25))/(LN(2)/25)*Calculateur!AQ147*Calculateur!AS147*VLOOKUP('Données projet'!$B$10,Paramètres!$A$1:$I$89,3,0)*0.475*44/12</f>
        <v>0.229170586121134</v>
      </c>
      <c r="AW147" s="21">
        <f>EXP(-LN(2)/2)*AW146+(1-EXP(-LN(2)/2))/(LN(2)/2)*AQ147*AT147*VLOOKUP('Données projet'!$B$10,Paramètres!$A$1:$I$89,3,0)*0.475*44/12</f>
        <v>1.06129698919193E-18</v>
      </c>
      <c r="AX147" s="21">
        <f t="shared" si="114"/>
        <v>4.5988891571074824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57.270516236695812</v>
      </c>
      <c r="T148" s="59">
        <f t="shared" si="142"/>
        <v>241.33361295956638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4.0950296849976464</v>
      </c>
      <c r="AA148" s="21">
        <f>EXP(-LN(2)/25)*AA147+(1-EXP(-LN(2)/25))/(LN(2)/25)*Calculateur!V148*Calculateur!X148*VLOOKUP('Données projet'!$B$9,Paramètres!$A$1:$I$89,3,0)*0.475*44/12</f>
        <v>0.21306990861008956</v>
      </c>
      <c r="AB148" s="21">
        <f>EXP(-LN(2)/2)*AB147+(1-EXP(-LN(2)/2))/(LN(2)/2)*V148*Y148*VLOOKUP('Données projet'!$B$9,Paramètres!$A$1:$I$89,3,0)*0.475*44/12</f>
        <v>7.1734219653207646E-19</v>
      </c>
      <c r="AC148" s="22">
        <f t="shared" si="111"/>
        <v>4.3080995936077358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59.005731763382016</v>
      </c>
      <c r="AO148" s="59">
        <f t="shared" si="144"/>
        <v>251.20125772816402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4.2840310550744611</v>
      </c>
      <c r="AV148" s="21">
        <f>EXP(-LN(2)/25)*AV147+(1-EXP(-LN(2)/25))/(LN(2)/25)*Calculateur!AQ148*Calculateur!AS148*VLOOKUP('Données projet'!$B$10,Paramètres!$A$1:$I$89,3,0)*0.475*44/12</f>
        <v>0.22290390439209423</v>
      </c>
      <c r="AW148" s="21">
        <f>EXP(-LN(2)/2)*AW147+(1-EXP(-LN(2)/2))/(LN(2)/2)*AQ148*AT148*VLOOKUP('Données projet'!$B$10,Paramètres!$A$1:$I$89,3,0)*0.475*44/12</f>
        <v>7.5045029791047975E-19</v>
      </c>
      <c r="AX148" s="21">
        <f t="shared" si="114"/>
        <v>4.5069349594665553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57.270516236695812</v>
      </c>
      <c r="T149" s="59">
        <f t="shared" si="142"/>
        <v>241.33361295956638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4.0147286505963207</v>
      </c>
      <c r="AA149" s="21">
        <f>EXP(-LN(2)/25)*AA148+(1-EXP(-LN(2)/25))/(LN(2)/25)*Calculateur!V149*Calculateur!X149*VLOOKUP('Données projet'!$B$9,Paramètres!$A$1:$I$89,3,0)*0.475*44/12</f>
        <v>0.20724350075428716</v>
      </c>
      <c r="AB149" s="21">
        <f>EXP(-LN(2)/2)*AB148+(1-EXP(-LN(2)/2))/(LN(2)/2)*V149*Y149*VLOOKUP('Données projet'!$B$9,Paramètres!$A$1:$I$89,3,0)*0.475*44/12</f>
        <v>5.0723753159908434E-19</v>
      </c>
      <c r="AC149" s="22">
        <f t="shared" si="111"/>
        <v>4.2219721513506077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59.005731763382016</v>
      </c>
      <c r="AO149" s="59">
        <f t="shared" si="144"/>
        <v>251.20125772816402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4.2000238190853825</v>
      </c>
      <c r="AV149" s="21">
        <f>EXP(-LN(2)/25)*AV148+(1-EXP(-LN(2)/25))/(LN(2)/25)*Calculateur!AQ149*Calculateur!AS149*VLOOKUP('Données projet'!$B$10,Paramètres!$A$1:$I$89,3,0)*0.475*44/12</f>
        <v>0.21680858540448553</v>
      </c>
      <c r="AW149" s="21">
        <f>EXP(-LN(2)/2)*AW148+(1-EXP(-LN(2)/2))/(LN(2)/2)*AQ149*AT149*VLOOKUP('Données projet'!$B$10,Paramètres!$A$1:$I$89,3,0)*0.475*44/12</f>
        <v>5.30648494595965E-19</v>
      </c>
      <c r="AX149" s="21">
        <f t="shared" si="114"/>
        <v>4.4168324044898677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57.270516236695812</v>
      </c>
      <c r="T150" s="59">
        <f t="shared" si="142"/>
        <v>241.33361295956638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3.9360022705008104</v>
      </c>
      <c r="AA150" s="21">
        <f>EXP(-LN(2)/25)*AA149+(1-EXP(-LN(2)/25))/(LN(2)/25)*Calculateur!V150*Calculateur!X150*VLOOKUP('Données projet'!$B$9,Paramètres!$A$1:$I$89,3,0)*0.475*44/12</f>
        <v>0.20157641632769913</v>
      </c>
      <c r="AB150" s="21">
        <f>EXP(-LN(2)/2)*AB149+(1-EXP(-LN(2)/2))/(LN(2)/2)*V150*Y150*VLOOKUP('Données projet'!$B$9,Paramètres!$A$1:$I$89,3,0)*0.475*44/12</f>
        <v>3.5867109826603823E-19</v>
      </c>
      <c r="AC150" s="22">
        <f t="shared" si="111"/>
        <v>4.1375786868285092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59.005731763382016</v>
      </c>
      <c r="AO150" s="59">
        <f t="shared" si="144"/>
        <v>251.20125772816402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4.1176639137546944</v>
      </c>
      <c r="AV150" s="21">
        <f>EXP(-LN(2)/25)*AV149+(1-EXP(-LN(2)/25))/(LN(2)/25)*Calculateur!AQ150*Calculateur!AS150*VLOOKUP('Données projet'!$B$10,Paramètres!$A$1:$I$89,3,0)*0.475*44/12</f>
        <v>0.21087994323513187</v>
      </c>
      <c r="AW150" s="21">
        <f>EXP(-LN(2)/2)*AW149+(1-EXP(-LN(2)/2))/(LN(2)/2)*AQ150*AT150*VLOOKUP('Données projet'!$B$10,Paramètres!$A$1:$I$89,3,0)*0.475*44/12</f>
        <v>3.7522514895523987E-19</v>
      </c>
      <c r="AX150" s="21">
        <f t="shared" si="114"/>
        <v>4.3285438569898265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57.270516236695812</v>
      </c>
      <c r="T151" s="59">
        <f t="shared" si="142"/>
        <v>241.33361295956638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3.8588196667006227</v>
      </c>
      <c r="AA151" s="21">
        <f>EXP(-LN(2)/25)*AA150+(1-EXP(-LN(2)/25))/(LN(2)/25)*Calculateur!V151*Calculateur!X151*VLOOKUP('Données projet'!$B$9,Paramètres!$A$1:$I$89,3,0)*0.475*44/12</f>
        <v>0.19606429862277516</v>
      </c>
      <c r="AB151" s="21">
        <f>EXP(-LN(2)/2)*AB150+(1-EXP(-LN(2)/2))/(LN(2)/2)*V151*Y151*VLOOKUP('Données projet'!$B$9,Paramètres!$A$1:$I$89,3,0)*0.475*44/12</f>
        <v>2.5361876579954217E-19</v>
      </c>
      <c r="AC151" s="22">
        <f t="shared" si="111"/>
        <v>4.0548839653233975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59.005731763382016</v>
      </c>
      <c r="AO151" s="59">
        <f t="shared" si="144"/>
        <v>251.20125772816402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4.0369190359329599</v>
      </c>
      <c r="AV151" s="21">
        <f>EXP(-LN(2)/25)*AV150+(1-EXP(-LN(2)/25))/(LN(2)/25)*Calculateur!AQ151*Calculateur!AS151*VLOOKUP('Données projet'!$B$10,Paramètres!$A$1:$I$89,3,0)*0.475*44/12</f>
        <v>0.20511342009767294</v>
      </c>
      <c r="AW151" s="21">
        <f>EXP(-LN(2)/2)*AW150+(1-EXP(-LN(2)/2))/(LN(2)/2)*AQ151*AT151*VLOOKUP('Données projet'!$B$10,Paramètres!$A$1:$I$89,3,0)*0.475*44/12</f>
        <v>2.653242472979825E-19</v>
      </c>
      <c r="AX151" s="21">
        <f t="shared" si="114"/>
        <v>4.2420324560306328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57.270516236695812</v>
      </c>
      <c r="T152" s="59">
        <f t="shared" si="142"/>
        <v>241.33361295956638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3.7831505666842169</v>
      </c>
      <c r="AA152" s="21">
        <f>EXP(-LN(2)/25)*AA151+(1-EXP(-LN(2)/25))/(LN(2)/25)*Calculateur!V152*Calculateur!X152*VLOOKUP('Données projet'!$B$9,Paramètres!$A$1:$I$89,3,0)*0.475*44/12</f>
        <v>0.19070291006636203</v>
      </c>
      <c r="AB152" s="21">
        <f>EXP(-LN(2)/2)*AB151+(1-EXP(-LN(2)/2))/(LN(2)/2)*V152*Y152*VLOOKUP('Données projet'!$B$9,Paramètres!$A$1:$I$89,3,0)*0.475*44/12</f>
        <v>1.7933554913301911E-19</v>
      </c>
      <c r="AC152" s="22">
        <f t="shared" si="111"/>
        <v>3.9738534767505791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59.005731763382016</v>
      </c>
      <c r="AO152" s="59">
        <f t="shared" si="144"/>
        <v>251.20125772816402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3.9577575159157967</v>
      </c>
      <c r="AV152" s="21">
        <f>EXP(-LN(2)/25)*AV151+(1-EXP(-LN(2)/25))/(LN(2)/25)*Calculateur!AQ152*Calculateur!AS152*VLOOKUP('Données projet'!$B$10,Paramètres!$A$1:$I$89,3,0)*0.475*44/12</f>
        <v>0.1995045828386561</v>
      </c>
      <c r="AW152" s="21">
        <f>EXP(-LN(2)/2)*AW151+(1-EXP(-LN(2)/2))/(LN(2)/2)*AQ152*AT152*VLOOKUP('Données projet'!$B$10,Paramètres!$A$1:$I$89,3,0)*0.475*44/12</f>
        <v>1.8761257447761994E-19</v>
      </c>
      <c r="AX152" s="21">
        <f t="shared" si="114"/>
        <v>4.1572620987544529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57.270516236695812</v>
      </c>
      <c r="T153" s="59">
        <f t="shared" si="142"/>
        <v>241.33361295956638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3.7089652915655389</v>
      </c>
      <c r="AA153" s="21">
        <f>EXP(-LN(2)/25)*AA152+(1-EXP(-LN(2)/25))/(LN(2)/25)*Calculateur!V153*Calculateur!X153*VLOOKUP('Données projet'!$B$9,Paramètres!$A$1:$I$89,3,0)*0.475*44/12</f>
        <v>0.18548812896196717</v>
      </c>
      <c r="AB153" s="21">
        <f>EXP(-LN(2)/2)*AB152+(1-EXP(-LN(2)/2))/(LN(2)/2)*V153*Y153*VLOOKUP('Données projet'!$B$9,Paramètres!$A$1:$I$89,3,0)*0.475*44/12</f>
        <v>1.2680938289977109E-19</v>
      </c>
      <c r="AC153" s="22">
        <f t="shared" si="111"/>
        <v>3.8944534205275061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59.005731763382016</v>
      </c>
      <c r="AO153" s="59">
        <f t="shared" si="144"/>
        <v>251.20125772816402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3.8801483050224106</v>
      </c>
      <c r="AV153" s="21">
        <f>EXP(-LN(2)/25)*AV152+(1-EXP(-LN(2)/25))/(LN(2)/25)*Calculateur!AQ153*Calculateur!AS153*VLOOKUP('Données projet'!$B$10,Paramètres!$A$1:$I$89,3,0)*0.475*44/12</f>
        <v>0.19404911952944301</v>
      </c>
      <c r="AW153" s="21">
        <f>EXP(-LN(2)/2)*AW152+(1-EXP(-LN(2)/2))/(LN(2)/2)*AQ153*AT153*VLOOKUP('Données projet'!$B$10,Paramètres!$A$1:$I$89,3,0)*0.475*44/12</f>
        <v>1.3266212364899125E-19</v>
      </c>
      <c r="AX153" s="21">
        <f t="shared" si="114"/>
        <v>4.074197424551854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57.270516236695812</v>
      </c>
      <c r="T154" s="59">
        <f t="shared" si="142"/>
        <v>241.33361295956638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3.6362347444433882</v>
      </c>
      <c r="AA154" s="21">
        <f>EXP(-LN(2)/25)*AA153+(1-EXP(-LN(2)/25))/(LN(2)/25)*Calculateur!V154*Calculateur!X154*VLOOKUP('Données projet'!$B$9,Paramètres!$A$1:$I$89,3,0)*0.475*44/12</f>
        <v>0.18041594632110541</v>
      </c>
      <c r="AB154" s="21">
        <f>EXP(-LN(2)/2)*AB153+(1-EXP(-LN(2)/2))/(LN(2)/2)*V154*Y154*VLOOKUP('Données projet'!$B$9,Paramètres!$A$1:$I$89,3,0)*0.475*44/12</f>
        <v>8.9667774566509557E-20</v>
      </c>
      <c r="AC154" s="22">
        <f t="shared" ref="AC154:AC203" si="163">SUM(Z154:AB154)</f>
        <v>3.8166506907644937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59.005731763382016</v>
      </c>
      <c r="AO154" s="59">
        <f t="shared" si="144"/>
        <v>251.20125772816402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3.8040609634176992</v>
      </c>
      <c r="AV154" s="21">
        <f>EXP(-LN(2)/25)*AV153+(1-EXP(-LN(2)/25))/(LN(2)/25)*Calculateur!AQ154*Calculateur!AS154*VLOOKUP('Données projet'!$B$10,Paramètres!$A$1:$I$89,3,0)*0.475*44/12</f>
        <v>0.18874283615131071</v>
      </c>
      <c r="AW154" s="21">
        <f>EXP(-LN(2)/2)*AW153+(1-EXP(-LN(2)/2))/(LN(2)/2)*AQ154*AT154*VLOOKUP('Données projet'!$B$10,Paramètres!$A$1:$I$89,3,0)*0.475*44/12</f>
        <v>9.3806287238809968E-20</v>
      </c>
      <c r="AX154" s="21">
        <f t="shared" ref="AX154:AX203" si="166">SUM(AU154:AW154)</f>
        <v>3.99280379956901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57.270516236695812</v>
      </c>
      <c r="T155" s="59">
        <f t="shared" si="142"/>
        <v>241.33361295956638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3.5649303989890497</v>
      </c>
      <c r="AA155" s="21">
        <f>EXP(-LN(2)/25)*AA154+(1-EXP(-LN(2)/25))/(LN(2)/25)*Calculateur!V155*Calculateur!X155*VLOOKUP('Données projet'!$B$9,Paramètres!$A$1:$I$89,3,0)*0.475*44/12</f>
        <v>0.17548246278129251</v>
      </c>
      <c r="AB155" s="21">
        <f>EXP(-LN(2)/2)*AB154+(1-EXP(-LN(2)/2))/(LN(2)/2)*V155*Y155*VLOOKUP('Données projet'!$B$9,Paramètres!$A$1:$I$89,3,0)*0.475*44/12</f>
        <v>6.3404691449885543E-20</v>
      </c>
      <c r="AC155" s="22">
        <f t="shared" si="163"/>
        <v>3.7404128617703423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59.005731763382016</v>
      </c>
      <c r="AO155" s="59">
        <f t="shared" si="144"/>
        <v>251.20125772816402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3.7294656481731603</v>
      </c>
      <c r="AV155" s="21">
        <f>EXP(-LN(2)/25)*AV154+(1-EXP(-LN(2)/25))/(LN(2)/25)*Calculateur!AQ155*Calculateur!AS155*VLOOKUP('Données projet'!$B$10,Paramètres!$A$1:$I$89,3,0)*0.475*44/12</f>
        <v>0.18358165337119875</v>
      </c>
      <c r="AW155" s="21">
        <f>EXP(-LN(2)/2)*AW154+(1-EXP(-LN(2)/2))/(LN(2)/2)*AQ155*AT155*VLOOKUP('Données projet'!$B$10,Paramètres!$A$1:$I$89,3,0)*0.475*44/12</f>
        <v>6.6331061824495624E-20</v>
      </c>
      <c r="AX155" s="21">
        <f t="shared" si="166"/>
        <v>3.913047301544359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57.270516236695812</v>
      </c>
      <c r="T156" s="59">
        <f t="shared" si="142"/>
        <v>241.33361295956638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3.4950242882577145</v>
      </c>
      <c r="AA156" s="21">
        <f>EXP(-LN(2)/25)*AA155+(1-EXP(-LN(2)/25))/(LN(2)/25)*Calculateur!V156*Calculateur!X156*VLOOKUP('Données projet'!$B$9,Paramètres!$A$1:$I$89,3,0)*0.475*44/12</f>
        <v>0.1706838856083164</v>
      </c>
      <c r="AB156" s="21">
        <f>EXP(-LN(2)/2)*AB155+(1-EXP(-LN(2)/2))/(LN(2)/2)*V156*Y156*VLOOKUP('Données projet'!$B$9,Paramètres!$A$1:$I$89,3,0)*0.475*44/12</f>
        <v>4.4833887283254778E-20</v>
      </c>
      <c r="AC156" s="22">
        <f t="shared" si="163"/>
        <v>3.6657081738660309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59.005731763382016</v>
      </c>
      <c r="AO156" s="59">
        <f t="shared" si="144"/>
        <v>251.20125772816402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3.6563331015619172</v>
      </c>
      <c r="AV156" s="21">
        <f>EXP(-LN(2)/25)*AV155+(1-EXP(-LN(2)/25))/(LN(2)/25)*Calculateur!AQ156*Calculateur!AS156*VLOOKUP('Données projet'!$B$10,Paramètres!$A$1:$I$89,3,0)*0.475*44/12</f>
        <v>0.17856160340562374</v>
      </c>
      <c r="AW156" s="21">
        <f>EXP(-LN(2)/2)*AW155+(1-EXP(-LN(2)/2))/(LN(2)/2)*AQ156*AT156*VLOOKUP('Données projet'!$B$10,Paramètres!$A$1:$I$89,3,0)*0.475*44/12</f>
        <v>4.6903143619404984E-20</v>
      </c>
      <c r="AX156" s="21">
        <f t="shared" si="166"/>
        <v>3.834894704967541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57.270516236695812</v>
      </c>
      <c r="T157" s="59">
        <f t="shared" si="142"/>
        <v>241.33361295956638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3.4264889937193033</v>
      </c>
      <c r="AA157" s="21">
        <f>EXP(-LN(2)/25)*AA156+(1-EXP(-LN(2)/25))/(LN(2)/25)*Calculateur!V157*Calculateur!X157*VLOOKUP('Données projet'!$B$9,Paramètres!$A$1:$I$89,3,0)*0.475*44/12</f>
        <v>0.16601652578048154</v>
      </c>
      <c r="AB157" s="21">
        <f>EXP(-LN(2)/2)*AB156+(1-EXP(-LN(2)/2))/(LN(2)/2)*V157*Y157*VLOOKUP('Données projet'!$B$9,Paramètres!$A$1:$I$89,3,0)*0.475*44/12</f>
        <v>3.1702345724942771E-20</v>
      </c>
      <c r="AC157" s="22">
        <f t="shared" si="163"/>
        <v>3.5925055194997846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59.005731763382016</v>
      </c>
      <c r="AO157" s="59">
        <f t="shared" si="144"/>
        <v>251.20125772816402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3.5846346395832716</v>
      </c>
      <c r="AV157" s="21">
        <f>EXP(-LN(2)/25)*AV156+(1-EXP(-LN(2)/25))/(LN(2)/25)*Calculateur!AQ157*Calculateur!AS157*VLOOKUP('Données projet'!$B$10,Paramètres!$A$1:$I$89,3,0)*0.475*44/12</f>
        <v>0.17367882697035034</v>
      </c>
      <c r="AW157" s="21">
        <f>EXP(-LN(2)/2)*AW156+(1-EXP(-LN(2)/2))/(LN(2)/2)*AQ157*AT157*VLOOKUP('Données projet'!$B$10,Paramètres!$A$1:$I$89,3,0)*0.475*44/12</f>
        <v>3.3165530912247812E-20</v>
      </c>
      <c r="AX157" s="21">
        <f t="shared" si="166"/>
        <v>3.7583134665536218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57.270516236695812</v>
      </c>
      <c r="T158" s="59">
        <f t="shared" si="142"/>
        <v>241.33361295956638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3.3592976345043883</v>
      </c>
      <c r="AA158" s="21">
        <f>EXP(-LN(2)/25)*AA157+(1-EXP(-LN(2)/25))/(LN(2)/25)*Calculateur!V158*Calculateur!X158*VLOOKUP('Données projet'!$B$9,Paramètres!$A$1:$I$89,3,0)*0.475*44/12</f>
        <v>0.16147679515258462</v>
      </c>
      <c r="AB158" s="21">
        <f>EXP(-LN(2)/2)*AB157+(1-EXP(-LN(2)/2))/(LN(2)/2)*V158*Y158*VLOOKUP('Données projet'!$B$9,Paramètres!$A$1:$I$89,3,0)*0.475*44/12</f>
        <v>2.2416943641627389E-20</v>
      </c>
      <c r="AC158" s="22">
        <f t="shared" si="163"/>
        <v>3.520774429656973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59.005731763382016</v>
      </c>
      <c r="AO158" s="59">
        <f t="shared" si="144"/>
        <v>251.20125772816402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3.5143421407122837</v>
      </c>
      <c r="AV158" s="21">
        <f>EXP(-LN(2)/25)*AV157+(1-EXP(-LN(2)/25))/(LN(2)/25)*Calculateur!AQ158*Calculateur!AS158*VLOOKUP('Données projet'!$B$10,Paramètres!$A$1:$I$89,3,0)*0.475*44/12</f>
        <v>0.16892957031347355</v>
      </c>
      <c r="AW158" s="21">
        <f>EXP(-LN(2)/2)*AW157+(1-EXP(-LN(2)/2))/(LN(2)/2)*AQ158*AT158*VLOOKUP('Données projet'!$B$10,Paramètres!$A$1:$I$89,3,0)*0.475*44/12</f>
        <v>2.3451571809702492E-20</v>
      </c>
      <c r="AX158" s="21">
        <f t="shared" si="166"/>
        <v>3.6832717110257573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57.270516236695812</v>
      </c>
      <c r="T159" s="59">
        <f t="shared" si="142"/>
        <v>241.33361295956638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3.2934238568609953</v>
      </c>
      <c r="AA159" s="21">
        <f>EXP(-LN(2)/25)*AA158+(1-EXP(-LN(2)/25))/(LN(2)/25)*Calculateur!V159*Calculateur!X159*VLOOKUP('Données projet'!$B$9,Paramètres!$A$1:$I$89,3,0)*0.475*44/12</f>
        <v>0.15706120369744159</v>
      </c>
      <c r="AB159" s="21">
        <f>EXP(-LN(2)/2)*AB158+(1-EXP(-LN(2)/2))/(LN(2)/2)*V159*Y159*VLOOKUP('Données projet'!$B$9,Paramètres!$A$1:$I$89,3,0)*0.475*44/12</f>
        <v>1.5851172862471386E-20</v>
      </c>
      <c r="AC159" s="22">
        <f t="shared" si="163"/>
        <v>3.450485060558437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59.005731763382016</v>
      </c>
      <c r="AO159" s="59">
        <f t="shared" si="144"/>
        <v>251.20125772816402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3.4454280348699649</v>
      </c>
      <c r="AV159" s="21">
        <f>EXP(-LN(2)/25)*AV158+(1-EXP(-LN(2)/25))/(LN(2)/25)*Calculateur!AQ159*Calculateur!AS159*VLOOKUP('Données projet'!$B$10,Paramètres!$A$1:$I$89,3,0)*0.475*44/12</f>
        <v>0.1643101823296316</v>
      </c>
      <c r="AW159" s="21">
        <f>EXP(-LN(2)/2)*AW158+(1-EXP(-LN(2)/2))/(LN(2)/2)*AQ159*AT159*VLOOKUP('Données projet'!$B$10,Paramètres!$A$1:$I$89,3,0)*0.475*44/12</f>
        <v>1.6582765456123906E-20</v>
      </c>
      <c r="AX159" s="21">
        <f t="shared" si="166"/>
        <v>3.6097382171995966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57.270516236695812</v>
      </c>
      <c r="T160" s="59">
        <f t="shared" si="142"/>
        <v>241.33361295956638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3.2288418238181524</v>
      </c>
      <c r="AA160" s="21">
        <f>EXP(-LN(2)/25)*AA159+(1-EXP(-LN(2)/25))/(LN(2)/25)*Calculateur!V160*Calculateur!X160*VLOOKUP('Données projet'!$B$9,Paramètres!$A$1:$I$89,3,0)*0.475*44/12</f>
        <v>0.15276635682284531</v>
      </c>
      <c r="AB160" s="21">
        <f>EXP(-LN(2)/2)*AB159+(1-EXP(-LN(2)/2))/(LN(2)/2)*V160*Y160*VLOOKUP('Données projet'!$B$9,Paramètres!$A$1:$I$89,3,0)*0.475*44/12</f>
        <v>1.1208471820813695E-20</v>
      </c>
      <c r="AC160" s="22">
        <f t="shared" si="163"/>
        <v>3.3816081806409977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59.005731763382016</v>
      </c>
      <c r="AO160" s="59">
        <f t="shared" si="144"/>
        <v>251.20125772816402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3.3778652926097599</v>
      </c>
      <c r="AV160" s="21">
        <f>EXP(-LN(2)/25)*AV159+(1-EXP(-LN(2)/25))/(LN(2)/25)*Calculateur!AQ160*Calculateur!AS160*VLOOKUP('Données projet'!$B$10,Paramètres!$A$1:$I$89,3,0)*0.475*44/12</f>
        <v>0.15981711175313087</v>
      </c>
      <c r="AW160" s="21">
        <f>EXP(-LN(2)/2)*AW159+(1-EXP(-LN(2)/2))/(LN(2)/2)*AQ160*AT160*VLOOKUP('Données projet'!$B$10,Paramètres!$A$1:$I$89,3,0)*0.475*44/12</f>
        <v>1.1725785904851246E-20</v>
      </c>
      <c r="AX160" s="21">
        <f t="shared" si="166"/>
        <v>3.5376824043628909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57.270516236695812</v>
      </c>
      <c r="T161" s="59">
        <f t="shared" si="142"/>
        <v>241.33361295956638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3.1655262050521289</v>
      </c>
      <c r="AA161" s="21">
        <f>EXP(-LN(2)/25)*AA160+(1-EXP(-LN(2)/25))/(LN(2)/25)*Calculateur!V161*Calculateur!X161*VLOOKUP('Données projet'!$B$9,Paramètres!$A$1:$I$89,3,0)*0.475*44/12</f>
        <v>0.14858895276189105</v>
      </c>
      <c r="AB161" s="21">
        <f>EXP(-LN(2)/2)*AB160+(1-EXP(-LN(2)/2))/(LN(2)/2)*V161*Y161*VLOOKUP('Données projet'!$B$9,Paramètres!$A$1:$I$89,3,0)*0.475*44/12</f>
        <v>7.9255864312356929E-21</v>
      </c>
      <c r="AC161" s="22">
        <f t="shared" si="163"/>
        <v>3.3141151578140198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59.005731763382016</v>
      </c>
      <c r="AO161" s="59">
        <f t="shared" si="144"/>
        <v>251.20125772816402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3.311627414516074</v>
      </c>
      <c r="AV161" s="21">
        <f>EXP(-LN(2)/25)*AV160+(1-EXP(-LN(2)/25))/(LN(2)/25)*Calculateur!AQ161*Calculateur!AS161*VLOOKUP('Données projet'!$B$10,Paramètres!$A$1:$I$89,3,0)*0.475*44/12</f>
        <v>0.15544690442782488</v>
      </c>
      <c r="AW161" s="21">
        <f>EXP(-LN(2)/2)*AW160+(1-EXP(-LN(2)/2))/(LN(2)/2)*AQ161*AT161*VLOOKUP('Données projet'!$B$10,Paramètres!$A$1:$I$89,3,0)*0.475*44/12</f>
        <v>8.291382728061953E-21</v>
      </c>
      <c r="AX161" s="21">
        <f t="shared" si="166"/>
        <v>3.4670743189438991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57.270516236695812</v>
      </c>
      <c r="T162" s="59">
        <f t="shared" si="142"/>
        <v>241.33361295956638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3.103452166951393</v>
      </c>
      <c r="AA162" s="21">
        <f>EXP(-LN(2)/25)*AA161+(1-EXP(-LN(2)/25))/(LN(2)/25)*Calculateur!V162*Calculateur!X162*VLOOKUP('Données projet'!$B$9,Paramètres!$A$1:$I$89,3,0)*0.475*44/12</f>
        <v>0.14452578003466371</v>
      </c>
      <c r="AB162" s="21">
        <f>EXP(-LN(2)/2)*AB161+(1-EXP(-LN(2)/2))/(LN(2)/2)*V162*Y162*VLOOKUP('Données projet'!$B$9,Paramètres!$A$1:$I$89,3,0)*0.475*44/12</f>
        <v>5.6042359104068473E-21</v>
      </c>
      <c r="AC162" s="22">
        <f t="shared" si="163"/>
        <v>3.2479779469860568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59.005731763382016</v>
      </c>
      <c r="AO162" s="59">
        <f t="shared" si="144"/>
        <v>251.20125772816402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3.2466884208106888</v>
      </c>
      <c r="AV162" s="21">
        <f>EXP(-LN(2)/25)*AV161+(1-EXP(-LN(2)/25))/(LN(2)/25)*Calculateur!AQ162*Calculateur!AS162*VLOOKUP('Données projet'!$B$10,Paramètres!$A$1:$I$89,3,0)*0.475*44/12</f>
        <v>0.1511962006516486</v>
      </c>
      <c r="AW162" s="21">
        <f>EXP(-LN(2)/2)*AW161+(1-EXP(-LN(2)/2))/(LN(2)/2)*AQ162*AT162*VLOOKUP('Données projet'!$B$10,Paramètres!$A$1:$I$89,3,0)*0.475*44/12</f>
        <v>5.862892952425623E-21</v>
      </c>
      <c r="AX162" s="21">
        <f t="shared" si="166"/>
        <v>3.3978846214623375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57.270516236695812</v>
      </c>
      <c r="T163" s="59">
        <f t="shared" si="142"/>
        <v>241.33361295956638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3.042595362876388</v>
      </c>
      <c r="AA163" s="21">
        <f>EXP(-LN(2)/25)*AA162+(1-EXP(-LN(2)/25))/(LN(2)/25)*Calculateur!V163*Calculateur!X163*VLOOKUP('Données projet'!$B$9,Paramètres!$A$1:$I$89,3,0)*0.475*44/12</f>
        <v>0.14057371497933538</v>
      </c>
      <c r="AB163" s="21">
        <f>EXP(-LN(2)/2)*AB162+(1-EXP(-LN(2)/2))/(LN(2)/2)*V163*Y163*VLOOKUP('Données projet'!$B$9,Paramètres!$A$1:$I$89,3,0)*0.475*44/12</f>
        <v>3.9627932156178464E-21</v>
      </c>
      <c r="AC163" s="22">
        <f t="shared" si="163"/>
        <v>3.1831690778557236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59.005731763382016</v>
      </c>
      <c r="AO163" s="59">
        <f t="shared" si="144"/>
        <v>251.20125772816402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3.1830228411629911</v>
      </c>
      <c r="AV163" s="21">
        <f>EXP(-LN(2)/25)*AV162+(1-EXP(-LN(2)/25))/(LN(2)/25)*Calculateur!AQ163*Calculateur!AS163*VLOOKUP('Données projet'!$B$10,Paramètres!$A$1:$I$89,3,0)*0.475*44/12</f>
        <v>0.14706173259376665</v>
      </c>
      <c r="AW163" s="21">
        <f>EXP(-LN(2)/2)*AW162+(1-EXP(-LN(2)/2))/(LN(2)/2)*AQ163*AT163*VLOOKUP('Données projet'!$B$10,Paramètres!$A$1:$I$89,3,0)*0.475*44/12</f>
        <v>4.1456913640309765E-21</v>
      </c>
      <c r="AX163" s="21">
        <f t="shared" si="166"/>
        <v>3.3300845737567579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57.270516236695812</v>
      </c>
      <c r="T164" s="59">
        <f t="shared" si="142"/>
        <v>241.33361295956638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2.9829319236103085</v>
      </c>
      <c r="AA164" s="21">
        <f>EXP(-LN(2)/25)*AA163+(1-EXP(-LN(2)/25))/(LN(2)/25)*Calculateur!V164*Calculateur!X164*VLOOKUP('Données projet'!$B$9,Paramètres!$A$1:$I$89,3,0)*0.475*44/12</f>
        <v>0.13672971935077508</v>
      </c>
      <c r="AB164" s="21">
        <f>EXP(-LN(2)/2)*AB163+(1-EXP(-LN(2)/2))/(LN(2)/2)*V164*Y164*VLOOKUP('Données projet'!$B$9,Paramètres!$A$1:$I$89,3,0)*0.475*44/12</f>
        <v>2.8021179552034237E-21</v>
      </c>
      <c r="AC164" s="22">
        <f t="shared" si="163"/>
        <v>3.1196616429610837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59.005731763382016</v>
      </c>
      <c r="AO164" s="59">
        <f t="shared" si="144"/>
        <v>251.20125772816402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3.1206057047000155</v>
      </c>
      <c r="AV164" s="21">
        <f>EXP(-LN(2)/25)*AV163+(1-EXP(-LN(2)/25))/(LN(2)/25)*Calculateur!AQ164*Calculateur!AS164*VLOOKUP('Données projet'!$B$10,Paramètres!$A$1:$I$89,3,0)*0.475*44/12</f>
        <v>0.14304032178234968</v>
      </c>
      <c r="AW164" s="21">
        <f>EXP(-LN(2)/2)*AW163+(1-EXP(-LN(2)/2))/(LN(2)/2)*AQ164*AT164*VLOOKUP('Données projet'!$B$10,Paramètres!$A$1:$I$89,3,0)*0.475*44/12</f>
        <v>2.9314464762128115E-21</v>
      </c>
      <c r="AX164" s="21">
        <f t="shared" si="166"/>
        <v>3.2636460264823652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57.270516236695812</v>
      </c>
      <c r="T165" s="59">
        <f t="shared" si="142"/>
        <v>241.33361295956638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2.9244384479971322</v>
      </c>
      <c r="AA165" s="21">
        <f>EXP(-LN(2)/25)*AA164+(1-EXP(-LN(2)/25))/(LN(2)/25)*Calculateur!V165*Calculateur!X165*VLOOKUP('Données projet'!$B$9,Paramètres!$A$1:$I$89,3,0)*0.475*44/12</f>
        <v>0.13299083798482469</v>
      </c>
      <c r="AB165" s="21">
        <f>EXP(-LN(2)/2)*AB164+(1-EXP(-LN(2)/2))/(LN(2)/2)*V165*Y165*VLOOKUP('Données projet'!$B$9,Paramètres!$A$1:$I$89,3,0)*0.475*44/12</f>
        <v>1.9813966078089232E-21</v>
      </c>
      <c r="AC165" s="22">
        <f t="shared" si="163"/>
        <v>3.0574292859819567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59.005731763382016</v>
      </c>
      <c r="AO165" s="59">
        <f t="shared" si="144"/>
        <v>251.20125772816402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3.0594125302123847</v>
      </c>
      <c r="AV165" s="21">
        <f>EXP(-LN(2)/25)*AV164+(1-EXP(-LN(2)/25))/(LN(2)/25)*Calculateur!AQ165*Calculateur!AS165*VLOOKUP('Données projet'!$B$10,Paramètres!$A$1:$I$89,3,0)*0.475*44/12</f>
        <v>0.13912887666104773</v>
      </c>
      <c r="AW165" s="21">
        <f>EXP(-LN(2)/2)*AW164+(1-EXP(-LN(2)/2))/(LN(2)/2)*AQ165*AT165*VLOOKUP('Données projet'!$B$10,Paramètres!$A$1:$I$89,3,0)*0.475*44/12</f>
        <v>2.0728456820154883E-21</v>
      </c>
      <c r="AX165" s="21">
        <f t="shared" si="166"/>
        <v>3.1985414068734324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57.270516236695812</v>
      </c>
      <c r="T166" s="59">
        <f t="shared" si="142"/>
        <v>241.33361295956638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2.8670919937632329</v>
      </c>
      <c r="AA166" s="21">
        <f>EXP(-LN(2)/25)*AA165+(1-EXP(-LN(2)/25))/(LN(2)/25)*Calculateur!V166*Calculateur!X166*VLOOKUP('Données projet'!$B$9,Paramètres!$A$1:$I$89,3,0)*0.475*44/12</f>
        <v>0.12935419652644545</v>
      </c>
      <c r="AB166" s="21">
        <f>EXP(-LN(2)/2)*AB165+(1-EXP(-LN(2)/2))/(LN(2)/2)*V166*Y166*VLOOKUP('Données projet'!$B$9,Paramètres!$A$1:$I$89,3,0)*0.475*44/12</f>
        <v>1.4010589776017118E-21</v>
      </c>
      <c r="AC166" s="22">
        <f t="shared" si="163"/>
        <v>2.9964461902896784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59.005731763382016</v>
      </c>
      <c r="AO166" s="59">
        <f t="shared" si="144"/>
        <v>251.20125772816402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2.9994193165523053</v>
      </c>
      <c r="AV166" s="21">
        <f>EXP(-LN(2)/25)*AV165+(1-EXP(-LN(2)/25))/(LN(2)/25)*Calculateur!AQ166*Calculateur!AS166*VLOOKUP('Données projet'!$B$10,Paramètres!$A$1:$I$89,3,0)*0.475*44/12</f>
        <v>0.13532439021228174</v>
      </c>
      <c r="AW166" s="21">
        <f>EXP(-LN(2)/2)*AW165+(1-EXP(-LN(2)/2))/(LN(2)/2)*AQ166*AT166*VLOOKUP('Données projet'!$B$10,Paramètres!$A$1:$I$89,3,0)*0.475*44/12</f>
        <v>1.4657232381064058E-21</v>
      </c>
      <c r="AX166" s="21">
        <f t="shared" si="166"/>
        <v>3.1347437067645871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57.270516236695812</v>
      </c>
      <c r="T167" s="59">
        <f t="shared" si="142"/>
        <v>241.33361295956638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2.8108700685189771</v>
      </c>
      <c r="AA167" s="21">
        <f>EXP(-LN(2)/25)*AA166+(1-EXP(-LN(2)/25))/(LN(2)/25)*Calculateur!V167*Calculateur!X167*VLOOKUP('Données projet'!$B$9,Paramètres!$A$1:$I$89,3,0)*0.475*44/12</f>
        <v>0.12581699921998823</v>
      </c>
      <c r="AB167" s="21">
        <f>EXP(-LN(2)/2)*AB166+(1-EXP(-LN(2)/2))/(LN(2)/2)*V167*Y167*VLOOKUP('Données projet'!$B$9,Paramètres!$A$1:$I$89,3,0)*0.475*44/12</f>
        <v>9.9069830390446161E-22</v>
      </c>
      <c r="AC167" s="22">
        <f t="shared" si="163"/>
        <v>2.9366870677389656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59.005731763382016</v>
      </c>
      <c r="AO167" s="59">
        <f t="shared" si="144"/>
        <v>251.20125772816402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2.9406025332198529</v>
      </c>
      <c r="AV167" s="21">
        <f>EXP(-LN(2)/25)*AV166+(1-EXP(-LN(2)/25))/(LN(2)/25)*Calculateur!AQ167*Calculateur!AS167*VLOOKUP('Données projet'!$B$10,Paramètres!$A$1:$I$89,3,0)*0.475*44/12</f>
        <v>0.13162393764552649</v>
      </c>
      <c r="AW167" s="21">
        <f>EXP(-LN(2)/2)*AW166+(1-EXP(-LN(2)/2))/(LN(2)/2)*AQ167*AT167*VLOOKUP('Données projet'!$B$10,Paramètres!$A$1:$I$89,3,0)*0.475*44/12</f>
        <v>1.0364228410077441E-21</v>
      </c>
      <c r="AX167" s="21">
        <f t="shared" si="166"/>
        <v>3.0722264708653793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57.270516236695812</v>
      </c>
      <c r="T168" s="59">
        <f t="shared" si="142"/>
        <v>241.33361295956638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2.7557506209367726</v>
      </c>
      <c r="AA168" s="21">
        <f>EXP(-LN(2)/25)*AA167+(1-EXP(-LN(2)/25))/(LN(2)/25)*Calculateur!V168*Calculateur!X168*VLOOKUP('Données projet'!$B$9,Paramètres!$A$1:$I$89,3,0)*0.475*44/12</f>
        <v>0.12237652675988922</v>
      </c>
      <c r="AB168" s="21">
        <f>EXP(-LN(2)/2)*AB167+(1-EXP(-LN(2)/2))/(LN(2)/2)*V168*Y168*VLOOKUP('Données projet'!$B$9,Paramètres!$A$1:$I$89,3,0)*0.475*44/12</f>
        <v>7.0052948880085591E-22</v>
      </c>
      <c r="AC168" s="22">
        <f t="shared" si="163"/>
        <v>2.8781271476966617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59.005731763382016</v>
      </c>
      <c r="AO168" s="59">
        <f t="shared" si="144"/>
        <v>251.20125772816402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2.8829391111338545</v>
      </c>
      <c r="AV168" s="21">
        <f>EXP(-LN(2)/25)*AV167+(1-EXP(-LN(2)/25))/(LN(2)/25)*Calculateur!AQ168*Calculateur!AS168*VLOOKUP('Données projet'!$B$10,Paramètres!$A$1:$I$89,3,0)*0.475*44/12</f>
        <v>0.12802467414880753</v>
      </c>
      <c r="AW168" s="21">
        <f>EXP(-LN(2)/2)*AW167+(1-EXP(-LN(2)/2))/(LN(2)/2)*AQ168*AT168*VLOOKUP('Données projet'!$B$10,Paramètres!$A$1:$I$89,3,0)*0.475*44/12</f>
        <v>7.3286161905320288E-22</v>
      </c>
      <c r="AX168" s="21">
        <f t="shared" si="166"/>
        <v>3.0109637852826618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57.270516236695812</v>
      </c>
      <c r="T169" s="59">
        <f t="shared" si="142"/>
        <v>241.33361295956638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2.7017120321021117</v>
      </c>
      <c r="AA169" s="21">
        <f>EXP(-LN(2)/25)*AA168+(1-EXP(-LN(2)/25))/(LN(2)/25)*Calculateur!V169*Calculateur!X169*VLOOKUP('Données projet'!$B$9,Paramètres!$A$1:$I$89,3,0)*0.475*44/12</f>
        <v>0.11903013420013821</v>
      </c>
      <c r="AB169" s="21">
        <f>EXP(-LN(2)/2)*AB168+(1-EXP(-LN(2)/2))/(LN(2)/2)*V169*Y169*VLOOKUP('Données projet'!$B$9,Paramètres!$A$1:$I$89,3,0)*0.475*44/12</f>
        <v>4.953491519522308E-22</v>
      </c>
      <c r="AC169" s="22">
        <f t="shared" si="163"/>
        <v>2.8207421663022498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59.005731763382016</v>
      </c>
      <c r="AO169" s="59">
        <f t="shared" si="144"/>
        <v>251.20125772816402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2.826406433583748</v>
      </c>
      <c r="AV169" s="21">
        <f>EXP(-LN(2)/25)*AV168+(1-EXP(-LN(2)/25))/(LN(2)/25)*Calculateur!AQ169*Calculateur!AS169*VLOOKUP('Données projet'!$B$10,Paramètres!$A$1:$I$89,3,0)*0.475*44/12</f>
        <v>0.12452383270168338</v>
      </c>
      <c r="AW169" s="21">
        <f>EXP(-LN(2)/2)*AW168+(1-EXP(-LN(2)/2))/(LN(2)/2)*AQ169*AT169*VLOOKUP('Données projet'!$B$10,Paramètres!$A$1:$I$89,3,0)*0.475*44/12</f>
        <v>5.1821142050387207E-22</v>
      </c>
      <c r="AX169" s="21">
        <f t="shared" si="166"/>
        <v>2.9509302662854315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57.270516236695812</v>
      </c>
      <c r="T170" s="59">
        <f t="shared" si="142"/>
        <v>241.33361295956638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2.6487331070342139</v>
      </c>
      <c r="AA170" s="21">
        <f>EXP(-LN(2)/25)*AA169+(1-EXP(-LN(2)/25))/(LN(2)/25)*Calculateur!V170*Calculateur!X170*VLOOKUP('Données projet'!$B$9,Paramètres!$A$1:$I$89,3,0)*0.475*44/12</f>
        <v>0.11577524892091272</v>
      </c>
      <c r="AB170" s="21">
        <f>EXP(-LN(2)/2)*AB169+(1-EXP(-LN(2)/2))/(LN(2)/2)*V170*Y170*VLOOKUP('Données projet'!$B$9,Paramètres!$A$1:$I$89,3,0)*0.475*44/12</f>
        <v>3.5026474440042796E-22</v>
      </c>
      <c r="AC170" s="22">
        <f t="shared" si="163"/>
        <v>2.7645083559551265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59.005731763382016</v>
      </c>
      <c r="AO170" s="59">
        <f t="shared" si="144"/>
        <v>251.20125772816402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2.7709823273588703</v>
      </c>
      <c r="AV170" s="21">
        <f>EXP(-LN(2)/25)*AV169+(1-EXP(-LN(2)/25))/(LN(2)/25)*Calculateur!AQ170*Calculateur!AS170*VLOOKUP('Données projet'!$B$10,Paramètres!$A$1:$I$89,3,0)*0.475*44/12</f>
        <v>0.12111872194803208</v>
      </c>
      <c r="AW170" s="21">
        <f>EXP(-LN(2)/2)*AW169+(1-EXP(-LN(2)/2))/(LN(2)/2)*AQ170*AT170*VLOOKUP('Données projet'!$B$10,Paramètres!$A$1:$I$89,3,0)*0.475*44/12</f>
        <v>3.6643080952660144E-22</v>
      </c>
      <c r="AX170" s="21">
        <f t="shared" si="166"/>
        <v>2.8921010493069024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57.270516236695812</v>
      </c>
      <c r="T171" s="59">
        <f t="shared" si="142"/>
        <v>241.33361295956638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2.5967930663729444</v>
      </c>
      <c r="AA171" s="21">
        <f>EXP(-LN(2)/25)*AA170+(1-EXP(-LN(2)/25))/(LN(2)/25)*Calculateur!V171*Calculateur!X171*VLOOKUP('Données projet'!$B$9,Paramètres!$A$1:$I$89,3,0)*0.475*44/12</f>
        <v>0.11260936865081463</v>
      </c>
      <c r="AB171" s="21">
        <f>EXP(-LN(2)/2)*AB170+(1-EXP(-LN(2)/2))/(LN(2)/2)*V171*Y171*VLOOKUP('Données projet'!$B$9,Paramètres!$A$1:$I$89,3,0)*0.475*44/12</f>
        <v>2.476745759761154E-22</v>
      </c>
      <c r="AC171" s="22">
        <f t="shared" si="163"/>
        <v>2.7094024350237591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59.005731763382016</v>
      </c>
      <c r="AO171" s="59">
        <f t="shared" si="144"/>
        <v>251.20125772816402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2.7166450540516958</v>
      </c>
      <c r="AV171" s="21">
        <f>EXP(-LN(2)/25)*AV170+(1-EXP(-LN(2)/25))/(LN(2)/25)*Calculateur!AQ171*Calculateur!AS171*VLOOKUP('Données projet'!$B$10,Paramètres!$A$1:$I$89,3,0)*0.475*44/12</f>
        <v>0.11780672412700638</v>
      </c>
      <c r="AW171" s="21">
        <f>EXP(-LN(2)/2)*AW170+(1-EXP(-LN(2)/2))/(LN(2)/2)*AQ171*AT171*VLOOKUP('Données projet'!$B$10,Paramètres!$A$1:$I$89,3,0)*0.475*44/12</f>
        <v>2.5910571025193603E-22</v>
      </c>
      <c r="AX171" s="21">
        <f t="shared" si="166"/>
        <v>2.834451778178702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57.270516236695812</v>
      </c>
      <c r="T172" s="59">
        <f t="shared" si="142"/>
        <v>241.33361295956638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2.5458715382287456</v>
      </c>
      <c r="AA172" s="21">
        <f>EXP(-LN(2)/25)*AA171+(1-EXP(-LN(2)/25))/(LN(2)/25)*Calculateur!V172*Calculateur!X172*VLOOKUP('Données projet'!$B$9,Paramètres!$A$1:$I$89,3,0)*0.475*44/12</f>
        <v>0.10953005954318877</v>
      </c>
      <c r="AB172" s="21">
        <f>EXP(-LN(2)/2)*AB171+(1-EXP(-LN(2)/2))/(LN(2)/2)*V172*Y172*VLOOKUP('Données projet'!$B$9,Paramètres!$A$1:$I$89,3,0)*0.475*44/12</f>
        <v>1.7513237220021398E-22</v>
      </c>
      <c r="AC172" s="22">
        <f t="shared" si="163"/>
        <v>2.6554015977719345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59.005731763382016</v>
      </c>
      <c r="AO172" s="59">
        <f t="shared" si="144"/>
        <v>251.20125772816402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2.6633733015316108</v>
      </c>
      <c r="AV172" s="21">
        <f>EXP(-LN(2)/25)*AV171+(1-EXP(-LN(2)/25))/(LN(2)/25)*Calculateur!AQ172*Calculateur!AS172*VLOOKUP('Données projet'!$B$10,Paramètres!$A$1:$I$89,3,0)*0.475*44/12</f>
        <v>0.11458529306056701</v>
      </c>
      <c r="AW172" s="21">
        <f>EXP(-LN(2)/2)*AW171+(1-EXP(-LN(2)/2))/(LN(2)/2)*AQ172*AT172*VLOOKUP('Données projet'!$B$10,Paramètres!$A$1:$I$89,3,0)*0.475*44/12</f>
        <v>1.8321540476330072E-22</v>
      </c>
      <c r="AX172" s="21">
        <f t="shared" si="166"/>
        <v>2.7779585945921776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57.270516236695812</v>
      </c>
      <c r="T173" s="59">
        <f t="shared" si="142"/>
        <v>241.33361295956638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2.4959485501923893</v>
      </c>
      <c r="AA173" s="21">
        <f>EXP(-LN(2)/25)*AA172+(1-EXP(-LN(2)/25))/(LN(2)/25)*Calculateur!V173*Calculateur!X173*VLOOKUP('Données projet'!$B$9,Paramètres!$A$1:$I$89,3,0)*0.475*44/12</f>
        <v>0.10653495430504478</v>
      </c>
      <c r="AB173" s="21">
        <f>EXP(-LN(2)/2)*AB172+(1-EXP(-LN(2)/2))/(LN(2)/2)*V173*Y173*VLOOKUP('Données projet'!$B$9,Paramètres!$A$1:$I$89,3,0)*0.475*44/12</f>
        <v>1.238372879880577E-22</v>
      </c>
      <c r="AC173" s="22">
        <f t="shared" si="163"/>
        <v>2.6024835044974339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59.005731763382016</v>
      </c>
      <c r="AO173" s="59">
        <f t="shared" si="144"/>
        <v>251.20125772816402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2.6111461755858842</v>
      </c>
      <c r="AV173" s="21">
        <f>EXP(-LN(2)/25)*AV172+(1-EXP(-LN(2)/25))/(LN(2)/25)*Calculateur!AQ173*Calculateur!AS173*VLOOKUP('Données projet'!$B$10,Paramètres!$A$1:$I$89,3,0)*0.475*44/12</f>
        <v>0.11145195219604713</v>
      </c>
      <c r="AW173" s="21">
        <f>EXP(-LN(2)/2)*AW172+(1-EXP(-LN(2)/2))/(LN(2)/2)*AQ173*AT173*VLOOKUP('Données projet'!$B$10,Paramètres!$A$1:$I$89,3,0)*0.475*44/12</f>
        <v>1.2955285512596802E-22</v>
      </c>
      <c r="AX173" s="21">
        <f t="shared" si="166"/>
        <v>2.7225981277819313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57.270516236695812</v>
      </c>
      <c r="T174" s="59">
        <f t="shared" si="142"/>
        <v>241.33361295956638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2.4470045215014098</v>
      </c>
      <c r="AA174" s="21">
        <f>EXP(-LN(2)/25)*AA173+(1-EXP(-LN(2)/25))/(LN(2)/25)*Calculateur!V174*Calculateur!X174*VLOOKUP('Données projet'!$B$9,Paramètres!$A$1:$I$89,3,0)*0.475*44/12</f>
        <v>0.10362175037714358</v>
      </c>
      <c r="AB174" s="21">
        <f>EXP(-LN(2)/2)*AB173+(1-EXP(-LN(2)/2))/(LN(2)/2)*V174*Y174*VLOOKUP('Données projet'!$B$9,Paramètres!$A$1:$I$89,3,0)*0.475*44/12</f>
        <v>8.7566186100106989E-23</v>
      </c>
      <c r="AC174" s="22">
        <f t="shared" si="163"/>
        <v>2.5506262718785533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59.005731763382016</v>
      </c>
      <c r="AO174" s="59">
        <f t="shared" si="144"/>
        <v>251.20125772816402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2.5599431917245519</v>
      </c>
      <c r="AV174" s="21">
        <f>EXP(-LN(2)/25)*AV173+(1-EXP(-LN(2)/25))/(LN(2)/25)*Calculateur!AQ174*Calculateur!AS174*VLOOKUP('Données projet'!$B$10,Paramètres!$A$1:$I$89,3,0)*0.475*44/12</f>
        <v>0.10840429270224278</v>
      </c>
      <c r="AW174" s="21">
        <f>EXP(-LN(2)/2)*AW173+(1-EXP(-LN(2)/2))/(LN(2)/2)*AQ174*AT174*VLOOKUP('Données projet'!$B$10,Paramètres!$A$1:$I$89,3,0)*0.475*44/12</f>
        <v>9.160770238165036E-23</v>
      </c>
      <c r="AX174" s="21">
        <f t="shared" si="166"/>
        <v>2.6683474844267945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57.270516236695812</v>
      </c>
      <c r="T175" s="59">
        <f t="shared" si="142"/>
        <v>241.33361295956638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2.3990202553601505</v>
      </c>
      <c r="AA175" s="21">
        <f>EXP(-LN(2)/25)*AA174+(1-EXP(-LN(2)/25))/(LN(2)/25)*Calculateur!V175*Calculateur!X175*VLOOKUP('Données projet'!$B$9,Paramètres!$A$1:$I$89,3,0)*0.475*44/12</f>
        <v>0.10078820816384956</v>
      </c>
      <c r="AB175" s="21">
        <f>EXP(-LN(2)/2)*AB174+(1-EXP(-LN(2)/2))/(LN(2)/2)*V175*Y175*VLOOKUP('Données projet'!$B$9,Paramètres!$A$1:$I$89,3,0)*0.475*44/12</f>
        <v>6.1918643994028851E-23</v>
      </c>
      <c r="AC175" s="22">
        <f t="shared" si="163"/>
        <v>2.4998084635239999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59.005731763382016</v>
      </c>
      <c r="AO175" s="59">
        <f t="shared" si="144"/>
        <v>251.20125772816402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2.509744267146004</v>
      </c>
      <c r="AV175" s="21">
        <f>EXP(-LN(2)/25)*AV174+(1-EXP(-LN(2)/25))/(LN(2)/25)*Calculateur!AQ175*Calculateur!AS175*VLOOKUP('Données projet'!$B$10,Paramètres!$A$1:$I$89,3,0)*0.475*44/12</f>
        <v>0.10543997161756595</v>
      </c>
      <c r="AW175" s="21">
        <f>EXP(-LN(2)/2)*AW174+(1-EXP(-LN(2)/2))/(LN(2)/2)*AQ175*AT175*VLOOKUP('Données projet'!$B$10,Paramètres!$A$1:$I$89,3,0)*0.475*44/12</f>
        <v>6.4776427562984008E-23</v>
      </c>
      <c r="AX175" s="21">
        <f t="shared" si="166"/>
        <v>2.61518423876357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57.270516236695812</v>
      </c>
      <c r="T176" s="59">
        <f t="shared" si="142"/>
        <v>241.33361295956638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2.3519769314104089</v>
      </c>
      <c r="AA176" s="21">
        <f>EXP(-LN(2)/25)*AA175+(1-EXP(-LN(2)/25))/(LN(2)/25)*Calculateur!V176*Calculateur!X176*VLOOKUP('Données projet'!$B$9,Paramètres!$A$1:$I$89,3,0)*0.475*44/12</f>
        <v>9.8032149311387581E-2</v>
      </c>
      <c r="AB176" s="21">
        <f>EXP(-LN(2)/2)*AB175+(1-EXP(-LN(2)/2))/(LN(2)/2)*V176*Y176*VLOOKUP('Données projet'!$B$9,Paramètres!$A$1:$I$89,3,0)*0.475*44/12</f>
        <v>4.3783093050053495E-23</v>
      </c>
      <c r="AC176" s="22">
        <f t="shared" si="163"/>
        <v>2.4500090807217965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59.005731763382016</v>
      </c>
      <c r="AO176" s="59">
        <f t="shared" si="144"/>
        <v>251.20125772816402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2.4605297128601205</v>
      </c>
      <c r="AV176" s="21">
        <f>EXP(-LN(2)/25)*AV175+(1-EXP(-LN(2)/25))/(LN(2)/25)*Calculateur!AQ176*Calculateur!AS176*VLOOKUP('Données projet'!$B$10,Paramètres!$A$1:$I$89,3,0)*0.475*44/12</f>
        <v>0.10255671004883649</v>
      </c>
      <c r="AW176" s="21">
        <f>EXP(-LN(2)/2)*AW175+(1-EXP(-LN(2)/2))/(LN(2)/2)*AQ176*AT176*VLOOKUP('Données projet'!$B$10,Paramètres!$A$1:$I$89,3,0)*0.475*44/12</f>
        <v>4.580385119082518E-23</v>
      </c>
      <c r="AX176" s="21">
        <f t="shared" si="166"/>
        <v>2.5630864229089569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57.270516236695812</v>
      </c>
      <c r="T177" s="59">
        <f t="shared" si="142"/>
        <v>241.33361295956638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2.3058560983497274</v>
      </c>
      <c r="AA177" s="21">
        <f>EXP(-LN(2)/25)*AA176+(1-EXP(-LN(2)/25))/(LN(2)/25)*Calculateur!V177*Calculateur!X177*VLOOKUP('Données projet'!$B$9,Paramètres!$A$1:$I$89,3,0)*0.475*44/12</f>
        <v>9.5351455033181015E-2</v>
      </c>
      <c r="AB177" s="21">
        <f>EXP(-LN(2)/2)*AB176+(1-EXP(-LN(2)/2))/(LN(2)/2)*V177*Y177*VLOOKUP('Données projet'!$B$9,Paramètres!$A$1:$I$89,3,0)*0.475*44/12</f>
        <v>3.0959321997014425E-23</v>
      </c>
      <c r="AC177" s="22">
        <f t="shared" si="163"/>
        <v>2.4012075533829083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59.005731763382016</v>
      </c>
      <c r="AO177" s="59">
        <f t="shared" si="144"/>
        <v>251.20125772816402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2.4122802259658691</v>
      </c>
      <c r="AV177" s="21">
        <f>EXP(-LN(2)/25)*AV176+(1-EXP(-LN(2)/25))/(LN(2)/25)*Calculateur!AQ177*Calculateur!AS177*VLOOKUP('Données projet'!$B$10,Paramètres!$A$1:$I$89,3,0)*0.475*44/12</f>
        <v>9.9752291419328065E-2</v>
      </c>
      <c r="AW177" s="21">
        <f>EXP(-LN(2)/2)*AW176+(1-EXP(-LN(2)/2))/(LN(2)/2)*AQ177*AT177*VLOOKUP('Données projet'!$B$10,Paramètres!$A$1:$I$89,3,0)*0.475*44/12</f>
        <v>3.2388213781492004E-23</v>
      </c>
      <c r="AX177" s="21">
        <f t="shared" si="166"/>
        <v>2.5120325173851974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57.270516236695812</v>
      </c>
      <c r="T178" s="59">
        <f t="shared" si="142"/>
        <v>241.33361295956638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2.2606396666944355</v>
      </c>
      <c r="AA178" s="21">
        <f>EXP(-LN(2)/25)*AA177+(1-EXP(-LN(2)/25))/(LN(2)/25)*Calculateur!V178*Calculateur!X178*VLOOKUP('Données projet'!$B$9,Paramètres!$A$1:$I$89,3,0)*0.475*44/12</f>
        <v>9.2744064480983587E-2</v>
      </c>
      <c r="AB178" s="21">
        <f>EXP(-LN(2)/2)*AB177+(1-EXP(-LN(2)/2))/(LN(2)/2)*V178*Y178*VLOOKUP('Données projet'!$B$9,Paramètres!$A$1:$I$89,3,0)*0.475*44/12</f>
        <v>2.1891546525026747E-23</v>
      </c>
      <c r="AC178" s="22">
        <f t="shared" si="163"/>
        <v>2.3533837311754189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59.005731763382016</v>
      </c>
      <c r="AO178" s="59">
        <f t="shared" si="144"/>
        <v>251.20125772816402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2.3649768820803327</v>
      </c>
      <c r="AV178" s="21">
        <f>EXP(-LN(2)/25)*AV177+(1-EXP(-LN(2)/25))/(LN(2)/25)*Calculateur!AQ178*Calculateur!AS178*VLOOKUP('Données projet'!$B$10,Paramètres!$A$1:$I$89,3,0)*0.475*44/12</f>
        <v>9.7024559764721519E-2</v>
      </c>
      <c r="AW178" s="21">
        <f>EXP(-LN(2)/2)*AW177+(1-EXP(-LN(2)/2))/(LN(2)/2)*AQ178*AT178*VLOOKUP('Données projet'!$B$10,Paramètres!$A$1:$I$89,3,0)*0.475*44/12</f>
        <v>2.290192559541259E-23</v>
      </c>
      <c r="AX178" s="21">
        <f t="shared" si="166"/>
        <v>2.4620014418450542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57.270516236695812</v>
      </c>
      <c r="T179" s="59">
        <f t="shared" si="142"/>
        <v>241.33361295956638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2.2163099016846037</v>
      </c>
      <c r="AA179" s="21">
        <f>EXP(-LN(2)/25)*AA178+(1-EXP(-LN(2)/25))/(LN(2)/25)*Calculateur!V179*Calculateur!X179*VLOOKUP('Données projet'!$B$9,Paramètres!$A$1:$I$89,3,0)*0.475*44/12</f>
        <v>9.0207973160552707E-2</v>
      </c>
      <c r="AB179" s="21">
        <f>EXP(-LN(2)/2)*AB178+(1-EXP(-LN(2)/2))/(LN(2)/2)*V179*Y179*VLOOKUP('Données projet'!$B$9,Paramètres!$A$1:$I$89,3,0)*0.475*44/12</f>
        <v>1.5479660998507213E-23</v>
      </c>
      <c r="AC179" s="22">
        <f t="shared" si="163"/>
        <v>2.3065178748451562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59.005731763382016</v>
      </c>
      <c r="AO179" s="59">
        <f t="shared" si="144"/>
        <v>251.20125772816402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2.3186011279162009</v>
      </c>
      <c r="AV179" s="21">
        <f>EXP(-LN(2)/25)*AV178+(1-EXP(-LN(2)/25))/(LN(2)/25)*Calculateur!AQ179*Calculateur!AS179*VLOOKUP('Données projet'!$B$10,Paramètres!$A$1:$I$89,3,0)*0.475*44/12</f>
        <v>9.4371418075655369E-2</v>
      </c>
      <c r="AW179" s="21">
        <f>EXP(-LN(2)/2)*AW178+(1-EXP(-LN(2)/2))/(LN(2)/2)*AQ179*AT179*VLOOKUP('Données projet'!$B$10,Paramètres!$A$1:$I$89,3,0)*0.475*44/12</f>
        <v>1.6194106890746002E-23</v>
      </c>
      <c r="AX179" s="21">
        <f t="shared" si="166"/>
        <v>2.4129725459918561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57.270516236695812</v>
      </c>
      <c r="T180" s="59">
        <f t="shared" si="142"/>
        <v>241.33361295956638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2.1728494163281278</v>
      </c>
      <c r="AA180" s="21">
        <f>EXP(-LN(2)/25)*AA179+(1-EXP(-LN(2)/25))/(LN(2)/25)*Calculateur!V180*Calculateur!X180*VLOOKUP('Données projet'!$B$9,Paramètres!$A$1:$I$89,3,0)*0.475*44/12</f>
        <v>8.7741231390646254E-2</v>
      </c>
      <c r="AB180" s="21">
        <f>EXP(-LN(2)/2)*AB179+(1-EXP(-LN(2)/2))/(LN(2)/2)*V180*Y180*VLOOKUP('Données projet'!$B$9,Paramètres!$A$1:$I$89,3,0)*0.475*44/12</f>
        <v>1.0945773262513374E-23</v>
      </c>
      <c r="AC180" s="22">
        <f t="shared" si="163"/>
        <v>2.2605906477187738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59.005731763382016</v>
      </c>
      <c r="AO180" s="59">
        <f t="shared" si="144"/>
        <v>251.20125772816402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2.2731347740048107</v>
      </c>
      <c r="AV180" s="21">
        <f>EXP(-LN(2)/25)*AV179+(1-EXP(-LN(2)/25))/(LN(2)/25)*Calculateur!AQ180*Calculateur!AS180*VLOOKUP('Données projet'!$B$10,Paramètres!$A$1:$I$89,3,0)*0.475*44/12</f>
        <v>9.1790826685599389E-2</v>
      </c>
      <c r="AW180" s="21">
        <f>EXP(-LN(2)/2)*AW179+(1-EXP(-LN(2)/2))/(LN(2)/2)*AQ180*AT180*VLOOKUP('Données projet'!$B$10,Paramètres!$A$1:$I$89,3,0)*0.475*44/12</f>
        <v>1.1450962797706295E-23</v>
      </c>
      <c r="AX180" s="21">
        <f t="shared" si="166"/>
        <v>2.3649256006904102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57.270516236695812</v>
      </c>
      <c r="T181" s="59">
        <f t="shared" si="142"/>
        <v>241.33361295956638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2.1302411645812138</v>
      </c>
      <c r="AA181" s="21">
        <f>EXP(-LN(2)/25)*AA180+(1-EXP(-LN(2)/25))/(LN(2)/25)*Calculateur!V181*Calculateur!X181*VLOOKUP('Données projet'!$B$9,Paramètres!$A$1:$I$89,3,0)*0.475*44/12</f>
        <v>8.5341942804158202E-2</v>
      </c>
      <c r="AB181" s="21">
        <f>EXP(-LN(2)/2)*AB180+(1-EXP(-LN(2)/2))/(LN(2)/2)*V181*Y181*VLOOKUP('Données projet'!$B$9,Paramètres!$A$1:$I$89,3,0)*0.475*44/12</f>
        <v>7.7398304992536063E-24</v>
      </c>
      <c r="AC181" s="22">
        <f t="shared" si="163"/>
        <v>2.2155831073853722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59.005731763382016</v>
      </c>
      <c r="AO181" s="59">
        <f t="shared" si="144"/>
        <v>251.20125772816402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2.2285599875618853</v>
      </c>
      <c r="AV181" s="21">
        <f>EXP(-LN(2)/25)*AV180+(1-EXP(-LN(2)/25))/(LN(2)/25)*Calculateur!AQ181*Calculateur!AS181*VLOOKUP('Données projet'!$B$10,Paramètres!$A$1:$I$89,3,0)*0.475*44/12</f>
        <v>8.9280801702811885E-2</v>
      </c>
      <c r="AW181" s="21">
        <f>EXP(-LN(2)/2)*AW180+(1-EXP(-LN(2)/2))/(LN(2)/2)*AQ181*AT181*VLOOKUP('Données projet'!$B$10,Paramètres!$A$1:$I$89,3,0)*0.475*44/12</f>
        <v>8.097053445373001E-24</v>
      </c>
      <c r="AX181" s="21">
        <f t="shared" si="166"/>
        <v>2.3178407892646971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57.270516236695812</v>
      </c>
      <c r="T182" s="59">
        <f t="shared" si="142"/>
        <v>241.33361295956638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2.0884684346625897</v>
      </c>
      <c r="AA182" s="21">
        <f>EXP(-LN(2)/25)*AA181+(1-EXP(-LN(2)/25))/(LN(2)/25)*Calculateur!V182*Calculateur!X182*VLOOKUP('Données projet'!$B$9,Paramètres!$A$1:$I$89,3,0)*0.475*44/12</f>
        <v>8.3008262890240769E-2</v>
      </c>
      <c r="AB182" s="21">
        <f>EXP(-LN(2)/2)*AB181+(1-EXP(-LN(2)/2))/(LN(2)/2)*V182*Y182*VLOOKUP('Données projet'!$B$9,Paramètres!$A$1:$I$89,3,0)*0.475*44/12</f>
        <v>5.4728866312566868E-24</v>
      </c>
      <c r="AC182" s="22">
        <f t="shared" si="163"/>
        <v>2.1714766975528303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59.005731763382016</v>
      </c>
      <c r="AO182" s="59">
        <f t="shared" si="144"/>
        <v>251.20125772816402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2.1848592854931708</v>
      </c>
      <c r="AV182" s="21">
        <f>EXP(-LN(2)/25)*AV181+(1-EXP(-LN(2)/25))/(LN(2)/25)*Calculateur!AQ182*Calculateur!AS182*VLOOKUP('Données projet'!$B$10,Paramètres!$A$1:$I$89,3,0)*0.475*44/12</f>
        <v>8.6839413485175182E-2</v>
      </c>
      <c r="AW182" s="21">
        <f>EXP(-LN(2)/2)*AW181+(1-EXP(-LN(2)/2))/(LN(2)/2)*AQ182*AT182*VLOOKUP('Données projet'!$B$10,Paramètres!$A$1:$I$89,3,0)*0.475*44/12</f>
        <v>5.7254813988531475E-24</v>
      </c>
      <c r="AX182" s="21">
        <f t="shared" si="166"/>
        <v>2.2716986989783461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57.270516236695812</v>
      </c>
      <c r="T183" s="59">
        <f t="shared" si="142"/>
        <v>241.33361295956638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2.0475148424988201</v>
      </c>
      <c r="AA183" s="21">
        <f>EXP(-LN(2)/25)*AA182+(1-EXP(-LN(2)/25))/(LN(2)/25)*Calculateur!V183*Calculateur!X183*VLOOKUP('Données projet'!$B$9,Paramètres!$A$1:$I$89,3,0)*0.475*44/12</f>
        <v>8.0738397576292309E-2</v>
      </c>
      <c r="AB183" s="21">
        <f>EXP(-LN(2)/2)*AB182+(1-EXP(-LN(2)/2))/(LN(2)/2)*V183*Y183*VLOOKUP('Données projet'!$B$9,Paramètres!$A$1:$I$89,3,0)*0.475*44/12</f>
        <v>3.8699152496268032E-24</v>
      </c>
      <c r="AC183" s="22">
        <f t="shared" si="163"/>
        <v>2.1282532400751126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59.005731763382016</v>
      </c>
      <c r="AO183" s="59">
        <f t="shared" si="144"/>
        <v>251.20125772816402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2.1420155275372275</v>
      </c>
      <c r="AV183" s="21">
        <f>EXP(-LN(2)/25)*AV182+(1-EXP(-LN(2)/25))/(LN(2)/25)*Calculateur!AQ183*Calculateur!AS183*VLOOKUP('Données projet'!$B$10,Paramètres!$A$1:$I$89,3,0)*0.475*44/12</f>
        <v>8.4464785156736791E-2</v>
      </c>
      <c r="AW183" s="21">
        <f>EXP(-LN(2)/2)*AW182+(1-EXP(-LN(2)/2))/(LN(2)/2)*AQ183*AT183*VLOOKUP('Données projet'!$B$10,Paramètres!$A$1:$I$89,3,0)*0.475*44/12</f>
        <v>4.0485267226865005E-24</v>
      </c>
      <c r="AX183" s="21">
        <f t="shared" si="166"/>
        <v>2.2264803126939641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57.270516236695812</v>
      </c>
      <c r="T184" s="59">
        <f t="shared" si="142"/>
        <v>241.33361295956638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2.0073643252981572</v>
      </c>
      <c r="AA184" s="21">
        <f>EXP(-LN(2)/25)*AA183+(1-EXP(-LN(2)/25))/(LN(2)/25)*Calculateur!V184*Calculateur!X184*VLOOKUP('Données projet'!$B$9,Paramètres!$A$1:$I$89,3,0)*0.475*44/12</f>
        <v>7.8530601848720794E-2</v>
      </c>
      <c r="AB184" s="21">
        <f>EXP(-LN(2)/2)*AB183+(1-EXP(-LN(2)/2))/(LN(2)/2)*V184*Y184*VLOOKUP('Données projet'!$B$9,Paramètres!$A$1:$I$89,3,0)*0.475*44/12</f>
        <v>2.7364433156283434E-24</v>
      </c>
      <c r="AC184" s="22">
        <f t="shared" si="163"/>
        <v>2.0858949271468781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59.005731763382016</v>
      </c>
      <c r="AO184" s="59">
        <f t="shared" si="144"/>
        <v>251.20125772816402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2.1000119095426881</v>
      </c>
      <c r="AV184" s="21">
        <f>EXP(-LN(2)/25)*AV183+(1-EXP(-LN(2)/25))/(LN(2)/25)*Calculateur!AQ184*Calculateur!AS184*VLOOKUP('Données projet'!$B$10,Paramètres!$A$1:$I$89,3,0)*0.475*44/12</f>
        <v>8.2155091164815813E-2</v>
      </c>
      <c r="AW184" s="21">
        <f>EXP(-LN(2)/2)*AW183+(1-EXP(-LN(2)/2))/(LN(2)/2)*AQ184*AT184*VLOOKUP('Données projet'!$B$10,Paramètres!$A$1:$I$89,3,0)*0.475*44/12</f>
        <v>2.8627406994265737E-24</v>
      </c>
      <c r="AX184" s="21">
        <f t="shared" si="166"/>
        <v>2.182167000707504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57.270516236695812</v>
      </c>
      <c r="T185" s="59">
        <f t="shared" si="142"/>
        <v>241.33361295956638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1.9680011352504021</v>
      </c>
      <c r="AA185" s="21">
        <f>EXP(-LN(2)/25)*AA184+(1-EXP(-LN(2)/25))/(LN(2)/25)*Calculateur!V185*Calculateur!X185*VLOOKUP('Données projet'!$B$9,Paramètres!$A$1:$I$89,3,0)*0.475*44/12</f>
        <v>7.6383178411422656E-2</v>
      </c>
      <c r="AB185" s="21">
        <f>EXP(-LN(2)/2)*AB184+(1-EXP(-LN(2)/2))/(LN(2)/2)*V185*Y185*VLOOKUP('Données projet'!$B$9,Paramètres!$A$1:$I$89,3,0)*0.475*44/12</f>
        <v>1.9349576248134016E-24</v>
      </c>
      <c r="AC185" s="22">
        <f t="shared" si="163"/>
        <v>2.0443843136618249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59.005731763382016</v>
      </c>
      <c r="AO185" s="59">
        <f t="shared" si="144"/>
        <v>251.20125772816402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2.0588319568773445</v>
      </c>
      <c r="AV185" s="21">
        <f>EXP(-LN(2)/25)*AV184+(1-EXP(-LN(2)/25))/(LN(2)/25)*Calculateur!AQ185*Calculateur!AS185*VLOOKUP('Données projet'!$B$10,Paramètres!$A$1:$I$89,3,0)*0.475*44/12</f>
        <v>7.9908555876565451E-2</v>
      </c>
      <c r="AW185" s="21">
        <f>EXP(-LN(2)/2)*AW184+(1-EXP(-LN(2)/2))/(LN(2)/2)*AQ185*AT185*VLOOKUP('Données projet'!$B$10,Paramètres!$A$1:$I$89,3,0)*0.475*44/12</f>
        <v>2.0242633613432503E-24</v>
      </c>
      <c r="AX185" s="21">
        <f t="shared" si="166"/>
        <v>2.1387405127539099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57.270516236695812</v>
      </c>
      <c r="T186" s="59">
        <f t="shared" si="142"/>
        <v>241.33361295956638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1.9294098333503082</v>
      </c>
      <c r="AA186" s="21">
        <f>EXP(-LN(2)/25)*AA185+(1-EXP(-LN(2)/25))/(LN(2)/25)*Calculateur!V186*Calculateur!X186*VLOOKUP('Données projet'!$B$9,Paramètres!$A$1:$I$89,3,0)*0.475*44/12</f>
        <v>7.4294476380945523E-2</v>
      </c>
      <c r="AB186" s="21">
        <f>EXP(-LN(2)/2)*AB185+(1-EXP(-LN(2)/2))/(LN(2)/2)*V186*Y186*VLOOKUP('Données projet'!$B$9,Paramètres!$A$1:$I$89,3,0)*0.475*44/12</f>
        <v>1.3682216578141717E-24</v>
      </c>
      <c r="AC186" s="22">
        <f t="shared" si="163"/>
        <v>2.0037043097312539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59.005731763382016</v>
      </c>
      <c r="AO186" s="59">
        <f t="shared" si="144"/>
        <v>251.20125772816402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2.0184595179664773</v>
      </c>
      <c r="AV186" s="21">
        <f>EXP(-LN(2)/25)*AV185+(1-EXP(-LN(2)/25))/(LN(2)/25)*Calculateur!AQ186*Calculateur!AS186*VLOOKUP('Données projet'!$B$10,Paramètres!$A$1:$I$89,3,0)*0.475*44/12</f>
        <v>7.7723452213912456E-2</v>
      </c>
      <c r="AW186" s="21">
        <f>EXP(-LN(2)/2)*AW185+(1-EXP(-LN(2)/2))/(LN(2)/2)*AQ186*AT186*VLOOKUP('Données projet'!$B$10,Paramètres!$A$1:$I$89,3,0)*0.475*44/12</f>
        <v>1.4313703497132869E-24</v>
      </c>
      <c r="AX186" s="21">
        <f t="shared" si="166"/>
        <v>2.0961829701803896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57.270516236695812</v>
      </c>
      <c r="T187" s="59">
        <f t="shared" si="142"/>
        <v>241.33361295956638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1.8915752833421053</v>
      </c>
      <c r="AA187" s="21">
        <f>EXP(-LN(2)/25)*AA186+(1-EXP(-LN(2)/25))/(LN(2)/25)*Calculateur!V187*Calculateur!X187*VLOOKUP('Données projet'!$B$9,Paramètres!$A$1:$I$89,3,0)*0.475*44/12</f>
        <v>7.2262890017331854E-2</v>
      </c>
      <c r="AB187" s="21">
        <f>EXP(-LN(2)/2)*AB186+(1-EXP(-LN(2)/2))/(LN(2)/2)*V187*Y187*VLOOKUP('Données projet'!$B$9,Paramètres!$A$1:$I$89,3,0)*0.475*44/12</f>
        <v>9.6747881240670079E-25</v>
      </c>
      <c r="AC187" s="22">
        <f t="shared" si="163"/>
        <v>1.9638381733594372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59.005731763382016</v>
      </c>
      <c r="AO187" s="59">
        <f t="shared" si="144"/>
        <v>251.20125772816402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1.9788787579578957</v>
      </c>
      <c r="AV187" s="21">
        <f>EXP(-LN(2)/25)*AV186+(1-EXP(-LN(2)/25))/(LN(2)/25)*Calculateur!AQ187*Calculateur!AS187*VLOOKUP('Données projet'!$B$10,Paramètres!$A$1:$I$89,3,0)*0.475*44/12</f>
        <v>7.5598100325824313E-2</v>
      </c>
      <c r="AW187" s="21">
        <f>EXP(-LN(2)/2)*AW186+(1-EXP(-LN(2)/2))/(LN(2)/2)*AQ187*AT187*VLOOKUP('Données projet'!$B$10,Paramètres!$A$1:$I$89,3,0)*0.475*44/12</f>
        <v>1.0121316806716251E-24</v>
      </c>
      <c r="AX187" s="21">
        <f t="shared" si="166"/>
        <v>2.0544768582837198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57.270516236695812</v>
      </c>
      <c r="T188" s="59">
        <f t="shared" si="142"/>
        <v>241.33361295956638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1.8544826457827663</v>
      </c>
      <c r="AA188" s="21">
        <f>EXP(-LN(2)/25)*AA187+(1-EXP(-LN(2)/25))/(LN(2)/25)*Calculateur!V188*Calculateur!X188*VLOOKUP('Données projet'!$B$9,Paramètres!$A$1:$I$89,3,0)*0.475*44/12</f>
        <v>7.028685748966769E-2</v>
      </c>
      <c r="AB188" s="21">
        <f>EXP(-LN(2)/2)*AB187+(1-EXP(-LN(2)/2))/(LN(2)/2)*V188*Y188*VLOOKUP('Données projet'!$B$9,Paramètres!$A$1:$I$89,3,0)*0.475*44/12</f>
        <v>6.8411082890708585E-25</v>
      </c>
      <c r="AC188" s="22">
        <f t="shared" si="163"/>
        <v>1.9247695032724341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59.005731763382016</v>
      </c>
      <c r="AO188" s="59">
        <f t="shared" si="144"/>
        <v>251.20125772816402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1.9400741525112026</v>
      </c>
      <c r="AV188" s="21">
        <f>EXP(-LN(2)/25)*AV187+(1-EXP(-LN(2)/25))/(LN(2)/25)*Calculateur!AQ188*Calculateur!AS188*VLOOKUP('Données projet'!$B$10,Paramètres!$A$1:$I$89,3,0)*0.475*44/12</f>
        <v>7.3530866296883338E-2</v>
      </c>
      <c r="AW188" s="21">
        <f>EXP(-LN(2)/2)*AW187+(1-EXP(-LN(2)/2))/(LN(2)/2)*AQ188*AT188*VLOOKUP('Données projet'!$B$10,Paramètres!$A$1:$I$89,3,0)*0.475*44/12</f>
        <v>7.1568517485664343E-25</v>
      </c>
      <c r="AX188" s="21">
        <f t="shared" si="166"/>
        <v>2.0136050188080858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57.270516236695812</v>
      </c>
      <c r="T189" s="59">
        <f t="shared" si="142"/>
        <v>241.33361295956638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1.8181173722216912</v>
      </c>
      <c r="AA189" s="21">
        <f>EXP(-LN(2)/25)*AA188+(1-EXP(-LN(2)/25))/(LN(2)/25)*Calculateur!V189*Calculateur!X189*VLOOKUP('Données projet'!$B$9,Paramètres!$A$1:$I$89,3,0)*0.475*44/12</f>
        <v>6.8364859675387538E-2</v>
      </c>
      <c r="AB189" s="21">
        <f>EXP(-LN(2)/2)*AB188+(1-EXP(-LN(2)/2))/(LN(2)/2)*V189*Y189*VLOOKUP('Données projet'!$B$9,Paramètres!$A$1:$I$89,3,0)*0.475*44/12</f>
        <v>4.8373940620335039E-25</v>
      </c>
      <c r="AC189" s="22">
        <f t="shared" si="163"/>
        <v>1.8864822318970789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59.005731763382016</v>
      </c>
      <c r="AO189" s="59">
        <f t="shared" si="144"/>
        <v>251.20125772816402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1.9020304817088469</v>
      </c>
      <c r="AV189" s="21">
        <f>EXP(-LN(2)/25)*AV188+(1-EXP(-LN(2)/25))/(LN(2)/25)*Calculateur!AQ189*Calculateur!AS189*VLOOKUP('Données projet'!$B$10,Paramètres!$A$1:$I$89,3,0)*0.475*44/12</f>
        <v>7.1520160891174855E-2</v>
      </c>
      <c r="AW189" s="21">
        <f>EXP(-LN(2)/2)*AW188+(1-EXP(-LN(2)/2))/(LN(2)/2)*AQ189*AT189*VLOOKUP('Données projet'!$B$10,Paramètres!$A$1:$I$89,3,0)*0.475*44/12</f>
        <v>5.0606584033581256E-25</v>
      </c>
      <c r="AX189" s="21">
        <f t="shared" si="166"/>
        <v>1.9735506426000218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57.270516236695812</v>
      </c>
      <c r="T190" s="59">
        <f t="shared" si="142"/>
        <v>241.33361295956638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1.782465199494522</v>
      </c>
      <c r="AA190" s="21">
        <f>EXP(-LN(2)/25)*AA189+(1-EXP(-LN(2)/25))/(LN(2)/25)*Calculateur!V190*Calculateur!X190*VLOOKUP('Données projet'!$B$9,Paramètres!$A$1:$I$89,3,0)*0.475*44/12</f>
        <v>6.6495418992412347E-2</v>
      </c>
      <c r="AB190" s="21">
        <f>EXP(-LN(2)/2)*AB189+(1-EXP(-LN(2)/2))/(LN(2)/2)*V190*Y190*VLOOKUP('Données projet'!$B$9,Paramètres!$A$1:$I$89,3,0)*0.475*44/12</f>
        <v>3.4205541445354293E-25</v>
      </c>
      <c r="AC190" s="22">
        <f t="shared" si="163"/>
        <v>1.8489606184869343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59.005731763382016</v>
      </c>
      <c r="AO190" s="59">
        <f t="shared" si="144"/>
        <v>251.20125772816402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1.8647328240865775</v>
      </c>
      <c r="AV190" s="21">
        <f>EXP(-LN(2)/25)*AV189+(1-EXP(-LN(2)/25))/(LN(2)/25)*Calculateur!AQ190*Calculateur!AS190*VLOOKUP('Données projet'!$B$10,Paramètres!$A$1:$I$89,3,0)*0.475*44/12</f>
        <v>6.9564438330523878E-2</v>
      </c>
      <c r="AW190" s="21">
        <f>EXP(-LN(2)/2)*AW189+(1-EXP(-LN(2)/2))/(LN(2)/2)*AQ190*AT190*VLOOKUP('Données projet'!$B$10,Paramètres!$A$1:$I$89,3,0)*0.475*44/12</f>
        <v>3.5784258742832172E-25</v>
      </c>
      <c r="AX190" s="21">
        <f t="shared" si="166"/>
        <v>1.9342972624171013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57.270516236695812</v>
      </c>
      <c r="T191" s="59">
        <f t="shared" si="142"/>
        <v>241.33361295956638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1.7475121441288544</v>
      </c>
      <c r="AA191" s="21">
        <f>EXP(-LN(2)/25)*AA190+(1-EXP(-LN(2)/25))/(LN(2)/25)*Calculateur!V191*Calculateur!X191*VLOOKUP('Données projet'!$B$9,Paramètres!$A$1:$I$89,3,0)*0.475*44/12</f>
        <v>6.4677098263222724E-2</v>
      </c>
      <c r="AB191" s="21">
        <f>EXP(-LN(2)/2)*AB190+(1-EXP(-LN(2)/2))/(LN(2)/2)*V191*Y191*VLOOKUP('Données projet'!$B$9,Paramètres!$A$1:$I$89,3,0)*0.475*44/12</f>
        <v>2.418697031016752E-25</v>
      </c>
      <c r="AC191" s="22">
        <f t="shared" si="163"/>
        <v>1.8121892423920771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59.005731763382016</v>
      </c>
      <c r="AO191" s="59">
        <f t="shared" si="144"/>
        <v>251.20125772816402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1.8281665507809559</v>
      </c>
      <c r="AV191" s="21">
        <f>EXP(-LN(2)/25)*AV190+(1-EXP(-LN(2)/25))/(LN(2)/25)*Calculateur!AQ191*Calculateur!AS191*VLOOKUP('Données projet'!$B$10,Paramètres!$A$1:$I$89,3,0)*0.475*44/12</f>
        <v>6.7662195106140882E-2</v>
      </c>
      <c r="AW191" s="21">
        <f>EXP(-LN(2)/2)*AW190+(1-EXP(-LN(2)/2))/(LN(2)/2)*AQ191*AT191*VLOOKUP('Données projet'!$B$10,Paramètres!$A$1:$I$89,3,0)*0.475*44/12</f>
        <v>2.5303292016790628E-25</v>
      </c>
      <c r="AX191" s="21">
        <f t="shared" si="166"/>
        <v>1.8958287458870968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57.270516236695812</v>
      </c>
      <c r="T192" s="59">
        <f t="shared" si="142"/>
        <v>241.33361295956638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1.7132444968596487</v>
      </c>
      <c r="AA192" s="21">
        <f>EXP(-LN(2)/25)*AA191+(1-EXP(-LN(2)/25))/(LN(2)/25)*Calculateur!V192*Calculateur!X192*VLOOKUP('Données projet'!$B$9,Paramètres!$A$1:$I$89,3,0)*0.475*44/12</f>
        <v>6.2908499609994117E-2</v>
      </c>
      <c r="AB192" s="21">
        <f>EXP(-LN(2)/2)*AB191+(1-EXP(-LN(2)/2))/(LN(2)/2)*V192*Y192*VLOOKUP('Données projet'!$B$9,Paramètres!$A$1:$I$89,3,0)*0.475*44/12</f>
        <v>1.7102770722677146E-25</v>
      </c>
      <c r="AC192" s="22">
        <f t="shared" si="163"/>
        <v>1.776152996469643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59.005731763382016</v>
      </c>
      <c r="AO192" s="59">
        <f t="shared" si="144"/>
        <v>251.20125772816402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1.7923173197916331</v>
      </c>
      <c r="AV192" s="21">
        <f>EXP(-LN(2)/25)*AV191+(1-EXP(-LN(2)/25))/(LN(2)/25)*Calculateur!AQ192*Calculateur!AS192*VLOOKUP('Données projet'!$B$10,Paramètres!$A$1:$I$89,3,0)*0.475*44/12</f>
        <v>6.5811968822763259E-2</v>
      </c>
      <c r="AW192" s="21">
        <f>EXP(-LN(2)/2)*AW191+(1-EXP(-LN(2)/2))/(LN(2)/2)*AQ192*AT192*VLOOKUP('Données projet'!$B$10,Paramètres!$A$1:$I$89,3,0)*0.475*44/12</f>
        <v>1.7892129371416086E-25</v>
      </c>
      <c r="AX192" s="21">
        <f t="shared" si="166"/>
        <v>1.8581292886143963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57.270516236695812</v>
      </c>
      <c r="T193" s="59">
        <f t="shared" si="142"/>
        <v>241.33361295956638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1.6796488172521913</v>
      </c>
      <c r="AA193" s="21">
        <f>EXP(-LN(2)/25)*AA192+(1-EXP(-LN(2)/25))/(LN(2)/25)*Calculateur!V193*Calculateur!X193*VLOOKUP('Données projet'!$B$9,Paramètres!$A$1:$I$89,3,0)*0.475*44/12</f>
        <v>6.118826337994461E-2</v>
      </c>
      <c r="AB193" s="21">
        <f>EXP(-LN(2)/2)*AB192+(1-EXP(-LN(2)/2))/(LN(2)/2)*V193*Y193*VLOOKUP('Données projet'!$B$9,Paramètres!$A$1:$I$89,3,0)*0.475*44/12</f>
        <v>1.209348515508376E-25</v>
      </c>
      <c r="AC193" s="22">
        <f t="shared" si="163"/>
        <v>1.7408370806321358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59.005731763382016</v>
      </c>
      <c r="AO193" s="59">
        <f t="shared" si="144"/>
        <v>251.20125772816402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1.7571710703561392</v>
      </c>
      <c r="AV193" s="21">
        <f>EXP(-LN(2)/25)*AV192+(1-EXP(-LN(2)/25))/(LN(2)/25)*Calculateur!AQ193*Calculateur!AS193*VLOOKUP('Données projet'!$B$10,Paramètres!$A$1:$I$89,3,0)*0.475*44/12</f>
        <v>6.4012337074403777E-2</v>
      </c>
      <c r="AW193" s="21">
        <f>EXP(-LN(2)/2)*AW192+(1-EXP(-LN(2)/2))/(LN(2)/2)*AQ193*AT193*VLOOKUP('Données projet'!$B$10,Paramètres!$A$1:$I$89,3,0)*0.475*44/12</f>
        <v>1.2651646008395314E-25</v>
      </c>
      <c r="AX193" s="21">
        <f t="shared" si="166"/>
        <v>1.8211834074305429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57.270516236695812</v>
      </c>
      <c r="T194" s="59">
        <f t="shared" si="142"/>
        <v>241.33361295956638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1.646711928430495</v>
      </c>
      <c r="AA194" s="21">
        <f>EXP(-LN(2)/25)*AA193+(1-EXP(-LN(2)/25))/(LN(2)/25)*Calculateur!V194*Calculateur!X194*VLOOKUP('Données projet'!$B$9,Paramètres!$A$1:$I$89,3,0)*0.475*44/12</f>
        <v>5.9515067100069104E-2</v>
      </c>
      <c r="AB194" s="21">
        <f>EXP(-LN(2)/2)*AB193+(1-EXP(-LN(2)/2))/(LN(2)/2)*V194*Y194*VLOOKUP('Données projet'!$B$9,Paramètres!$A$1:$I$89,3,0)*0.475*44/12</f>
        <v>8.5513853613385732E-26</v>
      </c>
      <c r="AC194" s="22">
        <f t="shared" si="163"/>
        <v>1.706226995530564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59.005731763382016</v>
      </c>
      <c r="AO194" s="59">
        <f t="shared" si="144"/>
        <v>251.20125772816402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1.7227140174349798</v>
      </c>
      <c r="AV194" s="21">
        <f>EXP(-LN(2)/25)*AV193+(1-EXP(-LN(2)/25))/(LN(2)/25)*Calculateur!AQ194*Calculateur!AS194*VLOOKUP('Données projet'!$B$10,Paramètres!$A$1:$I$89,3,0)*0.475*44/12</f>
        <v>6.2261916350841703E-2</v>
      </c>
      <c r="AW194" s="21">
        <f>EXP(-LN(2)/2)*AW193+(1-EXP(-LN(2)/2))/(LN(2)/2)*AQ194*AT194*VLOOKUP('Données projet'!$B$10,Paramètres!$A$1:$I$89,3,0)*0.475*44/12</f>
        <v>8.9460646857080429E-26</v>
      </c>
      <c r="AX194" s="21">
        <f t="shared" si="166"/>
        <v>1.7849759337858215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57.270516236695812</v>
      </c>
      <c r="T195" s="59">
        <f t="shared" si="142"/>
        <v>241.33361295956638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1.6144209119090736</v>
      </c>
      <c r="AA195" s="21">
        <f>EXP(-LN(2)/25)*AA194+(1-EXP(-LN(2)/25))/(LN(2)/25)*Calculateur!V195*Calculateur!X195*VLOOKUP('Données projet'!$B$9,Paramètres!$A$1:$I$89,3,0)*0.475*44/12</f>
        <v>5.7887624460456359E-2</v>
      </c>
      <c r="AB195" s="21">
        <f>EXP(-LN(2)/2)*AB194+(1-EXP(-LN(2)/2))/(LN(2)/2)*V195*Y195*VLOOKUP('Données projet'!$B$9,Paramètres!$A$1:$I$89,3,0)*0.475*44/12</f>
        <v>6.0467425775418799E-26</v>
      </c>
      <c r="AC195" s="22">
        <f t="shared" si="163"/>
        <v>1.6723085363695298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59.005731763382016</v>
      </c>
      <c r="AO195" s="59">
        <f t="shared" si="144"/>
        <v>251.20125772816402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1.6889326463048773</v>
      </c>
      <c r="AV195" s="21">
        <f>EXP(-LN(2)/25)*AV194+(1-EXP(-LN(2)/25))/(LN(2)/25)*Calculateur!AQ195*Calculateur!AS195*VLOOKUP('Données projet'!$B$10,Paramètres!$A$1:$I$89,3,0)*0.475*44/12</f>
        <v>6.0559360974016055E-2</v>
      </c>
      <c r="AW195" s="21">
        <f>EXP(-LN(2)/2)*AW194+(1-EXP(-LN(2)/2))/(LN(2)/2)*AQ195*AT195*VLOOKUP('Données projet'!$B$10,Paramètres!$A$1:$I$89,3,0)*0.475*44/12</f>
        <v>6.3258230041976571E-26</v>
      </c>
      <c r="AX195" s="21">
        <f t="shared" si="166"/>
        <v>1.7494920072788933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57.270516236695812</v>
      </c>
      <c r="T196" s="59">
        <f t="shared" si="142"/>
        <v>241.33361295956638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1.5827631025260618</v>
      </c>
      <c r="AA196" s="21">
        <f>EXP(-LN(2)/25)*AA195+(1-EXP(-LN(2)/25))/(LN(2)/25)*Calculateur!V196*Calculateur!X196*VLOOKUP('Données projet'!$B$9,Paramètres!$A$1:$I$89,3,0)*0.475*44/12</f>
        <v>5.6304684325407313E-2</v>
      </c>
      <c r="AB196" s="21">
        <f>EXP(-LN(2)/2)*AB195+(1-EXP(-LN(2)/2))/(LN(2)/2)*V196*Y196*VLOOKUP('Données projet'!$B$9,Paramètres!$A$1:$I$89,3,0)*0.475*44/12</f>
        <v>4.2756926806692866E-26</v>
      </c>
      <c r="AC196" s="22">
        <f t="shared" si="163"/>
        <v>1.6390677868514691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59.005731763382016</v>
      </c>
      <c r="AO196" s="59">
        <f t="shared" si="144"/>
        <v>251.20125772816402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1.6558137072580343</v>
      </c>
      <c r="AV196" s="21">
        <f>EXP(-LN(2)/25)*AV195+(1-EXP(-LN(2)/25))/(LN(2)/25)*Calculateur!AQ196*Calculateur!AS196*VLOOKUP('Données projet'!$B$10,Paramètres!$A$1:$I$89,3,0)*0.475*44/12</f>
        <v>5.8903362063503203E-2</v>
      </c>
      <c r="AW196" s="21">
        <f>EXP(-LN(2)/2)*AW195+(1-EXP(-LN(2)/2))/(LN(2)/2)*AQ196*AT196*VLOOKUP('Données projet'!$B$10,Paramètres!$A$1:$I$89,3,0)*0.475*44/12</f>
        <v>4.4730323428540215E-26</v>
      </c>
      <c r="AX196" s="21">
        <f t="shared" si="166"/>
        <v>1.7147170693215374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57.270516236695812</v>
      </c>
      <c r="T197" s="59">
        <f t="shared" ref="T197:T203" si="204">$T$3</f>
        <v>241.33361295956638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1.5517260834756939</v>
      </c>
      <c r="AA197" s="21">
        <f>EXP(-LN(2)/25)*AA196+(1-EXP(-LN(2)/25))/(LN(2)/25)*Calculateur!V197*Calculateur!X197*VLOOKUP('Données projet'!$B$9,Paramètres!$A$1:$I$89,3,0)*0.475*44/12</f>
        <v>5.4765029771594385E-2</v>
      </c>
      <c r="AB197" s="21">
        <f>EXP(-LN(2)/2)*AB196+(1-EXP(-LN(2)/2))/(LN(2)/2)*V197*Y197*VLOOKUP('Données projet'!$B$9,Paramètres!$A$1:$I$89,3,0)*0.475*44/12</f>
        <v>3.02337128877094E-26</v>
      </c>
      <c r="AC197" s="22">
        <f t="shared" si="163"/>
        <v>1.6064911132472883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59.005731763382016</v>
      </c>
      <c r="AO197" s="59">
        <f t="shared" ref="AO197:AO203" si="205">$AO$3</f>
        <v>251.20125772816402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1.6233442104053417</v>
      </c>
      <c r="AV197" s="21">
        <f>EXP(-LN(2)/25)*AV196+(1-EXP(-LN(2)/25))/(LN(2)/25)*Calculateur!AQ197*Calculateur!AS197*VLOOKUP('Données projet'!$B$10,Paramètres!$A$1:$I$89,3,0)*0.475*44/12</f>
        <v>5.7292646530283521E-2</v>
      </c>
      <c r="AW197" s="21">
        <f>EXP(-LN(2)/2)*AW196+(1-EXP(-LN(2)/2))/(LN(2)/2)*AQ197*AT197*VLOOKUP('Données projet'!$B$10,Paramètres!$A$1:$I$89,3,0)*0.475*44/12</f>
        <v>3.1629115020988285E-26</v>
      </c>
      <c r="AX197" s="21">
        <f t="shared" si="166"/>
        <v>1.6806368569356251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57.270516236695812</v>
      </c>
      <c r="T198" s="59">
        <f t="shared" si="204"/>
        <v>241.33361295956638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1.5212976814381913</v>
      </c>
      <c r="AA198" s="21">
        <f>EXP(-LN(2)/25)*AA197+(1-EXP(-LN(2)/25))/(LN(2)/25)*Calculateur!V198*Calculateur!X198*VLOOKUP('Données projet'!$B$9,Paramètres!$A$1:$I$89,3,0)*0.475*44/12</f>
        <v>5.3267477152522391E-2</v>
      </c>
      <c r="AB198" s="21">
        <f>EXP(-LN(2)/2)*AB197+(1-EXP(-LN(2)/2))/(LN(2)/2)*V198*Y198*VLOOKUP('Données projet'!$B$9,Paramètres!$A$1:$I$89,3,0)*0.475*44/12</f>
        <v>2.1378463403346433E-26</v>
      </c>
      <c r="AC198" s="22">
        <f t="shared" si="163"/>
        <v>1.5745651585907137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59.005731763382016</v>
      </c>
      <c r="AO198" s="59">
        <f t="shared" si="205"/>
        <v>251.20125772816402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1.5915114205814929</v>
      </c>
      <c r="AV198" s="21">
        <f>EXP(-LN(2)/25)*AV197+(1-EXP(-LN(2)/25))/(LN(2)/25)*Calculateur!AQ198*Calculateur!AS198*VLOOKUP('Données projet'!$B$10,Paramètres!$A$1:$I$89,3,0)*0.475*44/12</f>
        <v>5.5725976098023579E-2</v>
      </c>
      <c r="AW198" s="21">
        <f>EXP(-LN(2)/2)*AW197+(1-EXP(-LN(2)/2))/(LN(2)/2)*AQ198*AT198*VLOOKUP('Données projet'!$B$10,Paramètres!$A$1:$I$89,3,0)*0.475*44/12</f>
        <v>2.2365161714270107E-26</v>
      </c>
      <c r="AX198" s="21">
        <f t="shared" si="166"/>
        <v>1.6472373966795164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57.270516236695812</v>
      </c>
      <c r="T199" s="59">
        <f t="shared" si="204"/>
        <v>241.33361295956638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1.4914659618051516</v>
      </c>
      <c r="AA199" s="21">
        <f>EXP(-LN(2)/25)*AA198+(1-EXP(-LN(2)/25))/(LN(2)/25)*Calculateur!V199*Calculateur!X199*VLOOKUP('Données projet'!$B$9,Paramètres!$A$1:$I$89,3,0)*0.475*44/12</f>
        <v>5.1810875188571789E-2</v>
      </c>
      <c r="AB199" s="21">
        <f>EXP(-LN(2)/2)*AB198+(1-EXP(-LN(2)/2))/(LN(2)/2)*V199*Y199*VLOOKUP('Données projet'!$B$9,Paramètres!$A$1:$I$89,3,0)*0.475*44/12</f>
        <v>1.51168564438547E-26</v>
      </c>
      <c r="AC199" s="22">
        <f t="shared" si="163"/>
        <v>1.5432768369937233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59.005731763382016</v>
      </c>
      <c r="AO199" s="59">
        <f t="shared" si="205"/>
        <v>251.20125772816402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1.5603028523500051</v>
      </c>
      <c r="AV199" s="21">
        <f>EXP(-LN(2)/25)*AV198+(1-EXP(-LN(2)/25))/(LN(2)/25)*Calculateur!AQ199*Calculateur!AS199*VLOOKUP('Données projet'!$B$10,Paramètres!$A$1:$I$89,3,0)*0.475*44/12</f>
        <v>5.4202146351121402E-2</v>
      </c>
      <c r="AW199" s="21">
        <f>EXP(-LN(2)/2)*AW198+(1-EXP(-LN(2)/2))/(LN(2)/2)*AQ199*AT199*VLOOKUP('Données projet'!$B$10,Paramètres!$A$1:$I$89,3,0)*0.475*44/12</f>
        <v>1.5814557510494143E-26</v>
      </c>
      <c r="AX199" s="21">
        <f t="shared" si="166"/>
        <v>1.6145049987011264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57.270516236695812</v>
      </c>
      <c r="T200" s="59">
        <f t="shared" si="204"/>
        <v>241.33361295956638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1.4622192239985634</v>
      </c>
      <c r="AA200" s="21">
        <f>EXP(-LN(2)/25)*AA199+(1-EXP(-LN(2)/25))/(LN(2)/25)*Calculateur!V200*Calculateur!X200*VLOOKUP('Données projet'!$B$9,Paramètres!$A$1:$I$89,3,0)*0.475*44/12</f>
        <v>5.0394104081924782E-2</v>
      </c>
      <c r="AB200" s="21">
        <f>EXP(-LN(2)/2)*AB199+(1-EXP(-LN(2)/2))/(LN(2)/2)*V200*Y200*VLOOKUP('Données projet'!$B$9,Paramètres!$A$1:$I$89,3,0)*0.475*44/12</f>
        <v>1.0689231701673216E-26</v>
      </c>
      <c r="AC200" s="22">
        <f t="shared" si="163"/>
        <v>1.5126133280804881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59.005731763382016</v>
      </c>
      <c r="AO200" s="59">
        <f t="shared" si="205"/>
        <v>251.20125772816402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1.5297062651061897</v>
      </c>
      <c r="AV200" s="21">
        <f>EXP(-LN(2)/25)*AV199+(1-EXP(-LN(2)/25))/(LN(2)/25)*Calculateur!AQ200*Calculateur!AS200*VLOOKUP('Données projet'!$B$10,Paramètres!$A$1:$I$89,3,0)*0.475*44/12</f>
        <v>5.2719985808782989E-2</v>
      </c>
      <c r="AW200" s="21">
        <f>EXP(-LN(2)/2)*AW199+(1-EXP(-LN(2)/2))/(LN(2)/2)*AQ200*AT200*VLOOKUP('Données projet'!$B$10,Paramètres!$A$1:$I$89,3,0)*0.475*44/12</f>
        <v>1.1182580857135054E-26</v>
      </c>
      <c r="AX200" s="21">
        <f t="shared" si="166"/>
        <v>1.5824262509149727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57.270516236695812</v>
      </c>
      <c r="T201" s="59">
        <f t="shared" si="204"/>
        <v>241.33361295956638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1.4335459968816138</v>
      </c>
      <c r="AA201" s="21">
        <f>EXP(-LN(2)/25)*AA200+(1-EXP(-LN(2)/25))/(LN(2)/25)*Calculateur!V201*Calculateur!X201*VLOOKUP('Données projet'!$B$9,Paramètres!$A$1:$I$89,3,0)*0.475*44/12</f>
        <v>4.9016074655693791E-2</v>
      </c>
      <c r="AB201" s="21">
        <f>EXP(-LN(2)/2)*AB200+(1-EXP(-LN(2)/2))/(LN(2)/2)*V201*Y201*VLOOKUP('Données projet'!$B$9,Paramètres!$A$1:$I$89,3,0)*0.475*44/12</f>
        <v>7.5584282219273499E-27</v>
      </c>
      <c r="AC201" s="22">
        <f t="shared" si="163"/>
        <v>1.4825620715373076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59.005731763382016</v>
      </c>
      <c r="AO201" s="59">
        <f t="shared" si="205"/>
        <v>251.20125772816402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1.49970965827615</v>
      </c>
      <c r="AV201" s="21">
        <f>EXP(-LN(2)/25)*AV200+(1-EXP(-LN(2)/25))/(LN(2)/25)*Calculateur!AQ201*Calculateur!AS201*VLOOKUP('Données projet'!$B$10,Paramètres!$A$1:$I$89,3,0)*0.475*44/12</f>
        <v>5.1278355024418257E-2</v>
      </c>
      <c r="AW201" s="21">
        <f>EXP(-LN(2)/2)*AW200+(1-EXP(-LN(2)/2))/(LN(2)/2)*AQ201*AT201*VLOOKUP('Données projet'!$B$10,Paramètres!$A$1:$I$89,3,0)*0.475*44/12</f>
        <v>7.9072787552470713E-27</v>
      </c>
      <c r="AX201" s="21">
        <f t="shared" si="166"/>
        <v>1.5509880133005682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57.270516236695812</v>
      </c>
      <c r="T202" s="59">
        <f t="shared" si="204"/>
        <v>241.33361295956638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1.4054350342594859</v>
      </c>
      <c r="AA202" s="21">
        <f>EXP(-LN(2)/25)*AA201+(1-EXP(-LN(2)/25))/(LN(2)/25)*Calculateur!V202*Calculateur!X202*VLOOKUP('Données projet'!$B$9,Paramètres!$A$1:$I$89,3,0)*0.475*44/12</f>
        <v>4.7675727516590508E-2</v>
      </c>
      <c r="AB202" s="21">
        <f>EXP(-LN(2)/2)*AB201+(1-EXP(-LN(2)/2))/(LN(2)/2)*V202*Y202*VLOOKUP('Données projet'!$B$9,Paramètres!$A$1:$I$89,3,0)*0.475*44/12</f>
        <v>5.3446158508366082E-27</v>
      </c>
      <c r="AC202" s="22">
        <f t="shared" si="163"/>
        <v>1.4531107617760763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59.005731763382016</v>
      </c>
      <c r="AO202" s="59">
        <f t="shared" si="205"/>
        <v>251.20125772816402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1.470301266609924</v>
      </c>
      <c r="AV202" s="21">
        <f>EXP(-LN(2)/25)*AV201+(1-EXP(-LN(2)/25))/(LN(2)/25)*Calculateur!AQ202*Calculateur!AS202*VLOOKUP('Données projet'!$B$10,Paramètres!$A$1:$I$89,3,0)*0.475*44/12</f>
        <v>4.9876145709664046E-2</v>
      </c>
      <c r="AW202" s="21">
        <f>EXP(-LN(2)/2)*AW201+(1-EXP(-LN(2)/2))/(LN(2)/2)*AQ202*AT202*VLOOKUP('Données projet'!$B$10,Paramètres!$A$1:$I$89,3,0)*0.475*44/12</f>
        <v>5.5912904285675268E-27</v>
      </c>
      <c r="AX202" s="21">
        <f t="shared" si="166"/>
        <v>1.5201774123195881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57.270516236695812</v>
      </c>
      <c r="T203" s="59">
        <f t="shared" si="204"/>
        <v>241.33361295956638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1.3778753104683839</v>
      </c>
      <c r="AA203" s="21">
        <f>EXP(-LN(2)/25)*AA202+(1-EXP(-LN(2)/25))/(LN(2)/25)*Calculateur!V203*Calculateur!X203*VLOOKUP('Données projet'!$B$9,Paramètres!$A$1:$I$89,3,0)*0.475*44/12</f>
        <v>4.6372032240491794E-2</v>
      </c>
      <c r="AB203" s="21">
        <f>EXP(-LN(2)/2)*AB202+(1-EXP(-LN(2)/2))/(LN(2)/2)*V203*Y203*VLOOKUP('Données projet'!$B$9,Paramètres!$A$1:$I$89,3,0)*0.475*44/12</f>
        <v>3.779214110963675E-27</v>
      </c>
      <c r="AC203" s="22">
        <f t="shared" si="163"/>
        <v>1.4242473427088755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59.005731763382016</v>
      </c>
      <c r="AO203" s="59">
        <f t="shared" si="205"/>
        <v>251.20125772816402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1.4414695555669248</v>
      </c>
      <c r="AV203" s="21">
        <f>EXP(-LN(2)/25)*AV202+(1-EXP(-LN(2)/25))/(LN(2)/25)*Calculateur!AQ203*Calculateur!AS203*VLOOKUP('Données projet'!$B$10,Paramètres!$A$1:$I$89,3,0)*0.475*44/12</f>
        <v>4.8512279882360773E-2</v>
      </c>
      <c r="AW203" s="21">
        <f>EXP(-LN(2)/2)*AW202+(1-EXP(-LN(2)/2))/(LN(2)/2)*AQ203*AT203*VLOOKUP('Données projet'!$B$10,Paramètres!$A$1:$I$89,3,0)*0.475*44/12</f>
        <v>3.9536393776235357E-27</v>
      </c>
      <c r="AX203" s="21">
        <f t="shared" si="166"/>
        <v>1.4899818354492855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1.3403682905848058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1.3437323941352546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1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1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23</v>
      </c>
      <c r="B9" s="123" t="s">
        <v>130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1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16</v>
      </c>
      <c r="B15" s="123" t="s">
        <v>143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144</v>
      </c>
      <c r="B16" s="123" t="s">
        <v>145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19</v>
      </c>
      <c r="B17" s="123" t="s">
        <v>146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113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159</v>
      </c>
      <c r="B23" s="123" t="s">
        <v>160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163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21</v>
      </c>
      <c r="B28" s="123" t="s">
        <v>170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172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113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113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113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113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113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113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113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113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113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113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113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113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113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113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113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113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113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113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113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113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113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113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113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113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112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113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113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72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Normal="100" workbookViewId="0">
      <selection activeCell="A5" sqref="A5:L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2.14</v>
      </c>
      <c r="C6" s="147">
        <f ca="1">IF(OR('Données projet'!B9="",'Données projet'!C9="",'Données projet'!C9=0%),0,Calculateur!S3)</f>
        <v>57.270516236695812</v>
      </c>
      <c r="D6" s="147">
        <f>IF(OR('Données projet'!B9="",'Données projet'!C9="",'Données projet'!C9=0%),0,Calculateur!T3)</f>
        <v>241.33361295956638</v>
      </c>
      <c r="E6" s="147">
        <f ca="1">MIN(C6,D6)</f>
        <v>57.270516236695812</v>
      </c>
      <c r="F6" s="147">
        <f ca="1">E6*B6</f>
        <v>122.55890474652905</v>
      </c>
      <c r="G6" s="147">
        <f ca="1">F6*(100%-'Données projet'!$C$24)*(100%-'Données projet'!$C$25)*(100%-'Données projet'!$C$26)*(100%-'Données projet'!$C$27)</f>
        <v>110.30301427187615</v>
      </c>
      <c r="H6" s="148">
        <f>IF(OR('Données projet'!B9="",'Données projet'!C9="",'Données projet'!C9=0%),0,AVERAGE(Calculateur!$AC$3:$AC$33)*B6)</f>
        <v>48.158343125993774</v>
      </c>
      <c r="I6" s="149">
        <f>H6*(100%-'Données projet'!$C$24)*(100%-'Données projet'!$C$25)*(100%-'Données projet'!$C$26)*(100%-'Données projet'!$C$27)</f>
        <v>43.342508813394396</v>
      </c>
      <c r="J6" s="150">
        <f>IF(OR('Données projet'!B9="",'Données projet'!C9="",'Données projet'!C9=0%),0,SUM(Calculateur!$V$3:$V$33)*VLOOKUP('Données projet'!$B$9,Paramètres!$A$1:$I$89,9,0)*B6)</f>
        <v>429.81900000000002</v>
      </c>
      <c r="K6" s="151">
        <f>J6*(100%-'Données projet'!$C$24)*(100%-'Données projet'!$C$25)*(100%-'Données projet'!$C$26)*(100%-'Données projet'!$C$27)</f>
        <v>386.83710000000002</v>
      </c>
      <c r="L6" s="152">
        <f ca="1">G6+I6+K6</f>
        <v>540.48262308527057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Koster</v>
      </c>
      <c r="B7" s="154">
        <f>'Données projet'!D10</f>
        <v>2.14</v>
      </c>
      <c r="C7" s="147">
        <f ca="1">IF(OR('Données projet'!B10="",'Données projet'!C10="",'Données projet'!C10=0%),0,Calculateur!AN3)</f>
        <v>59.005731763382016</v>
      </c>
      <c r="D7" s="147">
        <f>IF(OR('Données projet'!B10="",'Données projet'!C10="",'Données projet'!C10=0%),0,Calculateur!AO3)</f>
        <v>251.20125772816402</v>
      </c>
      <c r="E7" s="147">
        <f t="shared" ref="E7:E15" ca="1" si="0">MIN(C7,D7)</f>
        <v>59.005731763382016</v>
      </c>
      <c r="F7" s="147">
        <f t="shared" ref="F7:F15" ca="1" si="1">E7*B7</f>
        <v>126.27226597363752</v>
      </c>
      <c r="G7" s="147">
        <f ca="1">F7*(100%-'Données projet'!$C$24)*(100%-'Données projet'!$C$25)*(100%-'Données projet'!$C$26)*(100%-'Données projet'!$C$27)</f>
        <v>113.64503937627377</v>
      </c>
      <c r="H7" s="155">
        <f>IF(OR('Données projet'!B10="",'Données projet'!C10="",'Données projet'!C10=0%),0,AVERAGE(Calculateur!$AX$3:$AX$33)*B7)</f>
        <v>50.381035885655017</v>
      </c>
      <c r="I7" s="149">
        <f>H7*(100%-'Données projet'!$C$24)*(100%-'Données projet'!$C$25)*(100%-'Données projet'!$C$26)*(100%-'Données projet'!$C$27)</f>
        <v>45.342932297089519</v>
      </c>
      <c r="J7" s="150">
        <f>IF(OR('Données projet'!B10="",'Données projet'!C10="",'Données projet'!C10=0%),0,SUM(Calculateur!$AQ$3:$AQ$33)*VLOOKUP('Données projet'!$B$10,Paramètres!$A$1:$I$89,9,0)*B7)</f>
        <v>449.65680000000003</v>
      </c>
      <c r="K7" s="151">
        <f>J7*(100%-'Données projet'!$C$24)*(100%-'Données projet'!$C$25)*(100%-'Données projet'!$C$26)*(100%-'Données projet'!$C$27)</f>
        <v>404.69112000000001</v>
      </c>
      <c r="L7" s="152">
        <f t="shared" ref="L7:L15" ca="1" si="2">G7+I7+K7</f>
        <v>563.67909167336325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248.83117072016657</v>
      </c>
      <c r="G16" s="166">
        <f t="shared" ca="1" si="3"/>
        <v>223.94805364814994</v>
      </c>
      <c r="H16" s="167">
        <f t="shared" si="3"/>
        <v>98.539379011648791</v>
      </c>
      <c r="I16" s="167">
        <f t="shared" si="3"/>
        <v>88.685441110483907</v>
      </c>
      <c r="J16" s="168">
        <f t="shared" si="3"/>
        <v>879.47580000000005</v>
      </c>
      <c r="K16" s="168">
        <f t="shared" si="3"/>
        <v>791.52822000000003</v>
      </c>
      <c r="L16" s="169">
        <f t="shared" ca="1" si="3"/>
        <v>1104.1617147586339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4" zoomScale="130" zoomScaleNormal="130" workbookViewId="0">
      <selection activeCell="J25" sqref="J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3592.9709268014076</v>
      </c>
      <c r="U10" s="178">
        <f>'Données projet'!D9</f>
        <v>2.14</v>
      </c>
      <c r="V10" s="177">
        <f>U10*T10</f>
        <v>7688.9577833550129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3760.0542629059723</v>
      </c>
      <c r="U11" s="178">
        <f>'Données projet'!D10</f>
        <v>2.14</v>
      </c>
      <c r="V11" s="177">
        <f t="shared" ref="V11" si="0">U11*T11</f>
        <v>8046.5161226187811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77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77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4055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2</v>
      </c>
      <c r="I21" s="191">
        <v>300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3</v>
      </c>
      <c r="I22" s="191">
        <v>300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195</v>
      </c>
      <c r="C23" s="193">
        <v>41</v>
      </c>
      <c r="D23" s="182">
        <f>B23*C23</f>
        <v>7995</v>
      </c>
      <c r="E23" s="193">
        <v>60</v>
      </c>
      <c r="F23" s="230"/>
      <c r="H23" s="190">
        <v>4</v>
      </c>
      <c r="I23" s="191">
        <v>708</v>
      </c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-6744.9157380502511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191">
        <v>300</v>
      </c>
      <c r="J24" s="304">
        <f>SUM(I20:I24)</f>
        <v>5663</v>
      </c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6758.9717902255907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120</v>
      </c>
      <c r="Q25" s="234"/>
      <c r="R25" s="23"/>
      <c r="S25" s="186" t="s">
        <v>319</v>
      </c>
      <c r="T25" s="299">
        <f ca="1">T23-T24</f>
        <v>-13503.887528275842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1579.1990164078481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str">
        <f>IF(O51+1&lt;=MIN('Données projet'!$E$9:$E$18),O51+1,"STOP")</f>
        <v>STOP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204</v>
      </c>
      <c r="C54" s="191">
        <v>41</v>
      </c>
      <c r="D54" s="179">
        <f>B54*C54</f>
        <v>8364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>
        <v>13.75</v>
      </c>
      <c r="D85" s="179">
        <f>B85*C85</f>
        <v>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>
        <v>13.75</v>
      </c>
      <c r="D86" s="179">
        <f t="shared" ref="D86:D104" si="6">B86*C86</f>
        <v>0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>
        <v>13.75</v>
      </c>
      <c r="D87" s="179">
        <f t="shared" si="6"/>
        <v>0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>
        <v>23.75</v>
      </c>
      <c r="D88" s="179">
        <f t="shared" si="6"/>
        <v>0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>
        <v>23.75</v>
      </c>
      <c r="D89" s="179">
        <f t="shared" si="6"/>
        <v>0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>
        <v>23.75</v>
      </c>
      <c r="D90" s="179">
        <f t="shared" si="6"/>
        <v>0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>
        <v>23.75</v>
      </c>
      <c r="D91" s="179">
        <f t="shared" si="6"/>
        <v>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>
        <v>23.75</v>
      </c>
      <c r="D92" s="179">
        <f t="shared" si="6"/>
        <v>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>
        <v>44.375</v>
      </c>
      <c r="D93" s="179">
        <f t="shared" si="6"/>
        <v>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>
        <v>44.375</v>
      </c>
      <c r="D94" s="179">
        <f t="shared" si="6"/>
        <v>0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>
        <v>44.375</v>
      </c>
      <c r="D95" s="179">
        <f t="shared" si="6"/>
        <v>0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>
        <v>44.375</v>
      </c>
      <c r="D96" s="179">
        <f t="shared" si="6"/>
        <v>0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>
        <v>44.375</v>
      </c>
      <c r="D97" s="179">
        <f t="shared" si="6"/>
        <v>0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>
        <v>44.375</v>
      </c>
      <c r="D98" s="179">
        <f t="shared" si="6"/>
        <v>0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>
        <v>15</v>
      </c>
      <c r="D116" s="179">
        <f>B116*C116</f>
        <v>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>
        <v>15</v>
      </c>
      <c r="D117" s="179">
        <f t="shared" ref="D117:D135" si="8">B117*C117</f>
        <v>0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>
        <v>59.875</v>
      </c>
      <c r="D118" s="179">
        <f t="shared" si="8"/>
        <v>0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>
        <v>59.875</v>
      </c>
      <c r="D119" s="179">
        <f t="shared" si="8"/>
        <v>0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>
        <v>59.875</v>
      </c>
      <c r="D120" s="179">
        <f t="shared" si="8"/>
        <v>0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>
        <v>59.875</v>
      </c>
      <c r="D121" s="179">
        <f t="shared" si="8"/>
        <v>0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>
        <v>59.875</v>
      </c>
      <c r="D122" s="179">
        <f t="shared" si="8"/>
        <v>0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>
        <v>59.875</v>
      </c>
      <c r="D123" s="179">
        <f t="shared" si="8"/>
        <v>0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>
        <v>179.75</v>
      </c>
      <c r="D124" s="179">
        <f t="shared" si="8"/>
        <v>0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>
        <v>179.75</v>
      </c>
      <c r="D125" s="179">
        <f t="shared" si="8"/>
        <v>0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>
        <v>179.75</v>
      </c>
      <c r="D126" s="179">
        <f t="shared" si="8"/>
        <v>0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>
        <v>234.375</v>
      </c>
      <c r="D127" s="179">
        <f t="shared" si="8"/>
        <v>0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>
        <v>234.375</v>
      </c>
      <c r="D128" s="179">
        <f t="shared" si="8"/>
        <v>0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>
        <v>234.375</v>
      </c>
      <c r="D129" s="179">
        <f t="shared" si="8"/>
        <v>0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>
        <v>234.375</v>
      </c>
      <c r="D130" s="179">
        <f t="shared" si="8"/>
        <v>0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>
        <v>12.5</v>
      </c>
      <c r="D147" s="182">
        <f>B147*C147</f>
        <v>0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>
        <v>12.5</v>
      </c>
      <c r="D148" s="182">
        <f t="shared" ref="D148:D166" si="10">B148*C148</f>
        <v>0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>
        <v>12.5</v>
      </c>
      <c r="D149" s="182">
        <f t="shared" si="10"/>
        <v>0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>
        <v>23</v>
      </c>
      <c r="D150" s="182">
        <f t="shared" si="10"/>
        <v>0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>
        <v>23</v>
      </c>
      <c r="D151" s="182">
        <f t="shared" si="10"/>
        <v>0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>
        <v>23</v>
      </c>
      <c r="D152" s="182">
        <f t="shared" si="10"/>
        <v>0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>
        <v>23</v>
      </c>
      <c r="D153" s="182">
        <f t="shared" si="10"/>
        <v>0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>
        <v>41.625</v>
      </c>
      <c r="D154" s="182">
        <f t="shared" si="10"/>
        <v>0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>
        <v>41.625</v>
      </c>
      <c r="D155" s="182">
        <f t="shared" si="10"/>
        <v>0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>
        <v>41.625</v>
      </c>
      <c r="D156" s="182">
        <f t="shared" si="10"/>
        <v>0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>
        <v>41.625</v>
      </c>
      <c r="D157" s="182">
        <f t="shared" si="10"/>
        <v>0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5bb434-efa9-48e7-aaef-941a592e1885">
      <Terms xmlns="http://schemas.microsoft.com/office/infopath/2007/PartnerControls"/>
    </lcf76f155ced4ddcb4097134ff3c332f>
    <TaxCatchAll xmlns="9378a1d9-e793-4112-a93f-fdc555eec1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B5687B92954E8A6ACFFCDB08691C" ma:contentTypeVersion="11" ma:contentTypeDescription="Create a new document." ma:contentTypeScope="" ma:versionID="b97f89fed3fae3a16aeb0195b2617fba">
  <xsd:schema xmlns:xsd="http://www.w3.org/2001/XMLSchema" xmlns:xs="http://www.w3.org/2001/XMLSchema" xmlns:p="http://schemas.microsoft.com/office/2006/metadata/properties" xmlns:ns2="305bb434-efa9-48e7-aaef-941a592e1885" xmlns:ns3="9378a1d9-e793-4112-a93f-fdc555eec1ac" targetNamespace="http://schemas.microsoft.com/office/2006/metadata/properties" ma:root="true" ma:fieldsID="3714619342134e7baa1ecbb188f9dddd" ns2:_="" ns3:_="">
    <xsd:import namespace="305bb434-efa9-48e7-aaef-941a592e1885"/>
    <xsd:import namespace="9378a1d9-e793-4112-a93f-fdc555eec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bb434-efa9-48e7-aaef-941a592e1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8a1d9-e793-4112-a93f-fdc555eec1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8b9869-43e1-46ca-bbe2-672c4faf2fe5}" ma:internalName="TaxCatchAll" ma:showField="CatchAllData" ma:web="9378a1d9-e793-4112-a93f-fdc555eec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305bb434-efa9-48e7-aaef-941a592e1885"/>
    <ds:schemaRef ds:uri="9378a1d9-e793-4112-a93f-fdc555eec1ac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AAFD1D-FB18-46CD-957F-5B4AF91D0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bb434-efa9-48e7-aaef-941a592e1885"/>
    <ds:schemaRef ds:uri="9378a1d9-e793-4112-a93f-fdc555eec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Adrian valette</cp:lastModifiedBy>
  <cp:revision/>
  <dcterms:created xsi:type="dcterms:W3CDTF">2021-02-01T08:22:39Z</dcterms:created>
  <dcterms:modified xsi:type="dcterms:W3CDTF">2025-01-20T09:21:23Z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0x010100B489B5687B92954E8A6ACFFCDB08691C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