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3-DEPOSE/324-B-DELAGE-NAQ(87)-VICOMTE-Roulet-CoussacBonneval/"/>
    </mc:Choice>
  </mc:AlternateContent>
  <xr:revisionPtr revIDLastSave="0" documentId="13_ncr:1_{5C00F6B0-7642-B942-A03E-9DC1EF52AF2D}" xr6:coauthVersionLast="47" xr6:coauthVersionMax="47" xr10:uidLastSave="{00000000-0000-0000-0000-000000000000}"/>
  <bookViews>
    <workbookView xWindow="-4320" yWindow="-21100" windowWidth="27180" windowHeight="211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7" l="1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104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W20" i="2"/>
  <c r="EV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G38" i="2"/>
  <c r="EA38" i="2"/>
  <c r="HH38" i="2"/>
  <c r="EX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G140" i="2"/>
  <c r="EC140" i="2"/>
  <c r="FS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EA155" i="2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FS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ED172" i="2" s="1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HH185" i="2"/>
  <c r="HG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EW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EV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HH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HH197" i="2"/>
  <c r="AA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FS201" i="2" l="1"/>
  <c r="EB201" i="2"/>
  <c r="HG201" i="2"/>
  <c r="HH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W202" i="2" l="1"/>
  <c r="HH202" i="2"/>
  <c r="FR202" i="2"/>
  <c r="HG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56" i="2" l="1" a="1"/>
  <c r="DN56" i="2" s="1"/>
  <c r="DN155" i="2" a="1"/>
  <c r="DN155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<sst xmlns="http://schemas.openxmlformats.org/spreadsheetml/2006/main" count="1170" uniqueCount="324">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</sst>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4.3391920036141514</c:v>
                </c:pt>
                <c:pt idx="2">
                  <c:v>8.1587736967456834</c:v>
                </c:pt>
                <c:pt idx="3">
                  <c:v>15.358695648811064</c:v>
                </c:pt>
                <c:pt idx="4">
                  <c:v>28.945441618340439</c:v>
                </c:pt>
                <c:pt idx="5">
                  <c:v>54.611595330055017</c:v>
                </c:pt>
                <c:pt idx="6">
                  <c:v>67.001931241729565</c:v>
                </c:pt>
                <c:pt idx="7">
                  <c:v>89.578039730919727</c:v>
                </c:pt>
                <c:pt idx="8">
                  <c:v>112.01048548376339</c:v>
                </c:pt>
                <c:pt idx="9">
                  <c:v>134.33230663211791</c:v>
                </c:pt>
                <c:pt idx="10">
                  <c:v>156.56454330015208</c:v>
                </c:pt>
                <c:pt idx="11">
                  <c:v>131.29103011973586</c:v>
                </c:pt>
                <c:pt idx="12">
                  <c:v>152.77877097023529</c:v>
                </c:pt>
                <c:pt idx="13">
                  <c:v>174.19449992988484</c:v>
                </c:pt>
                <c:pt idx="14">
                  <c:v>195.54832508503944</c:v>
                </c:pt>
                <c:pt idx="15">
                  <c:v>216.84796050374931</c:v>
                </c:pt>
                <c:pt idx="16">
                  <c:v>199.81315532646235</c:v>
                </c:pt>
                <c:pt idx="17">
                  <c:v>219.10048868481329</c:v>
                </c:pt>
                <c:pt idx="18">
                  <c:v>238.34881778845624</c:v>
                </c:pt>
                <c:pt idx="19">
                  <c:v>257.56173547288739</c:v>
                </c:pt>
                <c:pt idx="20">
                  <c:v>276.7422544708366</c:v>
                </c:pt>
                <c:pt idx="21">
                  <c:v>264.29945143704339</c:v>
                </c:pt>
                <c:pt idx="22">
                  <c:v>280.48465049829639</c:v>
                </c:pt>
                <c:pt idx="23">
                  <c:v>296.64891532295883</c:v>
                </c:pt>
                <c:pt idx="24">
                  <c:v>312.79354711076019</c:v>
                </c:pt>
                <c:pt idx="25">
                  <c:v>328.91970176070669</c:v>
                </c:pt>
                <c:pt idx="26">
                  <c:v>319.73847089851409</c:v>
                </c:pt>
                <c:pt idx="27">
                  <c:v>332.87984108325423</c:v>
                </c:pt>
                <c:pt idx="28">
                  <c:v>346.00977811005197</c:v>
                </c:pt>
                <c:pt idx="29">
                  <c:v>359.12877700972922</c:v>
                </c:pt>
                <c:pt idx="30">
                  <c:v>372.23729368884051</c:v>
                </c:pt>
                <c:pt idx="31">
                  <c:v>365.56662332597949</c:v>
                </c:pt>
                <c:pt idx="32">
                  <c:v>376.19833453016696</c:v>
                </c:pt>
                <c:pt idx="33">
                  <c:v>386.82350366275392</c:v>
                </c:pt>
                <c:pt idx="34">
                  <c:v>397.44233580977311</c:v>
                </c:pt>
                <c:pt idx="35">
                  <c:v>408.05502420069905</c:v>
                </c:pt>
                <c:pt idx="36">
                  <c:v>403.86227129983354</c:v>
                </c:pt>
                <c:pt idx="37">
                  <c:v>413.23981514732054</c:v>
                </c:pt>
                <c:pt idx="38">
                  <c:v>422.6127684719043</c:v>
                </c:pt>
                <c:pt idx="39">
                  <c:v>431.98124747967586</c:v>
                </c:pt>
                <c:pt idx="40">
                  <c:v>441.34536292329972</c:v>
                </c:pt>
                <c:pt idx="41">
                  <c:v>439.37372063503182</c:v>
                </c:pt>
                <c:pt idx="42">
                  <c:v>448.48858926906564</c:v>
                </c:pt>
                <c:pt idx="43">
                  <c:v>457.59949423099368</c:v>
                </c:pt>
                <c:pt idx="44">
                  <c:v>466.706525591603</c:v>
                </c:pt>
                <c:pt idx="45">
                  <c:v>475.80976961870073</c:v>
                </c:pt>
                <c:pt idx="46">
                  <c:v>2.2148127696930623E-12</c:v>
                </c:pt>
                <c:pt idx="47">
                  <c:v>2.2148127696930623E-12</c:v>
                </c:pt>
                <c:pt idx="48">
                  <c:v>2.2148127696930623E-12</c:v>
                </c:pt>
                <c:pt idx="49">
                  <c:v>2.2148127696930623E-12</c:v>
                </c:pt>
                <c:pt idx="50">
                  <c:v>2.2148127696930623E-12</c:v>
                </c:pt>
                <c:pt idx="51">
                  <c:v>2.2148127696930623E-12</c:v>
                </c:pt>
                <c:pt idx="52">
                  <c:v>2.2148127696930623E-12</c:v>
                </c:pt>
                <c:pt idx="53">
                  <c:v>2.2148127696930623E-12</c:v>
                </c:pt>
                <c:pt idx="54">
                  <c:v>2.2148127696930623E-12</c:v>
                </c:pt>
                <c:pt idx="55">
                  <c:v>2.2148127696930623E-12</c:v>
                </c:pt>
                <c:pt idx="56">
                  <c:v>2.2148127696930623E-12</c:v>
                </c:pt>
                <c:pt idx="57">
                  <c:v>2.2148127696930623E-12</c:v>
                </c:pt>
                <c:pt idx="58">
                  <c:v>2.2148127696930623E-12</c:v>
                </c:pt>
                <c:pt idx="59">
                  <c:v>2.2148127696930623E-12</c:v>
                </c:pt>
                <c:pt idx="60">
                  <c:v>2.2148127696930623E-12</c:v>
                </c:pt>
                <c:pt idx="61">
                  <c:v>2.2148127696930623E-12</c:v>
                </c:pt>
                <c:pt idx="62">
                  <c:v>2.2148127696930623E-12</c:v>
                </c:pt>
                <c:pt idx="63">
                  <c:v>2.2148127696930623E-12</c:v>
                </c:pt>
                <c:pt idx="64">
                  <c:v>2.2148127696930623E-12</c:v>
                </c:pt>
                <c:pt idx="65">
                  <c:v>2.2148127696930623E-12</c:v>
                </c:pt>
                <c:pt idx="66">
                  <c:v>2.2148127696930623E-12</c:v>
                </c:pt>
                <c:pt idx="67">
                  <c:v>2.2148127696930623E-12</c:v>
                </c:pt>
                <c:pt idx="68">
                  <c:v>2.2148127696930623E-12</c:v>
                </c:pt>
                <c:pt idx="69">
                  <c:v>2.2148127696930623E-12</c:v>
                </c:pt>
                <c:pt idx="70">
                  <c:v>2.2148127696930623E-12</c:v>
                </c:pt>
                <c:pt idx="71">
                  <c:v>2.2148127696930623E-12</c:v>
                </c:pt>
                <c:pt idx="72">
                  <c:v>2.2148127696930623E-12</c:v>
                </c:pt>
                <c:pt idx="73">
                  <c:v>2.2148127696930623E-12</c:v>
                </c:pt>
                <c:pt idx="74">
                  <c:v>2.2148127696930623E-12</c:v>
                </c:pt>
                <c:pt idx="75">
                  <c:v>2.2148127696930623E-12</c:v>
                </c:pt>
                <c:pt idx="76">
                  <c:v>2.2148127696930623E-12</c:v>
                </c:pt>
                <c:pt idx="77">
                  <c:v>2.2148127696930623E-12</c:v>
                </c:pt>
                <c:pt idx="78">
                  <c:v>2.2148127696930623E-12</c:v>
                </c:pt>
                <c:pt idx="79">
                  <c:v>2.2148127696930623E-12</c:v>
                </c:pt>
                <c:pt idx="80">
                  <c:v>2.2148127696930623E-12</c:v>
                </c:pt>
                <c:pt idx="81">
                  <c:v>2.2148127696930623E-12</c:v>
                </c:pt>
                <c:pt idx="82">
                  <c:v>2.2148127696930623E-12</c:v>
                </c:pt>
                <c:pt idx="83">
                  <c:v>2.2148127696930623E-12</c:v>
                </c:pt>
                <c:pt idx="84">
                  <c:v>2.2148127696930623E-12</c:v>
                </c:pt>
                <c:pt idx="85">
                  <c:v>2.2148127696930623E-12</c:v>
                </c:pt>
                <c:pt idx="86">
                  <c:v>2.2148127696930623E-12</c:v>
                </c:pt>
                <c:pt idx="87">
                  <c:v>2.2148127696930623E-12</c:v>
                </c:pt>
                <c:pt idx="88">
                  <c:v>2.2148127696930623E-12</c:v>
                </c:pt>
                <c:pt idx="89">
                  <c:v>2.2148127696930623E-12</c:v>
                </c:pt>
                <c:pt idx="90">
                  <c:v>2.2148127696930623E-12</c:v>
                </c:pt>
                <c:pt idx="91">
                  <c:v>2.2148127696930623E-12</c:v>
                </c:pt>
                <c:pt idx="92">
                  <c:v>2.2148127696930623E-12</c:v>
                </c:pt>
                <c:pt idx="93">
                  <c:v>2.2148127696930623E-12</c:v>
                </c:pt>
                <c:pt idx="94">
                  <c:v>2.2148127696930623E-12</c:v>
                </c:pt>
                <c:pt idx="95">
                  <c:v>2.2148127696930623E-12</c:v>
                </c:pt>
                <c:pt idx="96">
                  <c:v>2.2148127696930623E-12</c:v>
                </c:pt>
                <c:pt idx="97">
                  <c:v>2.2148127696930623E-12</c:v>
                </c:pt>
                <c:pt idx="98">
                  <c:v>2.2148127696930623E-12</c:v>
                </c:pt>
                <c:pt idx="99">
                  <c:v>2.2148127696930623E-12</c:v>
                </c:pt>
                <c:pt idx="100">
                  <c:v>2.2148127696930623E-12</c:v>
                </c:pt>
                <c:pt idx="101">
                  <c:v>2.2148127696930623E-12</c:v>
                </c:pt>
                <c:pt idx="102">
                  <c:v>2.2148127696930623E-12</c:v>
                </c:pt>
                <c:pt idx="103">
                  <c:v>2.2148127696930623E-12</c:v>
                </c:pt>
                <c:pt idx="104">
                  <c:v>2.2148127696930623E-12</c:v>
                </c:pt>
                <c:pt idx="105">
                  <c:v>2.2148127696930623E-12</c:v>
                </c:pt>
                <c:pt idx="106">
                  <c:v>2.2148127696930623E-12</c:v>
                </c:pt>
                <c:pt idx="107">
                  <c:v>2.2148127696930623E-12</c:v>
                </c:pt>
                <c:pt idx="108">
                  <c:v>2.2148127696930623E-12</c:v>
                </c:pt>
                <c:pt idx="109">
                  <c:v>2.2148127696930623E-12</c:v>
                </c:pt>
                <c:pt idx="110">
                  <c:v>2.2148127696930623E-12</c:v>
                </c:pt>
                <c:pt idx="111">
                  <c:v>2.2148127696930623E-12</c:v>
                </c:pt>
                <c:pt idx="112">
                  <c:v>2.2148127696930623E-12</c:v>
                </c:pt>
                <c:pt idx="113">
                  <c:v>2.2148127696930623E-12</c:v>
                </c:pt>
                <c:pt idx="114">
                  <c:v>2.2148127696930623E-12</c:v>
                </c:pt>
                <c:pt idx="115">
                  <c:v>2.2148127696930623E-12</c:v>
                </c:pt>
                <c:pt idx="116">
                  <c:v>2.2148127696930623E-12</c:v>
                </c:pt>
                <c:pt idx="117">
                  <c:v>2.2148127696930623E-12</c:v>
                </c:pt>
                <c:pt idx="118">
                  <c:v>2.2148127696930623E-12</c:v>
                </c:pt>
                <c:pt idx="119">
                  <c:v>2.2148127696930623E-12</c:v>
                </c:pt>
                <c:pt idx="120">
                  <c:v>2.2148127696930623E-12</c:v>
                </c:pt>
                <c:pt idx="121">
                  <c:v>2.2148127696930623E-12</c:v>
                </c:pt>
                <c:pt idx="122">
                  <c:v>2.2148127696930623E-12</c:v>
                </c:pt>
                <c:pt idx="123">
                  <c:v>2.2148127696930623E-12</c:v>
                </c:pt>
                <c:pt idx="124">
                  <c:v>2.2148127696930623E-12</c:v>
                </c:pt>
                <c:pt idx="125">
                  <c:v>2.2148127696930623E-12</c:v>
                </c:pt>
                <c:pt idx="126">
                  <c:v>2.2148127696930623E-12</c:v>
                </c:pt>
                <c:pt idx="127">
                  <c:v>2.2148127696930623E-12</c:v>
                </c:pt>
                <c:pt idx="128">
                  <c:v>2.2148127696930623E-12</c:v>
                </c:pt>
                <c:pt idx="129">
                  <c:v>2.2148127696930623E-12</c:v>
                </c:pt>
                <c:pt idx="130">
                  <c:v>2.2148127696930623E-12</c:v>
                </c:pt>
                <c:pt idx="131">
                  <c:v>2.2148127696930623E-12</c:v>
                </c:pt>
                <c:pt idx="132">
                  <c:v>2.2148127696930623E-12</c:v>
                </c:pt>
                <c:pt idx="133">
                  <c:v>2.2148127696930623E-12</c:v>
                </c:pt>
                <c:pt idx="134">
                  <c:v>2.2148127696930623E-12</c:v>
                </c:pt>
                <c:pt idx="135">
                  <c:v>2.2148127696930623E-12</c:v>
                </c:pt>
                <c:pt idx="136">
                  <c:v>2.2148127696930623E-12</c:v>
                </c:pt>
                <c:pt idx="137">
                  <c:v>2.2148127696930623E-12</c:v>
                </c:pt>
                <c:pt idx="138">
                  <c:v>2.2148127696930623E-12</c:v>
                </c:pt>
                <c:pt idx="139">
                  <c:v>2.2148127696930623E-12</c:v>
                </c:pt>
                <c:pt idx="140">
                  <c:v>2.2148127696930623E-12</c:v>
                </c:pt>
                <c:pt idx="141">
                  <c:v>2.2148127696930623E-12</c:v>
                </c:pt>
                <c:pt idx="142">
                  <c:v>2.2148127696930623E-12</c:v>
                </c:pt>
                <c:pt idx="143">
                  <c:v>2.2148127696930623E-12</c:v>
                </c:pt>
                <c:pt idx="144">
                  <c:v>2.2148127696930623E-12</c:v>
                </c:pt>
                <c:pt idx="145">
                  <c:v>2.2148127696930623E-12</c:v>
                </c:pt>
                <c:pt idx="146">
                  <c:v>2.2148127696930623E-12</c:v>
                </c:pt>
                <c:pt idx="147">
                  <c:v>2.2148127696930623E-12</c:v>
                </c:pt>
                <c:pt idx="148">
                  <c:v>2.2148127696930623E-12</c:v>
                </c:pt>
                <c:pt idx="149">
                  <c:v>2.2148127696930623E-12</c:v>
                </c:pt>
                <c:pt idx="150">
                  <c:v>2.2148127696930623E-12</c:v>
                </c:pt>
                <c:pt idx="151">
                  <c:v>2.2148127696930623E-12</c:v>
                </c:pt>
                <c:pt idx="152">
                  <c:v>2.2148127696930623E-12</c:v>
                </c:pt>
                <c:pt idx="153">
                  <c:v>2.2148127696930623E-12</c:v>
                </c:pt>
                <c:pt idx="154">
                  <c:v>2.2148127696930623E-12</c:v>
                </c:pt>
                <c:pt idx="155">
                  <c:v>2.2148127696930623E-12</c:v>
                </c:pt>
                <c:pt idx="156">
                  <c:v>2.2148127696930623E-12</c:v>
                </c:pt>
                <c:pt idx="157">
                  <c:v>2.2148127696930623E-12</c:v>
                </c:pt>
                <c:pt idx="158">
                  <c:v>2.2148127696930623E-12</c:v>
                </c:pt>
                <c:pt idx="159">
                  <c:v>2.2148127696930623E-12</c:v>
                </c:pt>
                <c:pt idx="160">
                  <c:v>2.2148127696930623E-12</c:v>
                </c:pt>
                <c:pt idx="161">
                  <c:v>2.2148127696930623E-12</c:v>
                </c:pt>
                <c:pt idx="162">
                  <c:v>2.2148127696930623E-12</c:v>
                </c:pt>
                <c:pt idx="163">
                  <c:v>2.2148127696930623E-12</c:v>
                </c:pt>
                <c:pt idx="164">
                  <c:v>2.2148127696930623E-12</c:v>
                </c:pt>
                <c:pt idx="165">
                  <c:v>2.2148127696930623E-12</c:v>
                </c:pt>
                <c:pt idx="166">
                  <c:v>2.2148127696930623E-12</c:v>
                </c:pt>
                <c:pt idx="167">
                  <c:v>2.2148127696930623E-12</c:v>
                </c:pt>
                <c:pt idx="168">
                  <c:v>2.2148127696930623E-12</c:v>
                </c:pt>
                <c:pt idx="169">
                  <c:v>2.2148127696930623E-12</c:v>
                </c:pt>
                <c:pt idx="170">
                  <c:v>2.2148127696930623E-12</c:v>
                </c:pt>
                <c:pt idx="171">
                  <c:v>2.2148127696930623E-12</c:v>
                </c:pt>
                <c:pt idx="172">
                  <c:v>2.2148127696930623E-12</c:v>
                </c:pt>
                <c:pt idx="173">
                  <c:v>2.2148127696930623E-12</c:v>
                </c:pt>
                <c:pt idx="174">
                  <c:v>2.2148127696930623E-12</c:v>
                </c:pt>
                <c:pt idx="175">
                  <c:v>2.2148127696930623E-12</c:v>
                </c:pt>
                <c:pt idx="176">
                  <c:v>2.2148127696930623E-12</c:v>
                </c:pt>
                <c:pt idx="177">
                  <c:v>2.2148127696930623E-12</c:v>
                </c:pt>
                <c:pt idx="178">
                  <c:v>2.2148127696930623E-12</c:v>
                </c:pt>
                <c:pt idx="179">
                  <c:v>2.2148127696930623E-12</c:v>
                </c:pt>
                <c:pt idx="180">
                  <c:v>2.2148127696930623E-12</c:v>
                </c:pt>
                <c:pt idx="181">
                  <c:v>2.2148127696930623E-12</c:v>
                </c:pt>
                <c:pt idx="182">
                  <c:v>2.2148127696930623E-12</c:v>
                </c:pt>
                <c:pt idx="183">
                  <c:v>2.2148127696930623E-12</c:v>
                </c:pt>
                <c:pt idx="184">
                  <c:v>2.2148127696930623E-12</c:v>
                </c:pt>
                <c:pt idx="185">
                  <c:v>2.2148127696930623E-12</c:v>
                </c:pt>
                <c:pt idx="186">
                  <c:v>2.2148127696930623E-12</c:v>
                </c:pt>
                <c:pt idx="187">
                  <c:v>2.2148127696930623E-12</c:v>
                </c:pt>
                <c:pt idx="188">
                  <c:v>2.2148127696930623E-12</c:v>
                </c:pt>
                <c:pt idx="189">
                  <c:v>2.2148127696930623E-12</c:v>
                </c:pt>
                <c:pt idx="190">
                  <c:v>2.2148127696930623E-12</c:v>
                </c:pt>
                <c:pt idx="191">
                  <c:v>2.2148127696930623E-12</c:v>
                </c:pt>
                <c:pt idx="192">
                  <c:v>2.2148127696930623E-12</c:v>
                </c:pt>
                <c:pt idx="193">
                  <c:v>2.2148127696930623E-12</c:v>
                </c:pt>
                <c:pt idx="194">
                  <c:v>2.2148127696930623E-12</c:v>
                </c:pt>
                <c:pt idx="195">
                  <c:v>2.2148127696930623E-12</c:v>
                </c:pt>
                <c:pt idx="196">
                  <c:v>2.2148127696930623E-12</c:v>
                </c:pt>
                <c:pt idx="197">
                  <c:v>2.2148127696930623E-12</c:v>
                </c:pt>
                <c:pt idx="198">
                  <c:v>2.2148127696930623E-12</c:v>
                </c:pt>
                <c:pt idx="199">
                  <c:v>2.2148127696930623E-12</c:v>
                </c:pt>
                <c:pt idx="200">
                  <c:v>2.2148127696930623E-12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C25" sqref="C25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10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44</v>
      </c>
      <c r="C9" s="35">
        <v>1</v>
      </c>
      <c r="D9" s="36">
        <f t="shared" ref="D9:D18" si="0">C9*$C$5</f>
        <v>10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10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Robinier faux-acacia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5</v>
      </c>
      <c r="B36" s="63">
        <v>26.28</v>
      </c>
      <c r="C36" s="63">
        <v>1</v>
      </c>
      <c r="D36" s="63">
        <v>5.13</v>
      </c>
      <c r="E36" s="54">
        <v>0</v>
      </c>
      <c r="F36" s="54"/>
      <c r="G36" s="54"/>
      <c r="H36" s="54">
        <v>1</v>
      </c>
      <c r="I36" s="52">
        <f>IFERROR(B36/A36,"")</f>
        <v>5.2560000000000002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10</v>
      </c>
      <c r="B37" s="63">
        <v>77.56</v>
      </c>
      <c r="C37" s="63">
        <v>2</v>
      </c>
      <c r="D37" s="63">
        <v>23.72</v>
      </c>
      <c r="E37" s="54">
        <v>0</v>
      </c>
      <c r="F37" s="54"/>
      <c r="G37" s="54"/>
      <c r="H37" s="54">
        <v>1</v>
      </c>
      <c r="I37" s="56">
        <f t="shared" ref="I37:I55" si="1">IF(A37&lt;&gt;0,(B37-(B36-D36))/(A37-A36),"")</f>
        <v>11.282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15</v>
      </c>
      <c r="B38" s="63">
        <v>108.33</v>
      </c>
      <c r="C38" s="63">
        <v>3</v>
      </c>
      <c r="D38" s="63">
        <v>18.59</v>
      </c>
      <c r="E38" s="54">
        <v>0</v>
      </c>
      <c r="F38" s="54"/>
      <c r="G38" s="54"/>
      <c r="H38" s="54">
        <v>1</v>
      </c>
      <c r="I38" s="56">
        <f t="shared" si="1"/>
        <v>10.898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20</v>
      </c>
      <c r="B39" s="63">
        <v>139.1</v>
      </c>
      <c r="C39" s="63">
        <v>4</v>
      </c>
      <c r="D39" s="63">
        <v>14.74</v>
      </c>
      <c r="E39" s="54">
        <v>0</v>
      </c>
      <c r="F39" s="54"/>
      <c r="G39" s="54"/>
      <c r="H39" s="54">
        <v>1</v>
      </c>
      <c r="I39" s="52">
        <f t="shared" si="1"/>
        <v>9.8719999999999999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25</v>
      </c>
      <c r="B40" s="63">
        <v>166.03</v>
      </c>
      <c r="C40" s="63">
        <v>5</v>
      </c>
      <c r="D40" s="63">
        <v>11.54</v>
      </c>
      <c r="E40" s="54">
        <v>0</v>
      </c>
      <c r="F40" s="54"/>
      <c r="G40" s="54"/>
      <c r="H40" s="54">
        <v>1</v>
      </c>
      <c r="I40" s="52">
        <f t="shared" si="1"/>
        <v>8.3339999999999996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30</v>
      </c>
      <c r="B41" s="63">
        <v>188.46</v>
      </c>
      <c r="C41" s="63">
        <v>6</v>
      </c>
      <c r="D41" s="63">
        <v>8.9700000000000006</v>
      </c>
      <c r="E41" s="54">
        <v>0.4</v>
      </c>
      <c r="F41" s="54"/>
      <c r="G41" s="54"/>
      <c r="H41" s="54">
        <v>0.6</v>
      </c>
      <c r="I41" s="56">
        <f t="shared" si="1"/>
        <v>6.7939999999999996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35</v>
      </c>
      <c r="B42" s="63">
        <v>207.05</v>
      </c>
      <c r="C42" s="63">
        <v>7</v>
      </c>
      <c r="D42" s="63">
        <v>7.05</v>
      </c>
      <c r="E42" s="54">
        <v>0.6</v>
      </c>
      <c r="F42" s="54"/>
      <c r="G42" s="54"/>
      <c r="H42" s="54">
        <v>0.4</v>
      </c>
      <c r="I42" s="56">
        <f t="shared" si="1"/>
        <v>5.5120000000000005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40</v>
      </c>
      <c r="B43" s="63">
        <v>224.36</v>
      </c>
      <c r="C43" s="63">
        <v>8</v>
      </c>
      <c r="D43" s="63">
        <v>5.77</v>
      </c>
      <c r="E43" s="54">
        <v>0.7</v>
      </c>
      <c r="F43" s="54"/>
      <c r="G43" s="54"/>
      <c r="H43" s="54">
        <v>0.3</v>
      </c>
      <c r="I43" s="52">
        <f t="shared" si="1"/>
        <v>4.8720000000000026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45</v>
      </c>
      <c r="B44" s="63">
        <v>242.31</v>
      </c>
      <c r="C44" s="63">
        <v>9</v>
      </c>
      <c r="D44" s="63">
        <v>242.31</v>
      </c>
      <c r="E44" s="54">
        <v>0.8</v>
      </c>
      <c r="F44" s="54"/>
      <c r="G44" s="54"/>
      <c r="H44" s="54">
        <v>0.2</v>
      </c>
      <c r="I44" s="52">
        <f t="shared" si="1"/>
        <v>4.7439999999999998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/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6" sqref="C26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0.77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0.23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f>12%+49%</f>
        <v>0.61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0.16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0.77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Robinier faux-acacia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/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3.05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8.6111666666666675</v>
      </c>
      <c r="H3" s="70">
        <f>(B3+E3+F3)*44/12+(C3+D3)*0.475*44/12</f>
        <v>211.93333333333331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200.75</v>
      </c>
      <c r="S3" s="62">
        <f ca="1">AVERAGE(OFFSET($R$3,0,0,'Données projet'!$E$9+1,1))-AVERAGE(OFFSET($H$3,0,0,'Données projet'!$E$9+1,1))</f>
        <v>286.24891097226424</v>
      </c>
      <c r="T3" s="62">
        <f>IF('Données projet'!E9&gt;30,$R$33-$H$33,LOOKUP('Données projet'!$E$9,$A$3:$A$203,R3:R203)-LOOKUP('Données projet'!$E$9,$A$3:$A$203,$H$3:$H$203))</f>
        <v>405.88640147437172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54.75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3.05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0.204516</v>
      </c>
      <c r="D4" s="12">
        <f>IFERROR(EXP(-1.0587+0.8836*LN(C4)+0.284),0)</f>
        <v>0.11337327659846529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9.1755595577502582</v>
      </c>
      <c r="H4" s="70">
        <f t="shared" ref="H4:H67" si="1">(B4+E4+F4)*44/12+(C4+D4)*0.475*44/12</f>
        <v>212.48699049007564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5.2560000000000002</v>
      </c>
      <c r="N4" s="14">
        <f>IF('Données projet'!$A$36&gt;35,N3+M4-V3,IF(A4&lt;'Données projet'!$A$36,$K$205^A4,IF(A4='Données projet'!$A$36,'Données projet'!$B$36,N3+M4-V3)))</f>
        <v>1.9227599709617673</v>
      </c>
      <c r="O4" s="14">
        <f>N4*VLOOKUP('Données projet'!$B$9,Paramètres!$A$1:$I$89,3,0)*VLOOKUP('Données projet'!$B$9,Paramètres!$A$1:$I$89,5,0)</f>
        <v>1.739713221726207</v>
      </c>
      <c r="P4" s="14">
        <f>EXP(-1.0587+0.8836*LN(O4)+0.284)</f>
        <v>0.7516888856120616</v>
      </c>
      <c r="Q4" s="22">
        <f t="shared" ref="Q4:Q34" si="2">(O4+P4)*0.475*44/12</f>
        <v>4.3391920036141514</v>
      </c>
      <c r="R4" s="62">
        <f t="shared" si="0"/>
        <v>207.28144338156437</v>
      </c>
      <c r="S4" s="62">
        <f ca="1">AVERAGE(OFFSET($R$3,0,0,'Données projet'!$E$9+1,1))-AVERAGE(OFFSET($H$3,0,0,'Données projet'!$E$9+1,1))</f>
        <v>286.24891097226424</v>
      </c>
      <c r="T4" s="62">
        <f>$T$3</f>
        <v>405.88640147437172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55.01455340610763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3.05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0.40903200000000001</v>
      </c>
      <c r="D5" s="12">
        <f t="shared" ref="D5:D68" si="32">IFERROR(EXP(-1.0587+0.8836*LN(C5)+0.284),0)</f>
        <v>0.20917067723104374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9.7087475602768709</v>
      </c>
      <c r="H5" s="70">
        <f t="shared" si="1"/>
        <v>213.01003632951071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5.2560000000000002</v>
      </c>
      <c r="N5" s="14">
        <f>IF('Données projet'!$A$36&gt;35,N4+M5-V4,IF(A5&lt;'Données projet'!$A$36,$K$205^A5,IF(A5='Données projet'!$A$36,'Données projet'!$B$36,N4+M5-V4)))</f>
        <v>3.6970059059328961</v>
      </c>
      <c r="O5" s="14">
        <f>N5*VLOOKUP('Données projet'!$B$9,Paramètres!$A$1:$I$89,3,0)*VLOOKUP('Données projet'!$B$9,Paramètres!$A$1:$I$89,5,0)</f>
        <v>3.3450509436880846</v>
      </c>
      <c r="P5" s="14">
        <f t="shared" ref="P5:P68" si="33">EXP(-1.0587+0.8836*LN(O5)+0.284)</f>
        <v>1.3394124228644606</v>
      </c>
      <c r="Q5" s="22">
        <f t="shared" si="2"/>
        <v>8.1587736967456834</v>
      </c>
      <c r="R5" s="62">
        <f t="shared" si="0"/>
        <v>213.27644861545451</v>
      </c>
      <c r="S5" s="62">
        <f ca="1">AVERAGE(OFFSET($R$3,0,0,'Données projet'!$E$9+1,1))-AVERAGE(OFFSET($H$3,0,0,'Données projet'!$E$9+1,1))</f>
        <v>286.24891097226424</v>
      </c>
      <c r="T5" s="62">
        <f t="shared" ref="T5:T68" si="34">$T$3</f>
        <v>405.88640147437172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55.274517402072107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3.05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0.61354799999999998</v>
      </c>
      <c r="D6" s="12">
        <f t="shared" si="32"/>
        <v>0.29929195218042387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10.231857950186999</v>
      </c>
      <c r="H6" s="70">
        <f t="shared" si="1"/>
        <v>213.52319625004753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5.2560000000000002</v>
      </c>
      <c r="N6" s="14">
        <f>IF('Données projet'!$A$36&gt;35,N5+M6-V5,IF(A6&lt;'Données projet'!$A$36,$K$205^A6,IF(A6='Données projet'!$A$36,'Données projet'!$B$36,N5+M6-V5)))</f>
        <v>7.1084549683370177</v>
      </c>
      <c r="O6" s="14">
        <f>N6*VLOOKUP('Données projet'!$B$9,Paramètres!$A$1:$I$89,3,0)*VLOOKUP('Données projet'!$B$9,Paramètres!$A$1:$I$89,5,0)</f>
        <v>6.4317300553513341</v>
      </c>
      <c r="P6" s="14">
        <f t="shared" si="33"/>
        <v>2.3866597908559766</v>
      </c>
      <c r="Q6" s="22">
        <f t="shared" si="2"/>
        <v>15.358695648811064</v>
      </c>
      <c r="R6" s="62">
        <f t="shared" si="0"/>
        <v>222.63525819644082</v>
      </c>
      <c r="S6" s="62">
        <f ca="1">AVERAGE(OFFSET($R$3,0,0,'Données projet'!$E$9+1,1))-AVERAGE(OFFSET($H$3,0,0,'Données projet'!$E$9+1,1))</f>
        <v>286.24891097226424</v>
      </c>
      <c r="T6" s="62">
        <f t="shared" si="34"/>
        <v>405.88640147437172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55.529971603899028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3.05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0.81806400000000001</v>
      </c>
      <c r="D7" s="12">
        <f t="shared" si="32"/>
        <v>0.38591433118980473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10.748756265200146</v>
      </c>
      <c r="H7" s="70">
        <f t="shared" si="1"/>
        <v>214.03026226015555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5.2560000000000002</v>
      </c>
      <c r="N7" s="14">
        <f>IF('Données projet'!$A$36&gt;35,N6+M7-V6,IF(A7&lt;'Données projet'!$A$36,$K$205^A7,IF(A7='Données projet'!$A$36,'Données projet'!$B$36,N6+M7-V6)))</f>
        <v>13.667852668502714</v>
      </c>
      <c r="O7" s="14">
        <f>N7*VLOOKUP('Données projet'!$B$9,Paramètres!$A$1:$I$89,3,0)*VLOOKUP('Données projet'!$B$9,Paramètres!$A$1:$I$89,5,0)</f>
        <v>12.366673094461255</v>
      </c>
      <c r="P7" s="14">
        <f t="shared" si="33"/>
        <v>4.2527192222892376</v>
      </c>
      <c r="Q7" s="22">
        <f t="shared" si="2"/>
        <v>28.945441618340439</v>
      </c>
      <c r="R7" s="62">
        <f t="shared" si="0"/>
        <v>238.36464274415505</v>
      </c>
      <c r="S7" s="62">
        <f ca="1">AVERAGE(OFFSET($R$3,0,0,'Données projet'!$E$9+1,1))-AVERAGE(OFFSET($H$3,0,0,'Données projet'!$E$9+1,1))</f>
        <v>286.24891097226424</v>
      </c>
      <c r="T7" s="62">
        <f t="shared" si="34"/>
        <v>405.88640147437172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55.78099424643429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3.05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1.02258</v>
      </c>
      <c r="D8" s="12">
        <f t="shared" si="32"/>
        <v>0.47002460615311453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11.261194493731496</v>
      </c>
      <c r="H8" s="70">
        <f t="shared" si="1"/>
        <v>214.53295302238331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26.28</v>
      </c>
      <c r="L8" s="13">
        <f>VLOOKUP(A8,'Données projet'!$A$35:$I$55,9,0)</f>
        <v>5.2560000000000002</v>
      </c>
      <c r="M8" s="13">
        <f t="array" ref="M8">INDEX(L:L,MIN(IF(ISNUMBER(L8:L204),ROW(L8:L204),"")))</f>
        <v>5.2560000000000002</v>
      </c>
      <c r="N8" s="14">
        <f>IF('Données projet'!$A$36&gt;35,N7+M8-V7,IF(A8&lt;'Données projet'!$A$36,$K$205^A8,IF(A8='Données projet'!$A$36,'Données projet'!$B$36,N7+M8-V7)))</f>
        <v>26.28</v>
      </c>
      <c r="O8" s="14">
        <f>N8*VLOOKUP('Données projet'!$B$9,Paramètres!$A$1:$I$89,3,0)*VLOOKUP('Données projet'!$B$9,Paramètres!$A$1:$I$89,5,0)</f>
        <v>23.778144000000001</v>
      </c>
      <c r="P8" s="14">
        <f t="shared" si="33"/>
        <v>7.5777959024239321</v>
      </c>
      <c r="Q8" s="22">
        <f t="shared" si="2"/>
        <v>54.611595330055017</v>
      </c>
      <c r="R8" s="62">
        <f t="shared" si="0"/>
        <v>266.15746786802123</v>
      </c>
      <c r="S8" s="62">
        <f ca="1">AVERAGE(OFFSET($R$3,0,0,'Données projet'!$E$9+1,1))-AVERAGE(OFFSET($H$3,0,0,'Données projet'!$E$9+1,1))</f>
        <v>286.24891097226424</v>
      </c>
      <c r="T8" s="62">
        <f t="shared" si="34"/>
        <v>405.88640147437172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5.13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56.02766220732412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3.05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1.227096</v>
      </c>
      <c r="D9" s="12">
        <f t="shared" si="32"/>
        <v>0.55218568436636217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11.770172043120631</v>
      </c>
      <c r="H9" s="70">
        <f t="shared" si="1"/>
        <v>215.03224893360473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11.282</v>
      </c>
      <c r="N9" s="14">
        <f>IF('Données projet'!$A$36&gt;35,N8+M9-V8,IF(A9&lt;'Données projet'!$A$36,$K$205^A9,IF(A9='Données projet'!$A$36,'Données projet'!$B$36,N8+M9-V8)))</f>
        <v>32.431999999999995</v>
      </c>
      <c r="O9" s="14">
        <f>N9*VLOOKUP('Données projet'!$B$9,Paramètres!$A$1:$I$89,3,0)*VLOOKUP('Données projet'!$B$9,Paramètres!$A$1:$I$89,5,0)</f>
        <v>29.344473599999993</v>
      </c>
      <c r="P9" s="14">
        <f t="shared" si="33"/>
        <v>9.125534768457177</v>
      </c>
      <c r="Q9" s="22">
        <f t="shared" si="2"/>
        <v>67.001931241729565</v>
      </c>
      <c r="R9" s="62">
        <f t="shared" si="0"/>
        <v>280.65878502044757</v>
      </c>
      <c r="S9" s="62">
        <f ca="1">AVERAGE(OFFSET($R$3,0,0,'Données projet'!$E$9+1,1))-AVERAGE(OFFSET($H$3,0,0,'Données projet'!$E$9+1,1))</f>
        <v>286.24891097226424</v>
      </c>
      <c r="T9" s="62">
        <f t="shared" si="34"/>
        <v>405.88640147437172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56.270051030559451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3.05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1.4316119999999999</v>
      </c>
      <c r="D10" s="12">
        <f t="shared" si="32"/>
        <v>0.63276045039815665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12.276333192636729</v>
      </c>
      <c r="H10" s="70">
        <f t="shared" si="1"/>
        <v>215.52878201777676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11.282</v>
      </c>
      <c r="N10" s="14">
        <f>IF('Données projet'!$A$36&gt;35,N9+M10-V9,IF(A10&lt;'Données projet'!$A$36,$K$205^A10,IF(A10='Données projet'!$A$36,'Données projet'!$B$36,N9+M10-V9)))</f>
        <v>43.713999999999999</v>
      </c>
      <c r="O10" s="14">
        <f>N10*VLOOKUP('Données projet'!$B$9,Paramètres!$A$1:$I$89,3,0)*VLOOKUP('Données projet'!$B$9,Paramètres!$A$1:$I$89,5,0)</f>
        <v>39.552427199999997</v>
      </c>
      <c r="P10" s="14">
        <f t="shared" si="33"/>
        <v>11.879940109618991</v>
      </c>
      <c r="Q10" s="22">
        <f t="shared" si="2"/>
        <v>89.578039730919727</v>
      </c>
      <c r="R10" s="62">
        <f t="shared" si="0"/>
        <v>305.33045676838549</v>
      </c>
      <c r="S10" s="62">
        <f ca="1">AVERAGE(OFFSET($R$3,0,0,'Données projet'!$E$9+1,1))-AVERAGE(OFFSET($H$3,0,0,'Données projet'!$E$9+1,1))</f>
        <v>286.24891097226424</v>
      </c>
      <c r="T10" s="62">
        <f t="shared" si="34"/>
        <v>405.88640147437172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56.508234949611875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3.05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1.6361279999999998</v>
      </c>
      <c r="D11" s="12">
        <f t="shared" si="32"/>
        <v>0.71200166767720885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12.780126708226906</v>
      </c>
      <c r="H11" s="70">
        <f t="shared" si="1"/>
        <v>216.02299250453777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11.282</v>
      </c>
      <c r="N11" s="14">
        <f>IF('Données projet'!$A$36&gt;35,N10+M11-V10,IF(A11&lt;'Données projet'!$A$36,$K$205^A11,IF(A11='Données projet'!$A$36,'Données projet'!$B$36,N10+M11-V10)))</f>
        <v>54.995999999999995</v>
      </c>
      <c r="O11" s="14">
        <f>N11*VLOOKUP('Données projet'!$B$9,Paramètres!$A$1:$I$89,3,0)*VLOOKUP('Données projet'!$B$9,Paramètres!$A$1:$I$89,5,0)</f>
        <v>49.760380799999993</v>
      </c>
      <c r="P11" s="14">
        <f t="shared" si="33"/>
        <v>14.551859669146456</v>
      </c>
      <c r="Q11" s="22">
        <f t="shared" si="2"/>
        <v>112.01048548376339</v>
      </c>
      <c r="R11" s="62">
        <f t="shared" si="0"/>
        <v>329.8433152654913</v>
      </c>
      <c r="S11" s="62">
        <f ca="1">AVERAGE(OFFSET($R$3,0,0,'Données projet'!$E$9+1,1))-AVERAGE(OFFSET($H$3,0,0,'Données projet'!$E$9+1,1))</f>
        <v>286.24891097226424</v>
      </c>
      <c r="T11" s="62">
        <f t="shared" si="34"/>
        <v>405.88640147437172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56.742286910168211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3.05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1.8406439999999997</v>
      </c>
      <c r="D12" s="12">
        <f t="shared" si="32"/>
        <v>0.79009512053902931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13.281882438571049</v>
      </c>
      <c r="H12" s="70">
        <f t="shared" si="1"/>
        <v>216.51520396827212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11.282</v>
      </c>
      <c r="N12" s="14">
        <f>IF('Données projet'!$A$36&gt;35,N11+M12-V11,IF(A12&lt;'Données projet'!$A$36,$K$205^A12,IF(A12='Données projet'!$A$36,'Données projet'!$B$36,N11+M12-V11)))</f>
        <v>66.277999999999992</v>
      </c>
      <c r="O12" s="14">
        <f>N12*VLOOKUP('Données projet'!$B$9,Paramètres!$A$1:$I$89,3,0)*VLOOKUP('Données projet'!$B$9,Paramètres!$A$1:$I$89,5,0)</f>
        <v>59.968334399999989</v>
      </c>
      <c r="P12" s="14">
        <f t="shared" si="33"/>
        <v>17.16026270934999</v>
      </c>
      <c r="Q12" s="22">
        <f t="shared" si="2"/>
        <v>134.33230663211791</v>
      </c>
      <c r="R12" s="62">
        <f t="shared" si="0"/>
        <v>354.23066147117709</v>
      </c>
      <c r="S12" s="62">
        <f ca="1">AVERAGE(OFFSET($R$3,0,0,'Données projet'!$E$9+1,1))-AVERAGE(OFFSET($H$3,0,0,'Données projet'!$E$9+1,1))</f>
        <v>286.24891097226424</v>
      </c>
      <c r="T12" s="62">
        <f t="shared" si="34"/>
        <v>405.88640147437172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56.972278592470687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3.05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2.0451599999999996</v>
      </c>
      <c r="D13" s="12">
        <f t="shared" si="32"/>
        <v>0.86718288589740233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13.781852632505565</v>
      </c>
      <c r="H13" s="70">
        <f t="shared" si="1"/>
        <v>217.00566385960462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77.56</v>
      </c>
      <c r="L13" s="13">
        <f>VLOOKUP(A13,'Données projet'!$A$35:$I$55,9,0)</f>
        <v>11.282</v>
      </c>
      <c r="M13" s="13">
        <f t="array" ref="M13">INDEX(L:L,MIN(IF(ISNUMBER(L13:L209),ROW(L13:L209),"")))</f>
        <v>11.282</v>
      </c>
      <c r="N13" s="14">
        <f>IF('Données projet'!$A$36&gt;35,N12+M13-V12,IF(A13&lt;'Données projet'!$A$36,$K$205^A13,IF(A13='Données projet'!$A$36,'Données projet'!$B$36,N12+M13-V12)))</f>
        <v>77.559999999999988</v>
      </c>
      <c r="O13" s="14">
        <f>N13*VLOOKUP('Données projet'!$B$9,Paramètres!$A$1:$I$89,3,0)*VLOOKUP('Données projet'!$B$9,Paramètres!$A$1:$I$89,5,0)</f>
        <v>70.176287999999985</v>
      </c>
      <c r="P13" s="14">
        <f t="shared" si="33"/>
        <v>19.717229684297866</v>
      </c>
      <c r="Q13" s="22">
        <f t="shared" si="2"/>
        <v>156.56454330015208</v>
      </c>
      <c r="R13" s="62">
        <f t="shared" si="0"/>
        <v>378.51379377769615</v>
      </c>
      <c r="S13" s="62">
        <f ca="1">AVERAGE(OFFSET($R$3,0,0,'Données projet'!$E$9+1,1))-AVERAGE(OFFSET($H$3,0,0,'Données projet'!$E$9+1,1))</f>
        <v>286.24891097226424</v>
      </c>
      <c r="T13" s="62">
        <f t="shared" si="34"/>
        <v>405.88640147437172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23.72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57.198280433269588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3.05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2.2496759999999996</v>
      </c>
      <c r="D14" s="12">
        <f t="shared" si="32"/>
        <v>0.94337698096110001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14.280236169706376</v>
      </c>
      <c r="H14" s="70">
        <f t="shared" si="1"/>
        <v>217.49456727517389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10.898</v>
      </c>
      <c r="N14" s="14">
        <f>IF('Données projet'!$A$36&gt;35,N13+M14-V13,IF(A14&lt;'Données projet'!$A$36,$K$205^A14,IF(A14='Données projet'!$A$36,'Données projet'!$B$36,N13+M14-V13)))</f>
        <v>64.737999999999985</v>
      </c>
      <c r="O14" s="14">
        <f>N14*VLOOKUP('Données projet'!$B$9,Paramètres!$A$1:$I$89,3,0)*VLOOKUP('Données projet'!$B$9,Paramètres!$A$1:$I$89,5,0)</f>
        <v>58.574942399999983</v>
      </c>
      <c r="P14" s="14">
        <f t="shared" si="33"/>
        <v>16.807467238125881</v>
      </c>
      <c r="Q14" s="22">
        <f t="shared" si="2"/>
        <v>131.29103011973586</v>
      </c>
      <c r="R14" s="62">
        <f t="shared" si="0"/>
        <v>355.27680060462887</v>
      </c>
      <c r="S14" s="62">
        <f ca="1">AVERAGE(OFFSET($R$3,0,0,'Données projet'!$E$9+1,1))-AVERAGE(OFFSET($H$3,0,0,'Données projet'!$E$9+1,1))</f>
        <v>286.24891097226424</v>
      </c>
      <c r="T14" s="62">
        <f t="shared" si="34"/>
        <v>405.88640147437172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57.420361647395055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3.05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2.4541919999999995</v>
      </c>
      <c r="D15" s="12">
        <f t="shared" si="32"/>
        <v>1.0187678880030078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14.777193695893061</v>
      </c>
      <c r="H15" s="70">
        <f t="shared" si="1"/>
        <v>217.98207180493856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10.898</v>
      </c>
      <c r="N15" s="14">
        <f>IF('Données projet'!$A$36&gt;35,N14+M15-V14,IF(A15&lt;'Données projet'!$A$36,$K$205^A15,IF(A15='Données projet'!$A$36,'Données projet'!$B$36,N14+M15-V14)))</f>
        <v>75.635999999999981</v>
      </c>
      <c r="O15" s="14">
        <f>N15*VLOOKUP('Données projet'!$B$9,Paramètres!$A$1:$I$89,3,0)*VLOOKUP('Données projet'!$B$9,Paramètres!$A$1:$I$89,5,0)</f>
        <v>68.435452799999979</v>
      </c>
      <c r="P15" s="14">
        <f t="shared" si="33"/>
        <v>19.284415699656655</v>
      </c>
      <c r="Q15" s="22">
        <f t="shared" si="2"/>
        <v>152.77877097023529</v>
      </c>
      <c r="R15" s="62">
        <f t="shared" si="0"/>
        <v>378.78693521640236</v>
      </c>
      <c r="S15" s="62">
        <f ca="1">AVERAGE(OFFSET($R$3,0,0,'Données projet'!$E$9+1,1))-AVERAGE(OFFSET($H$3,0,0,'Données projet'!$E$9+1,1))</f>
        <v>286.24891097226424</v>
      </c>
      <c r="T15" s="62">
        <f t="shared" si="34"/>
        <v>405.88640147437172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57.63859024895465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3.05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2.6587079999999994</v>
      </c>
      <c r="D16" s="12">
        <f t="shared" si="32"/>
        <v>1.0934301489703693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15.272857555715815</v>
      </c>
      <c r="H16" s="70">
        <f t="shared" si="1"/>
        <v>218.46830727612337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10.898</v>
      </c>
      <c r="N16" s="14">
        <f>IF('Données projet'!$A$36&gt;35,N15+M16-V15,IF(A16&lt;'Données projet'!$A$36,$K$205^A16,IF(A16='Données projet'!$A$36,'Données projet'!$B$36,N15+M16-V15)))</f>
        <v>86.533999999999978</v>
      </c>
      <c r="O16" s="14">
        <f>N16*VLOOKUP('Données projet'!$B$9,Paramètres!$A$1:$I$89,3,0)*VLOOKUP('Données projet'!$B$9,Paramètres!$A$1:$I$89,5,0)</f>
        <v>78.295963199999989</v>
      </c>
      <c r="P16" s="14">
        <f t="shared" si="33"/>
        <v>21.720017620986543</v>
      </c>
      <c r="Q16" s="22">
        <f t="shared" si="2"/>
        <v>174.19449992988484</v>
      </c>
      <c r="R16" s="62">
        <f t="shared" si="0"/>
        <v>402.21117675003904</v>
      </c>
      <c r="S16" s="62">
        <f ca="1">AVERAGE(OFFSET($R$3,0,0,'Données projet'!$E$9+1,1))-AVERAGE(OFFSET($H$3,0,0,'Données projet'!$E$9+1,1))</f>
        <v>286.24891097226424</v>
      </c>
      <c r="T16" s="62">
        <f t="shared" si="34"/>
        <v>405.88640147437172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57.85303307216325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3.05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2.8632239999999993</v>
      </c>
      <c r="D17" s="12">
        <f t="shared" si="32"/>
        <v>1.1674261863628128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15.767338576489767</v>
      </c>
      <c r="H17" s="70">
        <f t="shared" si="1"/>
        <v>218.9533824079152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10.898</v>
      </c>
      <c r="N17" s="14">
        <f>IF('Données projet'!$A$36&gt;35,N16+M17-V16,IF(A17&lt;'Données projet'!$A$36,$K$205^A17,IF(A17='Données projet'!$A$36,'Données projet'!$B$36,N16+M17-V16)))</f>
        <v>97.431999999999974</v>
      </c>
      <c r="O17" s="14">
        <f>N17*VLOOKUP('Données projet'!$B$9,Paramètres!$A$1:$I$89,3,0)*VLOOKUP('Données projet'!$B$9,Paramètres!$A$1:$I$89,5,0)</f>
        <v>88.156473599999984</v>
      </c>
      <c r="P17" s="14">
        <f t="shared" si="33"/>
        <v>24.120076688060944</v>
      </c>
      <c r="Q17" s="22">
        <f t="shared" si="2"/>
        <v>195.54832508503944</v>
      </c>
      <c r="R17" s="62">
        <f t="shared" si="0"/>
        <v>425.55987409945942</v>
      </c>
      <c r="S17" s="62">
        <f ca="1">AVERAGE(OFFSET($R$3,0,0,'Données projet'!$E$9+1,1))-AVERAGE(OFFSET($H$3,0,0,'Données projet'!$E$9+1,1))</f>
        <v>286.24891097226424</v>
      </c>
      <c r="T17" s="62">
        <f t="shared" si="34"/>
        <v>405.88640147437172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58.063755791811516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3.05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3.0677399999999992</v>
      </c>
      <c r="D18" s="12">
        <f t="shared" si="32"/>
        <v>1.2408089998724161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16.260730855913835</v>
      </c>
      <c r="H18" s="70">
        <f t="shared" si="1"/>
        <v>219.4373895081111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108.33</v>
      </c>
      <c r="L18" s="13">
        <f>VLOOKUP(A18,'Données projet'!$A$35:$I$55,9,0)</f>
        <v>10.898</v>
      </c>
      <c r="M18" s="13">
        <f t="array" ref="M18">INDEX(L:L,MIN(IF(ISNUMBER(L18:L214),ROW(L18:L214),"")))</f>
        <v>10.898</v>
      </c>
      <c r="N18" s="14">
        <f>IF('Données projet'!$A$36&gt;35,N17+M18-V17,IF(A18&lt;'Données projet'!$A$36,$K$205^A18,IF(A18='Données projet'!$A$36,'Données projet'!$B$36,N17+M18-V17)))</f>
        <v>108.32999999999997</v>
      </c>
      <c r="O18" s="14">
        <f>N18*VLOOKUP('Données projet'!$B$9,Paramètres!$A$1:$I$89,3,0)*VLOOKUP('Données projet'!$B$9,Paramètres!$A$1:$I$89,5,0)</f>
        <v>98.016983999999979</v>
      </c>
      <c r="P18" s="14">
        <f t="shared" si="33"/>
        <v>26.489022030860877</v>
      </c>
      <c r="Q18" s="22">
        <f t="shared" si="2"/>
        <v>216.84796050374931</v>
      </c>
      <c r="R18" s="62">
        <f t="shared" si="0"/>
        <v>448.84097796280673</v>
      </c>
      <c r="S18" s="62">
        <f ca="1">AVERAGE(OFFSET($R$3,0,0,'Données projet'!$E$9+1,1))-AVERAGE(OFFSET($H$3,0,0,'Données projet'!$E$9+1,1))</f>
        <v>286.24891097226424</v>
      </c>
      <c r="T18" s="62">
        <f t="shared" si="34"/>
        <v>405.88640147437172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18.59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58.270822943379301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3.05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3.2722559999999992</v>
      </c>
      <c r="D19" s="12">
        <f t="shared" si="32"/>
        <v>1.3136241227740111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16.753115235521577</v>
      </c>
      <c r="H19" s="70">
        <f t="shared" si="1"/>
        <v>219.92040788049803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9.8719999999999999</v>
      </c>
      <c r="N19" s="14">
        <f>IF('Données projet'!$A$36&gt;35,N18+M19-V18,IF(A19&lt;'Données projet'!$A$36,$K$205^A19,IF(A19='Données projet'!$A$36,'Données projet'!$B$36,N18+M19-V18)))</f>
        <v>99.611999999999966</v>
      </c>
      <c r="O19" s="14">
        <f>N19*VLOOKUP('Données projet'!$B$9,Paramètres!$A$1:$I$89,3,0)*VLOOKUP('Données projet'!$B$9,Paramètres!$A$1:$I$89,5,0)</f>
        <v>90.128937599999972</v>
      </c>
      <c r="P19" s="14">
        <f t="shared" si="33"/>
        <v>24.596319046772656</v>
      </c>
      <c r="Q19" s="22">
        <f t="shared" si="2"/>
        <v>199.81315532646235</v>
      </c>
      <c r="R19" s="62">
        <f t="shared" si="0"/>
        <v>433.77447000561858</v>
      </c>
      <c r="S19" s="62">
        <f ca="1">AVERAGE(OFFSET($R$3,0,0,'Données projet'!$E$9+1,1))-AVERAGE(OFFSET($H$3,0,0,'Données projet'!$E$9+1,1))</f>
        <v>286.24891097226424</v>
      </c>
      <c r="T19" s="62">
        <f t="shared" si="34"/>
        <v>405.88640147437172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58.474297942800185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3.05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3.4767719999999991</v>
      </c>
      <c r="D20" s="12">
        <f t="shared" si="32"/>
        <v>1.3859110749894525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17.24456188050759</v>
      </c>
      <c r="H20" s="70">
        <f t="shared" si="1"/>
        <v>220.40250635560659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9.8719999999999999</v>
      </c>
      <c r="N20" s="14">
        <f>IF('Données projet'!$A$36&gt;35,N19+M20-V19,IF(A20&lt;'Données projet'!$A$36,$K$205^A20,IF(A20='Données projet'!$A$36,'Données projet'!$B$36,N19+M20-V19)))</f>
        <v>109.48399999999997</v>
      </c>
      <c r="O20" s="14">
        <f>N20*VLOOKUP('Données projet'!$B$9,Paramètres!$A$1:$I$89,3,0)*VLOOKUP('Données projet'!$B$9,Paramètres!$A$1:$I$89,5,0)</f>
        <v>99.061123199999955</v>
      </c>
      <c r="P20" s="14">
        <f t="shared" si="33"/>
        <v>26.738200446782798</v>
      </c>
      <c r="Q20" s="22">
        <f t="shared" si="2"/>
        <v>219.10048868481329</v>
      </c>
      <c r="R20" s="62">
        <f t="shared" si="0"/>
        <v>455.01715785082899</v>
      </c>
      <c r="S20" s="62">
        <f ca="1">AVERAGE(OFFSET($R$3,0,0,'Données projet'!$E$9+1,1))-AVERAGE(OFFSET($H$3,0,0,'Données projet'!$E$9+1,1))</f>
        <v>286.24891097226424</v>
      </c>
      <c r="T20" s="62">
        <f t="shared" si="34"/>
        <v>405.88640147437172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58.674243105883072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3.05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3.681287999999999</v>
      </c>
      <c r="D21" s="12">
        <f t="shared" si="32"/>
        <v>1.4577044643898829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17.735132235022036</v>
      </c>
      <c r="H21" s="70">
        <f t="shared" si="1"/>
        <v>220.88374520881234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9.8719999999999999</v>
      </c>
      <c r="N21" s="14">
        <f>IF('Données projet'!$A$36&gt;35,N20+M21-V20,IF(A21&lt;'Données projet'!$A$36,$K$205^A21,IF(A21='Données projet'!$A$36,'Données projet'!$B$36,N20+M21-V20)))</f>
        <v>119.35599999999997</v>
      </c>
      <c r="O21" s="14">
        <f>N21*VLOOKUP('Données projet'!$B$9,Paramètres!$A$1:$I$89,3,0)*VLOOKUP('Données projet'!$B$9,Paramètres!$A$1:$I$89,5,0)</f>
        <v>107.99330879999998</v>
      </c>
      <c r="P21" s="14">
        <f t="shared" si="33"/>
        <v>28.857687059400721</v>
      </c>
      <c r="Q21" s="22">
        <f t="shared" si="2"/>
        <v>238.34881778845624</v>
      </c>
      <c r="R21" s="62">
        <f t="shared" si="0"/>
        <v>476.20812323557811</v>
      </c>
      <c r="S21" s="62">
        <f ca="1">AVERAGE(OFFSET($R$3,0,0,'Données projet'!$E$9+1,1))-AVERAGE(OFFSET($H$3,0,0,'Données projet'!$E$9+1,1))</f>
        <v>286.24891097226424</v>
      </c>
      <c r="T21" s="62">
        <f t="shared" si="34"/>
        <v>405.88640147437172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58.870719667396884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3.05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3.8858039999999989</v>
      </c>
      <c r="D22" s="12">
        <f t="shared" si="32"/>
        <v>1.5290348363478641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18.224880530498314</v>
      </c>
      <c r="H22" s="70">
        <f t="shared" si="1"/>
        <v>221.3641776399725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9.8719999999999999</v>
      </c>
      <c r="N22" s="14">
        <f>IF('Données projet'!$A$36&gt;35,N21+M22-V21,IF(A22&lt;'Données projet'!$A$36,$K$205^A22,IF(A22='Données projet'!$A$36,'Données projet'!$B$36,N21+M22-V21)))</f>
        <v>129.22799999999995</v>
      </c>
      <c r="O22" s="14">
        <f>N22*VLOOKUP('Données projet'!$B$9,Paramètres!$A$1:$I$89,3,0)*VLOOKUP('Données projet'!$B$9,Paramètres!$A$1:$I$89,5,0)</f>
        <v>116.92549439999995</v>
      </c>
      <c r="P22" s="14">
        <f t="shared" si="33"/>
        <v>30.956841756681772</v>
      </c>
      <c r="Q22" s="22">
        <f t="shared" si="2"/>
        <v>257.56173547288739</v>
      </c>
      <c r="R22" s="62">
        <f t="shared" si="0"/>
        <v>497.35117962779844</v>
      </c>
      <c r="S22" s="62">
        <f ca="1">AVERAGE(OFFSET($R$3,0,0,'Données projet'!$E$9+1,1))-AVERAGE(OFFSET($H$3,0,0,'Données projet'!$E$9+1,1))</f>
        <v>286.24891097226424</v>
      </c>
      <c r="T22" s="62">
        <f t="shared" si="34"/>
        <v>405.88640147437172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59.063787799824219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3.05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4.0903199999999993</v>
      </c>
      <c r="D23" s="12">
        <f t="shared" si="32"/>
        <v>1.5999293393341514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18.71385496737923</v>
      </c>
      <c r="H23" s="70">
        <f t="shared" si="1"/>
        <v>221.84385093267363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139.1</v>
      </c>
      <c r="L23" s="13">
        <f>VLOOKUP(A23,'Données projet'!$A$35:$I$55,9,0)</f>
        <v>9.8719999999999999</v>
      </c>
      <c r="M23" s="13">
        <f t="array" ref="M23">INDEX(L:L,MIN(IF(ISNUMBER(L23:L219),ROW(L23:L219),"")))</f>
        <v>9.8719999999999999</v>
      </c>
      <c r="N23" s="14">
        <f>IF('Données projet'!$A$36&gt;35,N22+M23-V22,IF(A23&lt;'Données projet'!$A$36,$K$205^A23,IF(A23='Données projet'!$A$36,'Données projet'!$B$36,N22+M23-V22)))</f>
        <v>139.09999999999997</v>
      </c>
      <c r="O23" s="14">
        <f>N23*VLOOKUP('Données projet'!$B$9,Paramètres!$A$1:$I$89,3,0)*VLOOKUP('Données projet'!$B$9,Paramètres!$A$1:$I$89,5,0)</f>
        <v>125.85767999999996</v>
      </c>
      <c r="P23" s="14">
        <f t="shared" si="33"/>
        <v>33.037394337322503</v>
      </c>
      <c r="Q23" s="22">
        <f t="shared" si="2"/>
        <v>276.7422544708366</v>
      </c>
      <c r="R23" s="62">
        <f t="shared" si="0"/>
        <v>518.44955656517629</v>
      </c>
      <c r="S23" s="62">
        <f ca="1">AVERAGE(OFFSET($R$3,0,0,'Données projet'!$E$9+1,1))-AVERAGE(OFFSET($H$3,0,0,'Données projet'!$E$9+1,1))</f>
        <v>286.24891097226424</v>
      </c>
      <c r="T23" s="62">
        <f t="shared" si="34"/>
        <v>405.88640147437172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14.74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59.25350663178962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3.05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4.2948359999999992</v>
      </c>
      <c r="D24" s="12">
        <f t="shared" si="32"/>
        <v>1.6704122536120845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19.202098653781455</v>
      </c>
      <c r="H24" s="70">
        <f t="shared" si="1"/>
        <v>222.32280737504101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8.3339999999999996</v>
      </c>
      <c r="N24" s="14">
        <f>IF('Données projet'!$A$36&gt;35,N23+M24-V23,IF(A24&lt;'Données projet'!$A$36,$K$205^A24,IF(A24='Données projet'!$A$36,'Données projet'!$B$36,N23+M24-V23)))</f>
        <v>132.69399999999996</v>
      </c>
      <c r="O24" s="14">
        <f>N24*VLOOKUP('Données projet'!$B$9,Paramètres!$A$1:$I$89,3,0)*VLOOKUP('Données projet'!$B$9,Paramètres!$A$1:$I$89,5,0)</f>
        <v>120.06153119999996</v>
      </c>
      <c r="P24" s="14">
        <f t="shared" si="33"/>
        <v>31.689350007871873</v>
      </c>
      <c r="Q24" s="22">
        <f t="shared" si="2"/>
        <v>264.29945143704339</v>
      </c>
      <c r="R24" s="62">
        <f t="shared" si="0"/>
        <v>507.91254374632678</v>
      </c>
      <c r="S24" s="62">
        <f ca="1">AVERAGE(OFFSET($R$3,0,0,'Données projet'!$E$9+1,1))-AVERAGE(OFFSET($H$3,0,0,'Données projet'!$E$9+1,1))</f>
        <v>286.24891097226424</v>
      </c>
      <c r="T24" s="62">
        <f t="shared" si="34"/>
        <v>405.88640147437172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59.439934266168194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3.05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4.4993519999999991</v>
      </c>
      <c r="D25" s="12">
        <f t="shared" si="32"/>
        <v>1.7405054163750073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19.689650360300892</v>
      </c>
      <c r="H25" s="70">
        <f t="shared" si="1"/>
        <v>222.80108500018645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8.3339999999999996</v>
      </c>
      <c r="N25" s="14">
        <f>IF('Données projet'!$A$36&gt;35,N24+M25-V24,IF(A25&lt;'Données projet'!$A$36,$K$205^A25,IF(A25='Données projet'!$A$36,'Données projet'!$B$36,N24+M25-V24)))</f>
        <v>141.02799999999996</v>
      </c>
      <c r="O25" s="14">
        <f>N25*VLOOKUP('Données projet'!$B$9,Paramètres!$A$1:$I$89,3,0)*VLOOKUP('Données projet'!$B$9,Paramètres!$A$1:$I$89,5,0)</f>
        <v>127.60213439999995</v>
      </c>
      <c r="P25" s="14">
        <f t="shared" si="33"/>
        <v>33.441684067921422</v>
      </c>
      <c r="Q25" s="22">
        <f t="shared" si="2"/>
        <v>280.48465049829639</v>
      </c>
      <c r="R25" s="62">
        <f t="shared" si="0"/>
        <v>525.99167464607876</v>
      </c>
      <c r="S25" s="62">
        <f ca="1">AVERAGE(OFFSET($R$3,0,0,'Données projet'!$E$9+1,1))-AVERAGE(OFFSET($H$3,0,0,'Données projet'!$E$9+1,1))</f>
        <v>286.24891097226424</v>
      </c>
      <c r="T25" s="62">
        <f t="shared" si="34"/>
        <v>405.88640147437172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59.623127797880045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3.05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4.703867999999999</v>
      </c>
      <c r="D26" s="12">
        <f t="shared" si="32"/>
        <v>1.8102285674009484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20.176545133701335</v>
      </c>
      <c r="H26" s="70">
        <f t="shared" si="1"/>
        <v>223.27871818822328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8.3339999999999996</v>
      </c>
      <c r="N26" s="14">
        <f>IF('Données projet'!$A$36&gt;35,N25+M26-V25,IF(A26&lt;'Données projet'!$A$36,$K$205^A26,IF(A26='Données projet'!$A$36,'Données projet'!$B$36,N25+M26-V25)))</f>
        <v>149.36199999999997</v>
      </c>
      <c r="O26" s="14">
        <f>N26*VLOOKUP('Données projet'!$B$9,Paramètres!$A$1:$I$89,3,0)*VLOOKUP('Données projet'!$B$9,Paramètres!$A$1:$I$89,5,0)</f>
        <v>135.14273759999995</v>
      </c>
      <c r="P26" s="14">
        <f t="shared" si="33"/>
        <v>35.181998470598415</v>
      </c>
      <c r="Q26" s="22">
        <f t="shared" si="2"/>
        <v>296.64891532295883</v>
      </c>
      <c r="R26" s="62">
        <f t="shared" si="0"/>
        <v>544.03821864911561</v>
      </c>
      <c r="S26" s="62">
        <f ca="1">AVERAGE(OFFSET($R$3,0,0,'Données projet'!$E$9+1,1))-AVERAGE(OFFSET($H$3,0,0,'Données projet'!$E$9+1,1))</f>
        <v>286.24891097226424</v>
      </c>
      <c r="T26" s="62">
        <f t="shared" si="34"/>
        <v>405.88640147437172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59.803143331376077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3.05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4.908383999999999</v>
      </c>
      <c r="D27" s="12">
        <f t="shared" si="32"/>
        <v>1.8795996328972104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20.662814800863117</v>
      </c>
      <c r="H27" s="70">
        <f t="shared" si="1"/>
        <v>223.75573816062928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8.3339999999999996</v>
      </c>
      <c r="N27" s="14">
        <f>IF('Données projet'!$A$36&gt;35,N26+M27-V26,IF(A27&lt;'Données projet'!$A$36,$K$205^A27,IF(A27='Données projet'!$A$36,'Données projet'!$B$36,N26+M27-V26)))</f>
        <v>157.69599999999997</v>
      </c>
      <c r="O27" s="14">
        <f>N27*VLOOKUP('Données projet'!$B$9,Paramètres!$A$1:$I$89,3,0)*VLOOKUP('Données projet'!$B$9,Paramètres!$A$1:$I$89,5,0)</f>
        <v>142.68334079999997</v>
      </c>
      <c r="P27" s="14">
        <f t="shared" si="33"/>
        <v>36.911040316225986</v>
      </c>
      <c r="Q27" s="22">
        <f t="shared" si="2"/>
        <v>312.79354711076019</v>
      </c>
      <c r="R27" s="62">
        <f t="shared" si="0"/>
        <v>562.05367910276823</v>
      </c>
      <c r="S27" s="62">
        <f ca="1">AVERAGE(OFFSET($R$3,0,0,'Données projet'!$E$9+1,1))-AVERAGE(OFFSET($H$3,0,0,'Données projet'!$E$9+1,1))</f>
        <v>286.24891097226424</v>
      </c>
      <c r="T27" s="62">
        <f t="shared" si="34"/>
        <v>405.88640147437172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59.98003599782038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3.05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5.1128999999999989</v>
      </c>
      <c r="D28" s="12">
        <f t="shared" si="32"/>
        <v>1.9486349607044964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21.148488386373597</v>
      </c>
      <c r="H28" s="70">
        <f t="shared" si="1"/>
        <v>224.23217338989363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166.03</v>
      </c>
      <c r="L28" s="13">
        <f>VLOOKUP(A28,'Données projet'!$A$35:$I$55,9,0)</f>
        <v>8.3339999999999996</v>
      </c>
      <c r="M28" s="13">
        <f t="array" ref="M28">INDEX(L:L,MIN(IF(ISNUMBER(L28:L224),ROW(L28:L224),"")))</f>
        <v>8.3339999999999996</v>
      </c>
      <c r="N28" s="14">
        <f>IF('Données projet'!$A$36&gt;35,N27+M28-V27,IF(A28&lt;'Données projet'!$A$36,$K$205^A28,IF(A28='Données projet'!$A$36,'Données projet'!$B$36,N27+M28-V27)))</f>
        <v>166.02999999999997</v>
      </c>
      <c r="O28" s="14">
        <f>N28*VLOOKUP('Données projet'!$B$9,Paramètres!$A$1:$I$89,3,0)*VLOOKUP('Données projet'!$B$9,Paramètres!$A$1:$I$89,5,0)</f>
        <v>150.22394399999999</v>
      </c>
      <c r="P28" s="14">
        <f t="shared" si="33"/>
        <v>38.629473278874642</v>
      </c>
      <c r="Q28" s="22">
        <f t="shared" si="2"/>
        <v>328.91970176070669</v>
      </c>
      <c r="R28" s="62">
        <f t="shared" si="0"/>
        <v>580.03941054683594</v>
      </c>
      <c r="S28" s="62">
        <f ca="1">AVERAGE(OFFSET($R$3,0,0,'Données projet'!$E$9+1,1))-AVERAGE(OFFSET($H$3,0,0,'Données projet'!$E$9+1,1))</f>
        <v>286.24891097226424</v>
      </c>
      <c r="T28" s="62">
        <f t="shared" si="34"/>
        <v>405.88640147437172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11.54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60.15385997197464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3.05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5.3174159999999988</v>
      </c>
      <c r="D29" s="12">
        <f t="shared" si="32"/>
        <v>2.0173495168090545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21.633592461422392</v>
      </c>
      <c r="H29" s="70">
        <f t="shared" si="1"/>
        <v>224.70804994177576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6.7939999999999996</v>
      </c>
      <c r="N29" s="14">
        <f>IF('Données projet'!$A$36&gt;35,N28+M29-V28,IF(A29&lt;'Données projet'!$A$36,$K$205^A29,IF(A29='Données projet'!$A$36,'Données projet'!$B$36,N28+M29-V28)))</f>
        <v>161.28399999999999</v>
      </c>
      <c r="O29" s="14">
        <f>N29*VLOOKUP('Données projet'!$B$9,Paramètres!$A$1:$I$89,3,0)*VLOOKUP('Données projet'!$B$9,Paramètres!$A$1:$I$89,5,0)</f>
        <v>145.92976319999997</v>
      </c>
      <c r="P29" s="14">
        <f t="shared" si="33"/>
        <v>37.652133966611004</v>
      </c>
      <c r="Q29" s="22">
        <f t="shared" si="2"/>
        <v>319.73847089851409</v>
      </c>
      <c r="R29" s="62">
        <f t="shared" si="0"/>
        <v>572.70669980185346</v>
      </c>
      <c r="S29" s="62">
        <f ca="1">AVERAGE(OFFSET($R$3,0,0,'Données projet'!$E$9+1,1))-AVERAGE(OFFSET($H$3,0,0,'Données projet'!$E$9+1,1))</f>
        <v>286.24891097226424</v>
      </c>
      <c r="T29" s="62">
        <f t="shared" si="34"/>
        <v>405.88640147437172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60.324668488789513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3.05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5.5219319999999987</v>
      </c>
      <c r="D30" s="12">
        <f t="shared" si="32"/>
        <v>2.0857570507718259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22.118151437510683</v>
      </c>
      <c r="H30" s="70">
        <f t="shared" si="1"/>
        <v>225.18339176342758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6.7939999999999996</v>
      </c>
      <c r="N30" s="14">
        <f>IF('Données projet'!$A$36&gt;35,N29+M30-V29,IF(A30&lt;'Données projet'!$A$36,$K$205^A30,IF(A30='Données projet'!$A$36,'Données projet'!$B$36,N29+M30-V29)))</f>
        <v>168.078</v>
      </c>
      <c r="O30" s="14">
        <f>N30*VLOOKUP('Données projet'!$B$9,Paramètres!$A$1:$I$89,3,0)*VLOOKUP('Données projet'!$B$9,Paramètres!$A$1:$I$89,5,0)</f>
        <v>152.07697439999998</v>
      </c>
      <c r="P30" s="14">
        <f t="shared" si="33"/>
        <v>39.050207083208193</v>
      </c>
      <c r="Q30" s="22">
        <f t="shared" si="2"/>
        <v>332.87984108325423</v>
      </c>
      <c r="R30" s="62">
        <f t="shared" si="0"/>
        <v>587.68572523551802</v>
      </c>
      <c r="S30" s="62">
        <f ca="1">AVERAGE(OFFSET($R$3,0,0,'Données projet'!$E$9+1,1))-AVERAGE(OFFSET($H$3,0,0,'Données projet'!$E$9+1,1))</f>
        <v>286.24891097226424</v>
      </c>
      <c r="T30" s="62">
        <f t="shared" si="34"/>
        <v>405.88640147437172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60.492513859708296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3.05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5.7264479999999987</v>
      </c>
      <c r="D31" s="12">
        <f t="shared" si="32"/>
        <v>2.1538702359606132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22.602187815424809</v>
      </c>
      <c r="H31" s="70">
        <f t="shared" si="1"/>
        <v>225.65822092763136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6.7939999999999996</v>
      </c>
      <c r="N31" s="14">
        <f>IF('Données projet'!$A$36&gt;35,N30+M31-V30,IF(A31&lt;'Données projet'!$A$36,$K$205^A31,IF(A31='Données projet'!$A$36,'Données projet'!$B$36,N30+M31-V30)))</f>
        <v>174.87200000000001</v>
      </c>
      <c r="O31" s="14">
        <f>N31*VLOOKUP('Données projet'!$B$9,Paramètres!$A$1:$I$89,3,0)*VLOOKUP('Données projet'!$B$9,Paramètres!$A$1:$I$89,5,0)</f>
        <v>158.2241856</v>
      </c>
      <c r="P31" s="14">
        <f t="shared" si="33"/>
        <v>40.441715707206882</v>
      </c>
      <c r="Q31" s="22">
        <f t="shared" si="2"/>
        <v>346.00977811005197</v>
      </c>
      <c r="R31" s="62">
        <f t="shared" si="0"/>
        <v>602.64264112412889</v>
      </c>
      <c r="S31" s="62">
        <f ca="1">AVERAGE(OFFSET($R$3,0,0,'Données projet'!$E$9+1,1))-AVERAGE(OFFSET($H$3,0,0,'Données projet'!$E$9+1,1))</f>
        <v>286.24891097226424</v>
      </c>
      <c r="T31" s="62">
        <f t="shared" si="34"/>
        <v>405.88640147437172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60.657447488687652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3.05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5.9309639999999986</v>
      </c>
      <c r="D32" s="12">
        <f t="shared" si="32"/>
        <v>2.2217007891861202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23.085722397642726</v>
      </c>
      <c r="H32" s="70">
        <f t="shared" si="1"/>
        <v>226.13255784116581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6.7939999999999996</v>
      </c>
      <c r="N32" s="14">
        <f>IF('Données projet'!$A$36&gt;35,N31+M32-V31,IF(A32&lt;'Données projet'!$A$36,$K$205^A32,IF(A32='Données projet'!$A$36,'Données projet'!$B$36,N31+M32-V31)))</f>
        <v>181.66600000000003</v>
      </c>
      <c r="O32" s="14">
        <f>N32*VLOOKUP('Données projet'!$B$9,Paramètres!$A$1:$I$89,3,0)*VLOOKUP('Données projet'!$B$9,Paramètres!$A$1:$I$89,5,0)</f>
        <v>164.37139680000001</v>
      </c>
      <c r="P32" s="14">
        <f t="shared" si="33"/>
        <v>41.826944066830187</v>
      </c>
      <c r="Q32" s="22">
        <f t="shared" si="2"/>
        <v>359.12877700972922</v>
      </c>
      <c r="R32" s="62">
        <f t="shared" si="0"/>
        <v>617.57812770995588</v>
      </c>
      <c r="S32" s="62">
        <f ca="1">AVERAGE(OFFSET($R$3,0,0,'Données projet'!$E$9+1,1))-AVERAGE(OFFSET($H$3,0,0,'Données projet'!$E$9+1,1))</f>
        <v>286.24891097226424</v>
      </c>
      <c r="T32" s="62">
        <f t="shared" si="34"/>
        <v>405.88640147437172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60.819519887940587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3.05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6.1354799999999985</v>
      </c>
      <c r="D33" s="12">
        <f t="shared" si="32"/>
        <v>2.2892595733728731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23.56877447061991</v>
      </c>
      <c r="H33" s="70">
        <f t="shared" si="1"/>
        <v>226.6064214236244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188.46</v>
      </c>
      <c r="L33" s="13">
        <f>VLOOKUP(A33,'Données projet'!$A$35:$I$55,9,0)</f>
        <v>6.7939999999999996</v>
      </c>
      <c r="M33" s="13">
        <f t="array" ref="M33">INDEX(L:L,MIN(IF(ISNUMBER(L33:L229),ROW(L33:L229),"")))</f>
        <v>6.7939999999999996</v>
      </c>
      <c r="N33" s="14">
        <f>IF('Données projet'!$A$36&gt;35,N32+M33-V32,IF(A33&lt;'Données projet'!$A$36,$K$205^A33,IF(A33='Données projet'!$A$36,'Données projet'!$B$36,N32+M33-V32)))</f>
        <v>188.46000000000004</v>
      </c>
      <c r="O33" s="14">
        <f>N33*VLOOKUP('Données projet'!$B$9,Paramètres!$A$1:$I$89,3,0)*VLOOKUP('Données projet'!$B$9,Paramètres!$A$1:$I$89,5,0)</f>
        <v>170.51860800000003</v>
      </c>
      <c r="P33" s="14">
        <f t="shared" si="33"/>
        <v>43.206153926606973</v>
      </c>
      <c r="Q33" s="22">
        <f t="shared" si="2"/>
        <v>372.23729368884051</v>
      </c>
      <c r="R33" s="62">
        <f t="shared" si="0"/>
        <v>632.49282289799612</v>
      </c>
      <c r="S33" s="62">
        <f ca="1">AVERAGE(OFFSET($R$3,0,0,'Données projet'!$E$9+1,1))-AVERAGE(OFFSET($H$3,0,0,'Données projet'!$E$9+1,1))</f>
        <v>286.24891097226424</v>
      </c>
      <c r="T33" s="62">
        <f t="shared" si="34"/>
        <v>405.88640147437172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8.9700000000000006</v>
      </c>
      <c r="W33" s="17">
        <f>IF(ISNA(VLOOKUP(A33,'Données projet'!$A$35:$I$55,5,0)),0%,VLOOKUP(A33,'Données projet'!$A$35:$I$55,5,0)*VLOOKUP('Données projet'!$B$9,Paramètres!$A$1:$I$89,7,0))</f>
        <v>0.12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1.0766471407956812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1.0766471407956812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60.978780693406065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3.05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6.3399959999999984</v>
      </c>
      <c r="D34" s="12">
        <f t="shared" si="32"/>
        <v>2.3565566861561229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24.051361962087711</v>
      </c>
      <c r="H34" s="70">
        <f t="shared" si="1"/>
        <v>227.0798292617219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5.5120000000000005</v>
      </c>
      <c r="N34" s="14">
        <f>IF('Données projet'!$A$36&gt;35,N33+M34-V33,IF(A34&lt;'Données projet'!$A$36,$K$205^A34,IF(A34='Données projet'!$A$36,'Données projet'!$B$36,N33+M34-V33)))</f>
        <v>185.00200000000004</v>
      </c>
      <c r="O34" s="14">
        <f>N34*VLOOKUP('Données projet'!$B$9,Paramètres!$A$1:$I$89,3,0)*VLOOKUP('Données projet'!$B$9,Paramètres!$A$1:$I$89,5,0)</f>
        <v>167.38980960000004</v>
      </c>
      <c r="P34" s="14">
        <f t="shared" si="33"/>
        <v>42.504902357500143</v>
      </c>
      <c r="Q34" s="22">
        <f t="shared" si="2"/>
        <v>365.56662332597949</v>
      </c>
      <c r="R34" s="62">
        <f t="shared" si="0"/>
        <v>626.3959784857982</v>
      </c>
      <c r="S34" s="62">
        <f ca="1">AVERAGE(OFFSET($R$3,0,0,'Données projet'!$E$9+1,1))-AVERAGE(OFFSET($H$3,0,0,'Données projet'!$E$9+1,1))</f>
        <v>286.24891097226424</v>
      </c>
      <c r="T34" s="62">
        <f t="shared" si="34"/>
        <v>405.88640147437172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1.055534747054591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1.055534747054591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61.135278679950559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3.05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6.5445119999999983</v>
      </c>
      <c r="D35" s="12">
        <f t="shared" si="32"/>
        <v>2.4236015367257648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24.533501577485044</v>
      </c>
      <c r="H35" s="70">
        <f t="shared" si="1"/>
        <v>227.55279774313067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5.5120000000000005</v>
      </c>
      <c r="N35" s="14">
        <f>IF('Données projet'!$A$36&gt;35,N34+M35-V34,IF(A35&lt;'Données projet'!$A$36,$K$205^A35,IF(A35='Données projet'!$A$36,'Données projet'!$B$36,N34+M35-V34)))</f>
        <v>190.51400000000004</v>
      </c>
      <c r="O35" s="14">
        <f>N35*VLOOKUP('Données projet'!$B$9,Paramètres!$A$1:$I$89,3,0)*VLOOKUP('Données projet'!$B$9,Paramètres!$A$1:$I$89,5,0)</f>
        <v>172.37706720000003</v>
      </c>
      <c r="P35" s="14">
        <f t="shared" si="33"/>
        <v>43.621976549378161</v>
      </c>
      <c r="Q35" s="22">
        <f t="shared" ref="Q35:Q66" si="53">(O35+P35)*0.475*44/12</f>
        <v>376.19833453016696</v>
      </c>
      <c r="R35" s="62">
        <f t="shared" si="0"/>
        <v>637.59156104328736</v>
      </c>
      <c r="S35" s="62">
        <f ca="1">AVERAGE(OFFSET($R$3,0,0,'Données projet'!$E$9+1,1))-AVERAGE(OFFSET($H$3,0,0,'Données projet'!$E$9+1,1))</f>
        <v>286.24891097226424</v>
      </c>
      <c r="T35" s="62">
        <f t="shared" si="34"/>
        <v>405.88640147437172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1.034836354477475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1.034836354477475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61.289061776305573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3.05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6.7490279999999983</v>
      </c>
      <c r="D36" s="12">
        <f t="shared" si="32"/>
        <v>2.490402912794921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25.015208918856949</v>
      </c>
      <c r="H36" s="70">
        <f t="shared" si="1"/>
        <v>228.02534217311779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5.5120000000000005</v>
      </c>
      <c r="N36" s="14">
        <f>IF('Données projet'!$A$36&gt;35,N35+M36-V35,IF(A36&lt;'Données projet'!$A$36,$K$205^A36,IF(A36='Données projet'!$A$36,'Données projet'!$B$36,N35+M36-V35)))</f>
        <v>196.02600000000004</v>
      </c>
      <c r="O36" s="14">
        <f>N36*VLOOKUP('Données projet'!$B$9,Paramètres!$A$1:$I$89,3,0)*VLOOKUP('Données projet'!$B$9,Paramètres!$A$1:$I$89,5,0)</f>
        <v>177.36432480000005</v>
      </c>
      <c r="P36" s="14">
        <f t="shared" si="33"/>
        <v>44.735294527896983</v>
      </c>
      <c r="Q36" s="22">
        <f t="shared" si="53"/>
        <v>386.82350366275392</v>
      </c>
      <c r="R36" s="62">
        <f t="shared" si="0"/>
        <v>648.77081962182388</v>
      </c>
      <c r="S36" s="62">
        <f ca="1">AVERAGE(OFFSET($R$3,0,0,'Données projet'!$E$9+1,1))-AVERAGE(OFFSET($H$3,0,0,'Données projet'!$E$9+1,1))</f>
        <v>286.24891097226424</v>
      </c>
      <c r="T36" s="62">
        <f t="shared" si="34"/>
        <v>405.88640147437172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1.0145438447540234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1.0145438447540234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61.440177079746334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3.05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6.9535439999999982</v>
      </c>
      <c r="D37" s="12">
        <f t="shared" si="32"/>
        <v>2.5569690392230564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25.496498588936369</v>
      </c>
      <c r="H37" s="70">
        <f t="shared" si="1"/>
        <v>228.4974768766468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5.5120000000000005</v>
      </c>
      <c r="N37" s="14">
        <f>IF('Données projet'!$A$36&gt;35,N36+M37-V36,IF(A37&lt;'Données projet'!$A$36,$K$205^A37,IF(A37='Données projet'!$A$36,'Données projet'!$B$36,N36+M37-V36)))</f>
        <v>201.53800000000004</v>
      </c>
      <c r="O37" s="14">
        <f>N37*VLOOKUP('Données projet'!$B$9,Paramètres!$A$1:$I$89,3,0)*VLOOKUP('Données projet'!$B$9,Paramètres!$A$1:$I$89,5,0)</f>
        <v>182.35158240000001</v>
      </c>
      <c r="P37" s="14">
        <f t="shared" si="33"/>
        <v>45.844974045802729</v>
      </c>
      <c r="Q37" s="22">
        <f t="shared" si="53"/>
        <v>397.44233580977311</v>
      </c>
      <c r="R37" s="62">
        <f t="shared" si="0"/>
        <v>659.93412900166368</v>
      </c>
      <c r="S37" s="62">
        <f ca="1">AVERAGE(OFFSET($R$3,0,0,'Données projet'!$E$9+1,1))-AVERAGE(OFFSET($H$3,0,0,'Données projet'!$E$9+1,1))</f>
        <v>286.24891097226424</v>
      </c>
      <c r="T37" s="62">
        <f t="shared" si="34"/>
        <v>405.88640147437172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0.99464925876903976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0.99464925876903976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61.5886708705156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3.05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7.1580599999999981</v>
      </c>
      <c r="D38" s="12">
        <f t="shared" si="32"/>
        <v>2.6233076295484521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25.977384282636898</v>
      </c>
      <c r="H38" s="70">
        <f t="shared" si="1"/>
        <v>228.96921528813019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207.05</v>
      </c>
      <c r="L38" s="13">
        <f>VLOOKUP(A38,'Données projet'!$A$35:$I$55,9,0)</f>
        <v>5.5120000000000005</v>
      </c>
      <c r="M38" s="13">
        <f t="array" ref="M38">INDEX(L:L,MIN(IF(ISNUMBER(L38:L234),ROW(L38:L234),"")))</f>
        <v>5.5120000000000005</v>
      </c>
      <c r="N38" s="14">
        <f>IF('Données projet'!$A$36&gt;35,N37+M38-V37,IF(A38&lt;'Données projet'!$A$36,$K$205^A38,IF(A38='Données projet'!$A$36,'Données projet'!$B$36,N37+M38-V37)))</f>
        <v>207.05000000000004</v>
      </c>
      <c r="O38" s="14">
        <f>N38*VLOOKUP('Données projet'!$B$9,Paramètres!$A$1:$I$89,3,0)*VLOOKUP('Données projet'!$B$9,Paramètres!$A$1:$I$89,5,0)</f>
        <v>187.33884000000003</v>
      </c>
      <c r="P38" s="14">
        <f t="shared" si="33"/>
        <v>46.951126048248248</v>
      </c>
      <c r="Q38" s="22">
        <f t="shared" si="53"/>
        <v>408.05502420069905</v>
      </c>
      <c r="R38" s="62">
        <f t="shared" si="0"/>
        <v>671.08184916268942</v>
      </c>
      <c r="S38" s="62">
        <f ca="1">AVERAGE(OFFSET($R$3,0,0,'Données projet'!$E$9+1,1))-AVERAGE(OFFSET($H$3,0,0,'Données projet'!$E$9+1,1))</f>
        <v>286.24891097226424</v>
      </c>
      <c r="T38" s="62">
        <f t="shared" si="34"/>
        <v>405.88640147437172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7.05</v>
      </c>
      <c r="W38" s="17">
        <f>IF(ISNA(VLOOKUP(A38,'Données projet'!$A$35:$I$55,5,0)),0%,VLOOKUP(A38,'Données projet'!$A$35:$I$55,5,0)*VLOOKUP('Données projet'!$B$9,Paramètres!$A$1:$I$89,7,0))</f>
        <v>0.18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2.2444361551211158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2.2444361551211158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61.734588625997389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3.05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7.362575999999998</v>
      </c>
      <c r="D39" s="12">
        <f t="shared" si="32"/>
        <v>2.6894259314657152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26.457878867795266</v>
      </c>
      <c r="H39" s="70">
        <f t="shared" si="1"/>
        <v>229.44057003063608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4.8720000000000026</v>
      </c>
      <c r="N39" s="14">
        <f>IF('Données projet'!$A$36&gt;35,N38+M39-V38,IF(A39&lt;'Données projet'!$A$36,$K$205^A39,IF(A39='Données projet'!$A$36,'Données projet'!$B$36,N38+M39-V38)))</f>
        <v>204.87200000000004</v>
      </c>
      <c r="O39" s="14">
        <f>N39*VLOOKUP('Données projet'!$B$9,Paramètres!$A$1:$I$89,3,0)*VLOOKUP('Données projet'!$B$9,Paramètres!$A$1:$I$89,5,0)</f>
        <v>185.36818560000003</v>
      </c>
      <c r="P39" s="14">
        <f t="shared" si="33"/>
        <v>46.514458208516828</v>
      </c>
      <c r="Q39" s="22">
        <f t="shared" si="53"/>
        <v>403.86227129983354</v>
      </c>
      <c r="R39" s="62">
        <f t="shared" si="0"/>
        <v>667.41484642686453</v>
      </c>
      <c r="S39" s="62">
        <f ca="1">AVERAGE(OFFSET($R$3,0,0,'Données projet'!$E$9+1,1))-AVERAGE(OFFSET($H$3,0,0,'Données projet'!$E$9+1,1))</f>
        <v>286.24891097226424</v>
      </c>
      <c r="T39" s="62">
        <f t="shared" si="34"/>
        <v>405.88640147437172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2.2004241310900707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2.2004241310900707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61.87797503464482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3.05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7.5670919999999979</v>
      </c>
      <c r="D40" s="12">
        <f t="shared" si="32"/>
        <v>2.7553307671081781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26.937994456690305</v>
      </c>
      <c r="H40" s="70">
        <f t="shared" si="1"/>
        <v>229.91155298604673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4.8720000000000026</v>
      </c>
      <c r="N40" s="14">
        <f>IF('Données projet'!$A$36&gt;35,N39+M40-V39,IF(A40&lt;'Données projet'!$A$36,$K$205^A40,IF(A40='Données projet'!$A$36,'Données projet'!$B$36,N39+M40-V39)))</f>
        <v>209.74400000000006</v>
      </c>
      <c r="O40" s="14">
        <f>N40*VLOOKUP('Données projet'!$B$9,Paramètres!$A$1:$I$89,3,0)*VLOOKUP('Données projet'!$B$9,Paramètres!$A$1:$I$89,5,0)</f>
        <v>189.77637120000003</v>
      </c>
      <c r="P40" s="14">
        <f t="shared" si="33"/>
        <v>47.490508310423287</v>
      </c>
      <c r="Q40" s="22">
        <f t="shared" si="53"/>
        <v>413.23981514732054</v>
      </c>
      <c r="R40" s="62">
        <f t="shared" si="0"/>
        <v>677.30901984942989</v>
      </c>
      <c r="S40" s="62">
        <f ca="1">AVERAGE(OFFSET($R$3,0,0,'Données projet'!$E$9+1,1))-AVERAGE(OFFSET($H$3,0,0,'Données projet'!$E$9+1,1))</f>
        <v>286.24891097226424</v>
      </c>
      <c r="T40" s="62">
        <f t="shared" si="34"/>
        <v>405.88640147437172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2.1572751560055905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2.1572751560055905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62.018874009666192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3.05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7.7716079999999979</v>
      </c>
      <c r="D41" s="12">
        <f t="shared" si="32"/>
        <v>2.8210285688529733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27.417742469612641</v>
      </c>
      <c r="H41" s="70">
        <f t="shared" si="1"/>
        <v>230.3821753574189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4.8720000000000026</v>
      </c>
      <c r="N41" s="14">
        <f>IF('Données projet'!$A$36&gt;35,N40+M41-V40,IF(A41&lt;'Données projet'!$A$36,$K$205^A41,IF(A41='Données projet'!$A$36,'Données projet'!$B$36,N40+M41-V40)))</f>
        <v>214.61600000000007</v>
      </c>
      <c r="O41" s="14">
        <f>N41*VLOOKUP('Données projet'!$B$9,Paramètres!$A$1:$I$89,3,0)*VLOOKUP('Données projet'!$B$9,Paramètres!$A$1:$I$89,5,0)</f>
        <v>194.18455680000005</v>
      </c>
      <c r="P41" s="14">
        <f t="shared" si="33"/>
        <v>48.46392270539959</v>
      </c>
      <c r="Q41" s="22">
        <f t="shared" si="53"/>
        <v>422.6127684719043</v>
      </c>
      <c r="R41" s="62">
        <f t="shared" si="0"/>
        <v>687.18964038097511</v>
      </c>
      <c r="S41" s="62">
        <f ca="1">AVERAGE(OFFSET($R$3,0,0,'Données projet'!$E$9+1,1))-AVERAGE(OFFSET($H$3,0,0,'Données projet'!$E$9+1,1))</f>
        <v>286.24891097226424</v>
      </c>
      <c r="T41" s="62">
        <f t="shared" si="34"/>
        <v>405.88640147437172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2.1149723060042409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2.1149723060042409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62.157328702473862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3.05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7.9761239999999978</v>
      </c>
      <c r="D42" s="12">
        <f t="shared" si="32"/>
        <v>2.8865254112511343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27.897133691554643</v>
      </c>
      <c r="H42" s="70">
        <f t="shared" si="1"/>
        <v>230.85244772459569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4.8720000000000026</v>
      </c>
      <c r="N42" s="14">
        <f>IF('Données projet'!$A$36&gt;35,N41+M42-V41,IF(A42&lt;'Données projet'!$A$36,$K$205^A42,IF(A42='Données projet'!$A$36,'Données projet'!$B$36,N41+M42-V41)))</f>
        <v>219.48800000000008</v>
      </c>
      <c r="O42" s="14">
        <f>N42*VLOOKUP('Données projet'!$B$9,Paramètres!$A$1:$I$89,3,0)*VLOOKUP('Données projet'!$B$9,Paramètres!$A$1:$I$89,5,0)</f>
        <v>198.59274240000008</v>
      </c>
      <c r="P42" s="14">
        <f t="shared" si="33"/>
        <v>49.434768114646381</v>
      </c>
      <c r="Q42" s="22">
        <f t="shared" si="53"/>
        <v>431.98124747967586</v>
      </c>
      <c r="R42" s="62">
        <f t="shared" si="0"/>
        <v>697.05697970464121</v>
      </c>
      <c r="S42" s="62">
        <f ca="1">AVERAGE(OFFSET($R$3,0,0,'Données projet'!$E$9+1,1))-AVERAGE(OFFSET($H$3,0,0,'Données projet'!$E$9+1,1))</f>
        <v>286.24891097226424</v>
      </c>
      <c r="T42" s="62">
        <f t="shared" si="34"/>
        <v>405.88640147437172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2.0734989890892268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2.0734989890892268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62.29338151589964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3.05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8.1806399999999986</v>
      </c>
      <c r="D43" s="12">
        <f t="shared" si="32"/>
        <v>2.9518270395906594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28.376178322922364</v>
      </c>
      <c r="H43" s="70">
        <f t="shared" si="1"/>
        <v>231.32238009395371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224.36</v>
      </c>
      <c r="L43" s="13">
        <f>VLOOKUP(A43,'Données projet'!$A$35:$I$55,9,0)</f>
        <v>4.8720000000000026</v>
      </c>
      <c r="M43" s="13">
        <f t="array" ref="M43">INDEX(L:L,MIN(IF(ISNUMBER(L43:L239),ROW(L43:L239),"")))</f>
        <v>4.8720000000000026</v>
      </c>
      <c r="N43" s="14">
        <f>IF('Données projet'!$A$36&gt;35,N42+M43-V42,IF(A43&lt;'Données projet'!$A$36,$K$205^A43,IF(A43='Données projet'!$A$36,'Données projet'!$B$36,N42+M43-V42)))</f>
        <v>224.3600000000001</v>
      </c>
      <c r="O43" s="14">
        <f>N43*VLOOKUP('Données projet'!$B$9,Paramètres!$A$1:$I$89,3,0)*VLOOKUP('Données projet'!$B$9,Paramètres!$A$1:$I$89,5,0)</f>
        <v>203.00092800000007</v>
      </c>
      <c r="P43" s="14">
        <f t="shared" si="33"/>
        <v>50.403108128210278</v>
      </c>
      <c r="Q43" s="22">
        <f t="shared" si="53"/>
        <v>441.34536292329972</v>
      </c>
      <c r="R43" s="62">
        <f t="shared" si="0"/>
        <v>706.91130135296339</v>
      </c>
      <c r="S43" s="62">
        <f ca="1">AVERAGE(OFFSET($R$3,0,0,'Données projet'!$E$9+1,1))-AVERAGE(OFFSET($H$3,0,0,'Données projet'!$E$9+1,1))</f>
        <v>286.24891097226424</v>
      </c>
      <c r="T43" s="62">
        <f t="shared" si="34"/>
        <v>405.88640147437172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5.77</v>
      </c>
      <c r="W43" s="17">
        <f>IF(ISNA(VLOOKUP(A43,'Données projet'!$A$35:$I$55,5,0)),0%,VLOOKUP(A43,'Données projet'!$A$35:$I$55,5,0)*VLOOKUP('Données projet'!$B$9,Paramètres!$A$1:$I$89,7,0))</f>
        <v>0.21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3.2448171442173832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3.2448171442173832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62.427074117181007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3.05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8.3851559999999985</v>
      </c>
      <c r="D44" s="12">
        <f t="shared" si="32"/>
        <v>3.0169388955228786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28.854886025033601</v>
      </c>
      <c r="H44" s="70">
        <f t="shared" si="1"/>
        <v>231.79198194303567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4.7439999999999998</v>
      </c>
      <c r="N44" s="14">
        <f>IF('Données projet'!$A$36&gt;35,N43+M44-V43,IF(A44&lt;'Données projet'!$A$36,$K$205^A44,IF(A44='Données projet'!$A$36,'Données projet'!$B$36,N43+M44-V43)))</f>
        <v>223.33400000000009</v>
      </c>
      <c r="O44" s="14">
        <f>N44*VLOOKUP('Données projet'!$B$9,Paramètres!$A$1:$I$89,3,0)*VLOOKUP('Données projet'!$B$9,Paramètres!$A$1:$I$89,5,0)</f>
        <v>202.07260320000009</v>
      </c>
      <c r="P44" s="14">
        <f t="shared" si="33"/>
        <v>50.19938950910911</v>
      </c>
      <c r="Q44" s="22">
        <f t="shared" si="53"/>
        <v>439.37372063503182</v>
      </c>
      <c r="R44" s="62">
        <f t="shared" si="0"/>
        <v>705.42136128767925</v>
      </c>
      <c r="S44" s="62">
        <f ca="1">AVERAGE(OFFSET($R$3,0,0,'Données projet'!$E$9+1,1))-AVERAGE(OFFSET($H$3,0,0,'Données projet'!$E$9+1,1))</f>
        <v>286.24891097226424</v>
      </c>
      <c r="T44" s="62">
        <f t="shared" si="34"/>
        <v>405.88640147437172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3.181188259162314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3.181188259162314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62.558447450722014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3.05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8.5896719999999984</v>
      </c>
      <c r="D45" s="12">
        <f t="shared" si="32"/>
        <v>3.0818661401182745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29.333265961052092</v>
      </c>
      <c r="H45" s="70">
        <f t="shared" si="1"/>
        <v>232.26126226070596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4.7439999999999998</v>
      </c>
      <c r="N45" s="14">
        <f>IF('Données projet'!$A$36&gt;35,N44+M45-V44,IF(A45&lt;'Données projet'!$A$36,$K$205^A45,IF(A45='Données projet'!$A$36,'Données projet'!$B$36,N44+M45-V44)))</f>
        <v>228.07800000000009</v>
      </c>
      <c r="O45" s="14">
        <f>N45*VLOOKUP('Données projet'!$B$9,Paramètres!$A$1:$I$89,3,0)*VLOOKUP('Données projet'!$B$9,Paramètres!$A$1:$I$89,5,0)</f>
        <v>206.36497440000008</v>
      </c>
      <c r="P45" s="14">
        <f t="shared" si="33"/>
        <v>51.140435706640503</v>
      </c>
      <c r="Q45" s="22">
        <f t="shared" si="53"/>
        <v>448.48858926906564</v>
      </c>
      <c r="R45" s="62">
        <f t="shared" si="0"/>
        <v>715.00957568805279</v>
      </c>
      <c r="S45" s="62">
        <f ca="1">AVERAGE(OFFSET($R$3,0,0,'Données projet'!$E$9+1,1))-AVERAGE(OFFSET($H$3,0,0,'Données projet'!$E$9+1,1))</f>
        <v>286.24891097226424</v>
      </c>
      <c r="T45" s="62">
        <f t="shared" si="34"/>
        <v>405.88640147437172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3.118807097733387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3.118807097733387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62.68754175063286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3.05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8.7941879999999983</v>
      </c>
      <c r="D46" s="12">
        <f t="shared" si="32"/>
        <v>3.1466136746646765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29.811326832913423</v>
      </c>
      <c r="H46" s="70">
        <f t="shared" si="1"/>
        <v>232.7302295833743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4.7439999999999998</v>
      </c>
      <c r="N46" s="14">
        <f>IF('Données projet'!$A$36&gt;35,N45+M46-V45,IF(A46&lt;'Données projet'!$A$36,$K$205^A46,IF(A46='Données projet'!$A$36,'Données projet'!$B$36,N45+M46-V45)))</f>
        <v>232.82200000000009</v>
      </c>
      <c r="O46" s="14">
        <f>N46*VLOOKUP('Données projet'!$B$9,Paramètres!$A$1:$I$89,3,0)*VLOOKUP('Données projet'!$B$9,Paramètres!$A$1:$I$89,5,0)</f>
        <v>210.65734560000007</v>
      </c>
      <c r="P46" s="14">
        <f t="shared" si="33"/>
        <v>52.079206111575274</v>
      </c>
      <c r="Q46" s="22">
        <f t="shared" si="53"/>
        <v>457.59949423099368</v>
      </c>
      <c r="R46" s="62">
        <f t="shared" si="0"/>
        <v>724.58561492551723</v>
      </c>
      <c r="S46" s="62">
        <f ca="1">AVERAGE(OFFSET($R$3,0,0,'Données projet'!$E$9+1,1))-AVERAGE(OFFSET($H$3,0,0,'Données projet'!$E$9+1,1))</f>
        <v>286.24891097226424</v>
      </c>
      <c r="T46" s="62">
        <f t="shared" si="34"/>
        <v>405.88640147437172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3.0576491928313301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3.0576491928313301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62.814396553051878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3.05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8.9987039999999983</v>
      </c>
      <c r="D47" s="12">
        <f t="shared" si="32"/>
        <v>3.2111861594762123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30.289076914719168</v>
      </c>
      <c r="H47" s="70">
        <f t="shared" si="1"/>
        <v>233.19889202775437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4.7439999999999998</v>
      </c>
      <c r="N47" s="14">
        <f>IF('Données projet'!$A$36&gt;35,N46+M47-V46,IF(A47&lt;'Données projet'!$A$36,$K$205^A47,IF(A47='Données projet'!$A$36,'Données projet'!$B$36,N46+M47-V46)))</f>
        <v>237.56600000000009</v>
      </c>
      <c r="O47" s="14">
        <f>N47*VLOOKUP('Données projet'!$B$9,Paramètres!$A$1:$I$89,3,0)*VLOOKUP('Données projet'!$B$9,Paramètres!$A$1:$I$89,5,0)</f>
        <v>214.94971680000006</v>
      </c>
      <c r="P47" s="14">
        <f t="shared" si="33"/>
        <v>53.015752439197875</v>
      </c>
      <c r="Q47" s="22">
        <f t="shared" si="53"/>
        <v>466.706525591603</v>
      </c>
      <c r="R47" s="62">
        <f t="shared" si="0"/>
        <v>734.14971152186683</v>
      </c>
      <c r="S47" s="62">
        <f ca="1">AVERAGE(OFFSET($R$3,0,0,'Données projet'!$E$9+1,1))-AVERAGE(OFFSET($H$3,0,0,'Données projet'!$E$9+1,1))</f>
        <v>286.24891097226424</v>
      </c>
      <c r="T47" s="62">
        <f t="shared" si="34"/>
        <v>405.88640147437172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2.9976905571417638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2.9976905571417638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62.939050708253774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3.05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9.2032199999999982</v>
      </c>
      <c r="D48" s="12">
        <f t="shared" si="32"/>
        <v>3.2755880309441618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30.766524083009635</v>
      </c>
      <c r="H48" s="70">
        <f t="shared" si="1"/>
        <v>233.66725732056105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242.31</v>
      </c>
      <c r="L48" s="13">
        <f>VLOOKUP(A48,'Données projet'!$A$35:$I$55,9,0)</f>
        <v>4.7439999999999998</v>
      </c>
      <c r="M48" s="13">
        <f t="array" ref="M48">INDEX(L:L,MIN(IF(ISNUMBER(L48:L244),ROW(L48:L244),"")))</f>
        <v>4.7439999999999998</v>
      </c>
      <c r="N48" s="14">
        <f>IF('Données projet'!$A$36&gt;35,N47+M48-V47,IF(A48&lt;'Données projet'!$A$36,$K$205^A48,IF(A48='Données projet'!$A$36,'Données projet'!$B$36,N47+M48-V47)))</f>
        <v>242.31000000000009</v>
      </c>
      <c r="O48" s="14">
        <f>N48*VLOOKUP('Données projet'!$B$9,Paramètres!$A$1:$I$89,3,0)*VLOOKUP('Données projet'!$B$9,Paramètres!$A$1:$I$89,5,0)</f>
        <v>219.24208800000008</v>
      </c>
      <c r="P48" s="14">
        <f t="shared" si="33"/>
        <v>53.950124221263522</v>
      </c>
      <c r="Q48" s="22">
        <f t="shared" si="53"/>
        <v>475.80976961870073</v>
      </c>
      <c r="R48" s="62">
        <f t="shared" si="0"/>
        <v>743.70209172470948</v>
      </c>
      <c r="S48" s="62">
        <f ca="1">AVERAGE(OFFSET($R$3,0,0,'Données projet'!$E$9+1,1))-AVERAGE(OFFSET($H$3,0,0,'Données projet'!$E$9+1,1))</f>
        <v>286.24891097226424</v>
      </c>
      <c r="T48" s="62">
        <f t="shared" si="34"/>
        <v>405.88640147437172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242.31</v>
      </c>
      <c r="W48" s="17">
        <f>IF(ISNA(VLOOKUP(A48,'Données projet'!$A$35:$I$55,5,0)),0%,VLOOKUP(A48,'Données projet'!$A$35:$I$55,5,0)*VLOOKUP('Données projet'!$B$9,Paramètres!$A$1:$I$89,7,0))</f>
        <v>0.24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61.106659889156468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61.106659889156468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63.06154239254785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3.05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9.4077359999999981</v>
      </c>
      <c r="D49" s="12">
        <f t="shared" si="32"/>
        <v>3.3398235170294455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31.243675844269823</v>
      </c>
      <c r="H49" s="70">
        <f t="shared" si="1"/>
        <v>234.13533282549292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8.5265128291212022E-14</v>
      </c>
      <c r="O49" s="14">
        <f>N49*VLOOKUP('Données projet'!$B$9,Paramètres!$A$1:$I$89,3,0)*VLOOKUP('Données projet'!$B$9,Paramètres!$A$1:$I$89,5,0)</f>
        <v>7.7147888077888636E-14</v>
      </c>
      <c r="P49" s="14">
        <f t="shared" si="33"/>
        <v>1.19451494619564E-12</v>
      </c>
      <c r="Q49" s="22">
        <f t="shared" si="53"/>
        <v>2.2148127696930623E-12</v>
      </c>
      <c r="R49" s="62">
        <f t="shared" si="0"/>
        <v>268.33366677322488</v>
      </c>
      <c r="S49" s="62">
        <f ca="1">AVERAGE(OFFSET($R$3,0,0,'Données projet'!$E$9+1,1))-AVERAGE(OFFSET($H$3,0,0,'Données projet'!$E$9+1,1))</f>
        <v>286.24891097226424</v>
      </c>
      <c r="T49" s="62">
        <f t="shared" si="34"/>
        <v>405.88640147437172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59.908395560112396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59.908395560112396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63.181909119969816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3.05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9.612251999999998</v>
      </c>
      <c r="D50" s="12">
        <f t="shared" si="32"/>
        <v>3.4038966513699274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31.72053935997608</v>
      </c>
      <c r="H50" s="70">
        <f t="shared" si="1"/>
        <v>234.60312556780258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8.5265128291212022E-14</v>
      </c>
      <c r="O50" s="14">
        <f>N50*VLOOKUP('Données projet'!$B$9,Paramètres!$A$1:$I$89,3,0)*VLOOKUP('Données projet'!$B$9,Paramètres!$A$1:$I$89,5,0)</f>
        <v>7.7147888077888636E-14</v>
      </c>
      <c r="P50" s="14">
        <f t="shared" si="33"/>
        <v>1.19451494619564E-12</v>
      </c>
      <c r="Q50" s="22">
        <f t="shared" si="53"/>
        <v>2.2148127696930623E-12</v>
      </c>
      <c r="R50" s="62">
        <f t="shared" si="0"/>
        <v>268.76735509716138</v>
      </c>
      <c r="S50" s="62">
        <f ca="1">AVERAGE(OFFSET($R$3,0,0,'Données projet'!$E$9+1,1))-AVERAGE(OFFSET($H$3,0,0,'Données projet'!$E$9+1,1))</f>
        <v>286.24891097226424</v>
      </c>
      <c r="T50" s="62">
        <f t="shared" si="34"/>
        <v>405.88640147437172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58.733628463691808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58.733628463691808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63.300187753770686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3.05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9.8167679999999979</v>
      </c>
      <c r="D51" s="12">
        <f t="shared" si="32"/>
        <v>3.4678112861532382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32.197121469451012</v>
      </c>
      <c r="H51" s="70">
        <f t="shared" si="1"/>
        <v>235.07064225671687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8.5265128291212022E-14</v>
      </c>
      <c r="O51" s="14">
        <f>N51*VLOOKUP('Données projet'!$B$9,Paramètres!$A$1:$I$89,3,0)*VLOOKUP('Données projet'!$B$9,Paramètres!$A$1:$I$89,5,0)</f>
        <v>7.7147888077888636E-14</v>
      </c>
      <c r="P51" s="14">
        <f t="shared" si="33"/>
        <v>1.19451494619564E-12</v>
      </c>
      <c r="Q51" s="22">
        <f t="shared" si="53"/>
        <v>2.2148127696930623E-12</v>
      </c>
      <c r="R51" s="62">
        <f t="shared" si="0"/>
        <v>269.19351989825952</v>
      </c>
      <c r="S51" s="62">
        <f ca="1">AVERAGE(OFFSET($R$3,0,0,'Données projet'!$E$9+1,1))-AVERAGE(OFFSET($H$3,0,0,'Données projet'!$E$9+1,1))</f>
        <v>286.24891097226424</v>
      </c>
      <c r="T51" s="62">
        <f t="shared" si="34"/>
        <v>405.88640147437172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57.58189783349485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57.58189783349485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63.416414517706542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3.05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10.021283999999998</v>
      </c>
      <c r="D52" s="12">
        <f t="shared" si="32"/>
        <v>3.5315711038865572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32.673428710759993</v>
      </c>
      <c r="H52" s="70">
        <f t="shared" si="1"/>
        <v>235.53788930593572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8.5265128291212022E-14</v>
      </c>
      <c r="O52" s="14">
        <f>N52*VLOOKUP('Données projet'!$B$9,Paramètres!$A$1:$I$89,3,0)*VLOOKUP('Données projet'!$B$9,Paramètres!$A$1:$I$89,5,0)</f>
        <v>7.7147888077888636E-14</v>
      </c>
      <c r="P52" s="14">
        <f t="shared" si="33"/>
        <v>1.19451494619564E-12</v>
      </c>
      <c r="Q52" s="22">
        <f t="shared" si="53"/>
        <v>2.2148127696930623E-12</v>
      </c>
      <c r="R52" s="62">
        <f t="shared" si="0"/>
        <v>269.61229169282029</v>
      </c>
      <c r="S52" s="62">
        <f ca="1">AVERAGE(OFFSET($R$3,0,0,'Données projet'!$E$9+1,1))-AVERAGE(OFFSET($H$3,0,0,'Données projet'!$E$9+1,1))</f>
        <v>286.24891097226424</v>
      </c>
      <c r="T52" s="62">
        <f t="shared" si="34"/>
        <v>405.88640147437172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56.452751938469738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56.452751938469738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63.530625007132201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3.05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10.225799999999998</v>
      </c>
      <c r="D53" s="12">
        <f t="shared" si="32"/>
        <v>3.5951796281784927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33.149467339853743</v>
      </c>
      <c r="H53" s="70">
        <f t="shared" si="1"/>
        <v>236.00487285241084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8.5265128291212022E-14</v>
      </c>
      <c r="O53" s="14">
        <f>N53*VLOOKUP('Données projet'!$B$9,Paramètres!$A$1:$I$89,3,0)*VLOOKUP('Données projet'!$B$9,Paramètres!$A$1:$I$89,5,0)</f>
        <v>7.7147888077888636E-14</v>
      </c>
      <c r="P53" s="14">
        <f t="shared" si="33"/>
        <v>1.19451494619564E-12</v>
      </c>
      <c r="Q53" s="22">
        <f t="shared" si="53"/>
        <v>2.2148127696930623E-12</v>
      </c>
      <c r="R53" s="62">
        <f t="shared" si="0"/>
        <v>270.02379873297895</v>
      </c>
      <c r="S53" s="62">
        <f ca="1">AVERAGE(OFFSET($R$3,0,0,'Données projet'!$E$9+1,1))-AVERAGE(OFFSET($H$3,0,0,'Données projet'!$E$9+1,1))</f>
        <v>286.24891097226424</v>
      </c>
      <c r="T53" s="62">
        <f t="shared" si="34"/>
        <v>405.88640147437172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55.345747905735074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55.345747905735074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63.642854199902743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3.05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10.430315999999998</v>
      </c>
      <c r="D54" s="12">
        <f t="shared" si="32"/>
        <v>3.6586402336340171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33.625243348136188</v>
      </c>
      <c r="H54" s="70">
        <f t="shared" si="1"/>
        <v>236.47159877357922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8.5265128291212022E-14</v>
      </c>
      <c r="O54" s="14">
        <f>N54*VLOOKUP('Données projet'!$B$9,Paramètres!$A$1:$I$89,3,0)*VLOOKUP('Données projet'!$B$9,Paramètres!$A$1:$I$89,5,0)</f>
        <v>7.7147888077888636E-14</v>
      </c>
      <c r="P54" s="14">
        <f t="shared" si="33"/>
        <v>1.19451494619564E-12</v>
      </c>
      <c r="Q54" s="22">
        <f t="shared" si="53"/>
        <v>2.2148127696930623E-12</v>
      </c>
      <c r="R54" s="62">
        <f t="shared" si="0"/>
        <v>270.42816704598278</v>
      </c>
      <c r="S54" s="62">
        <f ca="1">AVERAGE(OFFSET($R$3,0,0,'Données projet'!$E$9+1,1))-AVERAGE(OFFSET($H$3,0,0,'Données projet'!$E$9+1,1))</f>
        <v>286.24891097226424</v>
      </c>
      <c r="T54" s="62">
        <f t="shared" si="34"/>
        <v>405.88640147437172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54.260451546876546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54.260451546876546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63.753136467085611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3.05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10.634831999999998</v>
      </c>
      <c r="D55" s="12">
        <f t="shared" si="32"/>
        <v>3.7219561549514308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34.100762478615515</v>
      </c>
      <c r="H55" s="70">
        <f t="shared" si="1"/>
        <v>236.93807270320704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8.5265128291212022E-14</v>
      </c>
      <c r="O55" s="14">
        <f>N55*VLOOKUP('Données projet'!$B$9,Paramètres!$A$1:$I$89,3,0)*VLOOKUP('Données projet'!$B$9,Paramètres!$A$1:$I$89,5,0)</f>
        <v>7.7147888077888636E-14</v>
      </c>
      <c r="P55" s="14">
        <f t="shared" si="33"/>
        <v>1.19451494619564E-12</v>
      </c>
      <c r="Q55" s="22">
        <f t="shared" si="53"/>
        <v>2.2148127696930623E-12</v>
      </c>
      <c r="R55" s="62">
        <f t="shared" si="0"/>
        <v>270.82552047278807</v>
      </c>
      <c r="S55" s="62">
        <f ca="1">AVERAGE(OFFSET($R$3,0,0,'Données projet'!$E$9+1,1))-AVERAGE(OFFSET($H$3,0,0,'Données projet'!$E$9+1,1))</f>
        <v>286.24891097226424</v>
      </c>
      <c r="T55" s="62">
        <f t="shared" si="34"/>
        <v>405.88640147437172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53.196437187649821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53.196437187649821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63.861505583487045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3.05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10.839347999999998</v>
      </c>
      <c r="D56" s="12">
        <f t="shared" si="32"/>
        <v>3.7851304952997431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34.57603024077779</v>
      </c>
      <c r="H56" s="70">
        <f t="shared" si="1"/>
        <v>237.40430004598036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8.5265128291212022E-14</v>
      </c>
      <c r="O56" s="14">
        <f>N56*VLOOKUP('Données projet'!$B$9,Paramètres!$A$1:$I$89,3,0)*VLOOKUP('Données projet'!$B$9,Paramètres!$A$1:$I$89,5,0)</f>
        <v>7.7147888077888636E-14</v>
      </c>
      <c r="P56" s="14">
        <f t="shared" si="33"/>
        <v>1.19451494619564E-12</v>
      </c>
      <c r="Q56" s="22">
        <f t="shared" si="53"/>
        <v>2.2148127696930623E-12</v>
      </c>
      <c r="R56" s="62">
        <f t="shared" si="0"/>
        <v>271.21598070598748</v>
      </c>
      <c r="S56" s="62">
        <f ca="1">AVERAGE(OFFSET($R$3,0,0,'Données projet'!$E$9+1,1))-AVERAGE(OFFSET($H$3,0,0,'Données projet'!$E$9+1,1))</f>
        <v>286.24891097226424</v>
      </c>
      <c r="T56" s="62">
        <f t="shared" si="34"/>
        <v>405.88640147437172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52.153287501022852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52.153287501022852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63.96799473799598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3.05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11.043863999999997</v>
      </c>
      <c r="D57" s="12">
        <f t="shared" si="32"/>
        <v>3.8481662340459626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35.051051924306165</v>
      </c>
      <c r="H57" s="70">
        <f t="shared" si="1"/>
        <v>237.87028599096334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8.5265128291212022E-14</v>
      </c>
      <c r="O57" s="14">
        <f>N57*VLOOKUP('Données projet'!$B$9,Paramètres!$A$1:$I$89,3,0)*VLOOKUP('Données projet'!$B$9,Paramètres!$A$1:$I$89,5,0)</f>
        <v>7.7147888077888636E-14</v>
      </c>
      <c r="P57" s="14">
        <f t="shared" si="33"/>
        <v>1.19451494619564E-12</v>
      </c>
      <c r="Q57" s="22">
        <f t="shared" si="53"/>
        <v>2.2148127696930623E-12</v>
      </c>
      <c r="R57" s="62">
        <f t="shared" si="0"/>
        <v>271.59966732707915</v>
      </c>
      <c r="S57" s="62">
        <f ca="1">AVERAGE(OFFSET($R$3,0,0,'Données projet'!$E$9+1,1))-AVERAGE(OFFSET($H$3,0,0,'Données projet'!$E$9+1,1))</f>
        <v>286.24891097226424</v>
      </c>
      <c r="T57" s="62">
        <f t="shared" si="34"/>
        <v>405.88640147437172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51.130593343492158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51.130593343492158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64.07263654374826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3.05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11.248379999999997</v>
      </c>
      <c r="D58" s="12">
        <f t="shared" si="32"/>
        <v>3.9110662338937621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35.525832611755241</v>
      </c>
      <c r="H58" s="70">
        <f t="shared" si="1"/>
        <v>238.33603552403162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8.5265128291212022E-14</v>
      </c>
      <c r="O58" s="14">
        <f>N58*VLOOKUP('Données projet'!$B$9,Paramètres!$A$1:$I$89,3,0)*VLOOKUP('Données projet'!$B$9,Paramètres!$A$1:$I$89,5,0)</f>
        <v>7.7147888077888636E-14</v>
      </c>
      <c r="P58" s="14">
        <f t="shared" si="33"/>
        <v>1.19451494619564E-12</v>
      </c>
      <c r="Q58" s="22">
        <f t="shared" si="53"/>
        <v>2.2148127696930623E-12</v>
      </c>
      <c r="R58" s="62">
        <f t="shared" si="0"/>
        <v>271.97669784308971</v>
      </c>
      <c r="S58" s="62">
        <f ca="1">AVERAGE(OFFSET($R$3,0,0,'Données projet'!$E$9+1,1))-AVERAGE(OFFSET($H$3,0,0,'Données projet'!$E$9+1,1))</f>
        <v>286.24891097226424</v>
      </c>
      <c r="T58" s="62">
        <f t="shared" si="34"/>
        <v>405.88640147437172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50.127953594608798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50.127953594608798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64.175463048114779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3.05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11.452895999999997</v>
      </c>
      <c r="D59" s="12">
        <f t="shared" si="32"/>
        <v>3.9738332474883076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36.000377190277483</v>
      </c>
      <c r="H59" s="70">
        <f t="shared" si="1"/>
        <v>238.80155343937543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8.5265128291212022E-14</v>
      </c>
      <c r="O59" s="14">
        <f>N59*VLOOKUP('Données projet'!$B$9,Paramètres!$A$1:$I$89,3,0)*VLOOKUP('Données projet'!$B$9,Paramètres!$A$1:$I$89,5,0)</f>
        <v>7.7147888077888636E-14</v>
      </c>
      <c r="P59" s="14">
        <f t="shared" si="33"/>
        <v>1.19451494619564E-12</v>
      </c>
      <c r="Q59" s="22">
        <f t="shared" si="53"/>
        <v>2.2148127696930623E-12</v>
      </c>
      <c r="R59" s="62">
        <f t="shared" si="0"/>
        <v>272.34718772256144</v>
      </c>
      <c r="S59" s="62">
        <f ca="1">AVERAGE(OFFSET($R$3,0,0,'Données projet'!$E$9+1,1))-AVERAGE(OFFSET($H$3,0,0,'Données projet'!$E$9+1,1))</f>
        <v>286.24891097226424</v>
      </c>
      <c r="T59" s="62">
        <f t="shared" si="34"/>
        <v>405.88640147437172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49.144974999651176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49.144974999651176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64.27650574251615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3.05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11.657411999999997</v>
      </c>
      <c r="D60" s="12">
        <f t="shared" si="32"/>
        <v>4.0364699235359511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36.474690362488381</v>
      </c>
      <c r="H60" s="70">
        <f t="shared" si="1"/>
        <v>239.26684435015841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8.5265128291212022E-14</v>
      </c>
      <c r="O60" s="14">
        <f>N60*VLOOKUP('Données projet'!$B$9,Paramètres!$A$1:$I$89,3,0)*VLOOKUP('Données projet'!$B$9,Paramètres!$A$1:$I$89,5,0)</f>
        <v>7.7147888077888636E-14</v>
      </c>
      <c r="P60" s="14">
        <f t="shared" si="33"/>
        <v>1.19451494619564E-12</v>
      </c>
      <c r="Q60" s="22">
        <f t="shared" si="53"/>
        <v>2.2148127696930623E-12</v>
      </c>
      <c r="R60" s="62">
        <f t="shared" si="0"/>
        <v>272.71125043091558</v>
      </c>
      <c r="S60" s="62">
        <f ca="1">AVERAGE(OFFSET($R$3,0,0,'Données projet'!$E$9+1,1))-AVERAGE(OFFSET($H$3,0,0,'Données projet'!$E$9+1,1))</f>
        <v>286.24891097226424</v>
      </c>
      <c r="T60" s="62">
        <f t="shared" si="34"/>
        <v>405.88640147437172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48.18127201538293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48.18127201538293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64.37579557206729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3.05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11.861927999999997</v>
      </c>
      <c r="D61" s="12">
        <f t="shared" si="32"/>
        <v>4.0989788124823052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36.94877665654753</v>
      </c>
      <c r="H61" s="70">
        <f t="shared" si="1"/>
        <v>239.73191269840666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8.5265128291212022E-14</v>
      </c>
      <c r="O61" s="14">
        <f>N61*VLOOKUP('Données projet'!$B$9,Paramètres!$A$1:$I$89,3,0)*VLOOKUP('Données projet'!$B$9,Paramètres!$A$1:$I$89,5,0)</f>
        <v>7.7147888077888636E-14</v>
      </c>
      <c r="P61" s="14">
        <f t="shared" si="33"/>
        <v>1.19451494619564E-12</v>
      </c>
      <c r="Q61" s="22">
        <f t="shared" si="53"/>
        <v>2.2148127696930623E-12</v>
      </c>
      <c r="R61" s="62">
        <f t="shared" si="0"/>
        <v>273.06899746520213</v>
      </c>
      <c r="S61" s="62">
        <f ca="1">AVERAGE(OFFSET($R$3,0,0,'Données projet'!$E$9+1,1))-AVERAGE(OFFSET($H$3,0,0,'Données projet'!$E$9+1,1))</f>
        <v>286.24891097226424</v>
      </c>
      <c r="T61" s="62">
        <f t="shared" si="34"/>
        <v>405.88640147437172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47.236466658835411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47.236466658835411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64.473362945054518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3.05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12.066443999999997</v>
      </c>
      <c r="D62" s="12">
        <f t="shared" si="32"/>
        <v>4.1613623717876447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37.422640435524734</v>
      </c>
      <c r="H62" s="70">
        <f t="shared" si="1"/>
        <v>240.19676276419679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8.5265128291212022E-14</v>
      </c>
      <c r="O62" s="14">
        <f>N62*VLOOKUP('Données projet'!$B$9,Paramètres!$A$1:$I$89,3,0)*VLOOKUP('Données projet'!$B$9,Paramètres!$A$1:$I$89,5,0)</f>
        <v>7.7147888077888636E-14</v>
      </c>
      <c r="P62" s="14">
        <f t="shared" si="33"/>
        <v>1.19451494619564E-12</v>
      </c>
      <c r="Q62" s="22">
        <f t="shared" si="53"/>
        <v>2.2148127696930623E-12</v>
      </c>
      <c r="R62" s="62">
        <f t="shared" si="0"/>
        <v>273.42053838824631</v>
      </c>
      <c r="S62" s="62">
        <f ca="1">AVERAGE(OFFSET($R$3,0,0,'Données projet'!$E$9+1,1))-AVERAGE(OFFSET($H$3,0,0,'Données projet'!$E$9+1,1))</f>
        <v>286.24891097226424</v>
      </c>
      <c r="T62" s="62">
        <f t="shared" si="34"/>
        <v>405.88640147437172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46.310188359055424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46.310188359055424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64.56923774224839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3.05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12.270959999999997</v>
      </c>
      <c r="D63" s="12">
        <f t="shared" si="32"/>
        <v>4.2236229708345236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37.896285906113228</v>
      </c>
      <c r="H63" s="70">
        <f t="shared" si="1"/>
        <v>240.66139867420344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8.5265128291212022E-14</v>
      </c>
      <c r="O63" s="14">
        <f>N63*VLOOKUP('Données projet'!$B$9,Paramètres!$A$1:$I$89,3,0)*VLOOKUP('Données projet'!$B$9,Paramètres!$A$1:$I$89,5,0)</f>
        <v>7.7147888077888636E-14</v>
      </c>
      <c r="P63" s="14">
        <f t="shared" si="33"/>
        <v>1.19451494619564E-12</v>
      </c>
      <c r="Q63" s="22">
        <f t="shared" si="53"/>
        <v>2.2148127696930623E-12</v>
      </c>
      <c r="R63" s="62">
        <f t="shared" si="0"/>
        <v>273.76598086220349</v>
      </c>
      <c r="S63" s="62">
        <f ca="1">AVERAGE(OFFSET($R$3,0,0,'Données projet'!$E$9+1,1))-AVERAGE(OFFSET($H$3,0,0,'Données projet'!$E$9+1,1))</f>
        <v>286.24891097226424</v>
      </c>
      <c r="T63" s="62">
        <f t="shared" si="34"/>
        <v>405.88640147437172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45.40207381176014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45.40207381176014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64.663449326054888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3.05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12.475475999999997</v>
      </c>
      <c r="D64" s="12">
        <f t="shared" si="32"/>
        <v>4.2857628954989258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38.369717126745456</v>
      </c>
      <c r="H64" s="70">
        <f t="shared" si="1"/>
        <v>241.12582440966059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8.5265128291212022E-14</v>
      </c>
      <c r="O64" s="14">
        <f>N64*VLOOKUP('Données projet'!$B$9,Paramètres!$A$1:$I$89,3,0)*VLOOKUP('Données projet'!$B$9,Paramètres!$A$1:$I$89,5,0)</f>
        <v>7.7147888077888636E-14</v>
      </c>
      <c r="P64" s="14">
        <f t="shared" si="33"/>
        <v>1.19451494619564E-12</v>
      </c>
      <c r="Q64" s="22">
        <f t="shared" si="53"/>
        <v>2.2148127696930623E-12</v>
      </c>
      <c r="R64" s="62">
        <f t="shared" si="0"/>
        <v>274.10543068153112</v>
      </c>
      <c r="S64" s="62">
        <f ca="1">AVERAGE(OFFSET($R$3,0,0,'Données projet'!$E$9+1,1))-AVERAGE(OFFSET($H$3,0,0,'Données projet'!$E$9+1,1))</f>
        <v>286.24891097226424</v>
      </c>
      <c r="T64" s="62">
        <f t="shared" si="34"/>
        <v>405.88640147437172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44.511766836842135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44.511766836842135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64.75602654950788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3.05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12.679991999999997</v>
      </c>
      <c r="D65" s="12">
        <f t="shared" si="32"/>
        <v>4.3477843524131954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38.842938015161664</v>
      </c>
      <c r="H65" s="70">
        <f t="shared" si="1"/>
        <v>241.59004381378628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8.5265128291212022E-14</v>
      </c>
      <c r="O65" s="14">
        <f>N65*VLOOKUP('Données projet'!$B$9,Paramètres!$A$1:$I$89,3,0)*VLOOKUP('Données projet'!$B$9,Paramètres!$A$1:$I$89,5,0)</f>
        <v>7.7147888077888636E-14</v>
      </c>
      <c r="P65" s="14">
        <f t="shared" si="33"/>
        <v>1.19451494619564E-12</v>
      </c>
      <c r="Q65" s="22">
        <f t="shared" si="53"/>
        <v>2.2148127696930623E-12</v>
      </c>
      <c r="R65" s="62">
        <f t="shared" si="0"/>
        <v>274.43899180538949</v>
      </c>
      <c r="S65" s="62">
        <f ca="1">AVERAGE(OFFSET($R$3,0,0,'Données projet'!$E$9+1,1))-AVERAGE(OFFSET($H$3,0,0,'Données projet'!$E$9+1,1))</f>
        <v>286.24891097226424</v>
      </c>
      <c r="T65" s="62">
        <f t="shared" si="34"/>
        <v>405.88640147437172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43.638918238668644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43.638918238668644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64.846997765105627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3.05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12.884507999999997</v>
      </c>
      <c r="D66" s="12">
        <f t="shared" si="32"/>
        <v>4.4096894729461287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39.315952355476277</v>
      </c>
      <c r="H66" s="70">
        <f t="shared" si="1"/>
        <v>242.05406059871447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8.5265128291212022E-14</v>
      </c>
      <c r="O66" s="14">
        <f>N66*VLOOKUP('Données projet'!$B$9,Paramètres!$A$1:$I$89,3,0)*VLOOKUP('Données projet'!$B$9,Paramètres!$A$1:$I$89,5,0)</f>
        <v>7.7147888077888636E-14</v>
      </c>
      <c r="P66" s="14">
        <f t="shared" si="33"/>
        <v>1.19451494619564E-12</v>
      </c>
      <c r="Q66" s="22">
        <f t="shared" si="53"/>
        <v>2.2148127696930623E-12</v>
      </c>
      <c r="R66" s="62">
        <f t="shared" si="0"/>
        <v>274.76676638947993</v>
      </c>
      <c r="S66" s="62">
        <f ca="1">AVERAGE(OFFSET($R$3,0,0,'Données projet'!$E$9+1,1))-AVERAGE(OFFSET($H$3,0,0,'Données projet'!$E$9+1,1))</f>
        <v>286.24891097226424</v>
      </c>
      <c r="T66" s="62">
        <f t="shared" si="34"/>
        <v>405.88640147437172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42.783185669120257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42.783185669120257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64.936390833493931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3.05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13.089023999999997</v>
      </c>
      <c r="D67" s="12">
        <f t="shared" si="32"/>
        <v>4.4714803169231958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39.788763804782938</v>
      </c>
      <c r="H67" s="70">
        <f t="shared" si="1"/>
        <v>242.51787835197453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8.5265128291212022E-14</v>
      </c>
      <c r="O67" s="14">
        <f>N67*VLOOKUP('Données projet'!$B$9,Paramètres!$A$1:$I$89,3,0)*VLOOKUP('Données projet'!$B$9,Paramètres!$A$1:$I$89,5,0)</f>
        <v>7.7147888077888636E-14</v>
      </c>
      <c r="P67" s="14">
        <f t="shared" si="33"/>
        <v>1.19451494619564E-12</v>
      </c>
      <c r="Q67" s="22">
        <f t="shared" ref="Q67:Q98" si="54">(O67+P67)*0.475*44/12</f>
        <v>2.2148127696930623E-12</v>
      </c>
      <c r="R67" s="62">
        <f t="shared" ref="R67:R130" si="55">Q67+(I67+J67)*44/12</f>
        <v>275.08885481733063</v>
      </c>
      <c r="S67" s="62">
        <f ca="1">AVERAGE(OFFSET($R$3,0,0,'Données projet'!$E$9+1,1))-AVERAGE(OFFSET($H$3,0,0,'Données projet'!$E$9+1,1))</f>
        <v>286.24891097226424</v>
      </c>
      <c r="T67" s="62">
        <f t="shared" si="34"/>
        <v>405.88640147437172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41.94423349331538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41.94423349331538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65.024233131998656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3.05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13.293539999999997</v>
      </c>
      <c r="D68" s="12">
        <f t="shared" si="32"/>
        <v>4.5331588761076382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40.261375899334965</v>
      </c>
      <c r="H68" s="70">
        <f t="shared" ref="H68:H131" si="56">(B68+E68+F68)*44/12+(C68+D68)*0.475*44/12</f>
        <v>242.9815005425541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8.5265128291212022E-14</v>
      </c>
      <c r="O68" s="14">
        <f>N68*VLOOKUP('Données projet'!$B$9,Paramètres!$A$1:$I$89,3,0)*VLOOKUP('Données projet'!$B$9,Paramètres!$A$1:$I$89,5,0)</f>
        <v>7.7147888077888636E-14</v>
      </c>
      <c r="P68" s="14">
        <f t="shared" si="33"/>
        <v>1.19451494619564E-12</v>
      </c>
      <c r="Q68" s="22">
        <f t="shared" si="54"/>
        <v>2.2148127696930623E-12</v>
      </c>
      <c r="R68" s="62">
        <f t="shared" si="55"/>
        <v>275.40535573103989</v>
      </c>
      <c r="S68" s="62">
        <f ca="1">AVERAGE(OFFSET($R$3,0,0,'Données projet'!$E$9+1,1))-AVERAGE(OFFSET($H$3,0,0,'Données projet'!$E$9+1,1))</f>
        <v>286.24891097226424</v>
      </c>
      <c r="T68" s="62">
        <f t="shared" si="34"/>
        <v>405.88640147437172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41.12173265796774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41.12173265796774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65.110551563010276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3.05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13.498055999999997</v>
      </c>
      <c r="D69" s="12">
        <f t="shared" ref="D69:D132" si="86">IFERROR(EXP(-1.0587+0.8836*LN(C69)+0.284),0)</f>
        <v>4.5947270774612967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40.733792060334792</v>
      </c>
      <c r="H69" s="70">
        <f t="shared" si="56"/>
        <v>243.44493052657839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8.5265128291212022E-14</v>
      </c>
      <c r="O69" s="14">
        <f>N69*VLOOKUP('Données projet'!$B$9,Paramètres!$A$1:$I$89,3,0)*VLOOKUP('Données projet'!$B$9,Paramètres!$A$1:$I$89,5,0)</f>
        <v>7.7147888077888636E-14</v>
      </c>
      <c r="P69" s="14">
        <f t="shared" ref="P69:P132" si="87">EXP(-1.0587+0.8836*LN(O69)+0.284)</f>
        <v>1.19451494619564E-12</v>
      </c>
      <c r="Q69" s="22">
        <f t="shared" si="54"/>
        <v>2.2148127696930623E-12</v>
      </c>
      <c r="R69" s="62">
        <f t="shared" si="55"/>
        <v>275.71636606148633</v>
      </c>
      <c r="S69" s="62">
        <f ca="1">AVERAGE(OFFSET($R$3,0,0,'Données projet'!$E$9+1,1))-AVERAGE(OFFSET($H$3,0,0,'Données projet'!$E$9+1,1))</f>
        <v>286.24891097226424</v>
      </c>
      <c r="T69" s="62">
        <f t="shared" ref="T69:T132" si="88">$T$3</f>
        <v>405.88640147437172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40.315360562325296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40.315360562325296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65.195372562222943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3.05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13.702571999999996</v>
      </c>
      <c r="D70" s="12">
        <f t="shared" si="86"/>
        <v>4.6561867862021673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41.206015599362445</v>
      </c>
      <c r="H70" s="70">
        <f t="shared" si="56"/>
        <v>243.90817155263539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8.5265128291212022E-14</v>
      </c>
      <c r="O70" s="14">
        <f>N70*VLOOKUP('Données projet'!$B$9,Paramètres!$A$1:$I$89,3,0)*VLOOKUP('Données projet'!$B$9,Paramètres!$A$1:$I$89,5,0)</f>
        <v>7.7147888077888636E-14</v>
      </c>
      <c r="P70" s="14">
        <f t="shared" si="87"/>
        <v>1.19451494619564E-12</v>
      </c>
      <c r="Q70" s="22">
        <f t="shared" si="54"/>
        <v>2.2148127696930623E-12</v>
      </c>
      <c r="R70" s="62">
        <f t="shared" si="55"/>
        <v>276.02198105801449</v>
      </c>
      <c r="S70" s="62">
        <f ca="1">AVERAGE(OFFSET($R$3,0,0,'Données projet'!$E$9+1,1))-AVERAGE(OFFSET($H$3,0,0,'Données projet'!$E$9+1,1))</f>
        <v>286.24891097226424</v>
      </c>
      <c r="T70" s="62">
        <f t="shared" si="88"/>
        <v>405.88640147437172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39.524800931639987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39.524800931639987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65.278722106730626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3.05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13.907087999999996</v>
      </c>
      <c r="D71" s="12">
        <f t="shared" si="86"/>
        <v>4.7175398086742604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41.678049723470792</v>
      </c>
      <c r="H71" s="70">
        <f t="shared" si="56"/>
        <v>244.3712267667743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8.5265128291212022E-14</v>
      </c>
      <c r="O71" s="14">
        <f>N71*VLOOKUP('Données projet'!$B$9,Paramètres!$A$1:$I$89,3,0)*VLOOKUP('Données projet'!$B$9,Paramètres!$A$1:$I$89,5,0)</f>
        <v>7.7147888077888636E-14</v>
      </c>
      <c r="P71" s="14">
        <f t="shared" si="87"/>
        <v>1.19451494619564E-12</v>
      </c>
      <c r="Q71" s="22">
        <f t="shared" si="54"/>
        <v>2.2148127696930623E-12</v>
      </c>
      <c r="R71" s="62">
        <f t="shared" si="55"/>
        <v>276.32229431760567</v>
      </c>
      <c r="S71" s="62">
        <f ca="1">AVERAGE(OFFSET($R$3,0,0,'Données projet'!$E$9+1,1))-AVERAGE(OFFSET($H$3,0,0,'Données projet'!$E$9+1,1))</f>
        <v>286.24891097226424</v>
      </c>
      <c r="T71" s="62">
        <f t="shared" si="88"/>
        <v>405.88640147437172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38.749743693118653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38.749743693118653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65.360625722982761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3.05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14.111603999999996</v>
      </c>
      <c r="D72" s="12">
        <f t="shared" si="86"/>
        <v>4.7787878950438305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42.149897539972557</v>
      </c>
      <c r="H72" s="70">
        <f t="shared" si="56"/>
        <v>244.8340992172013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8.5265128291212022E-14</v>
      </c>
      <c r="O72" s="14">
        <f>N72*VLOOKUP('Données projet'!$B$9,Paramètres!$A$1:$I$89,3,0)*VLOOKUP('Données projet'!$B$9,Paramètres!$A$1:$I$89,5,0)</f>
        <v>7.7147888077888636E-14</v>
      </c>
      <c r="P72" s="14">
        <f t="shared" si="87"/>
        <v>1.19451494619564E-12</v>
      </c>
      <c r="Q72" s="22">
        <f t="shared" si="54"/>
        <v>2.2148127696930623E-12</v>
      </c>
      <c r="R72" s="62">
        <f t="shared" si="55"/>
        <v>276.61739781354277</v>
      </c>
      <c r="S72" s="62">
        <f ca="1">AVERAGE(OFFSET($R$3,0,0,'Données projet'!$E$9+1,1))-AVERAGE(OFFSET($H$3,0,0,'Données projet'!$E$9+1,1))</f>
        <v>286.24891097226424</v>
      </c>
      <c r="T72" s="62">
        <f t="shared" si="88"/>
        <v>405.88640147437172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37.989884854306489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37.989884854306489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65.441108494601977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3.05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14.316119999999996</v>
      </c>
      <c r="D73" s="12">
        <f t="shared" si="86"/>
        <v>4.8399327418348737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42.621562060941919</v>
      </c>
      <c r="H73" s="70">
        <f t="shared" si="56"/>
        <v>245.29679185869571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8.5265128291212022E-14</v>
      </c>
      <c r="O73" s="14">
        <f>N73*VLOOKUP('Données projet'!$B$9,Paramètres!$A$1:$I$89,3,0)*VLOOKUP('Données projet'!$B$9,Paramètres!$A$1:$I$89,5,0)</f>
        <v>7.7147888077888636E-14</v>
      </c>
      <c r="P73" s="14">
        <f t="shared" si="87"/>
        <v>1.19451494619564E-12</v>
      </c>
      <c r="Q73" s="22">
        <f t="shared" si="54"/>
        <v>2.2148127696930623E-12</v>
      </c>
      <c r="R73" s="62">
        <f t="shared" si="55"/>
        <v>276.90738192357799</v>
      </c>
      <c r="S73" s="62">
        <f ca="1">AVERAGE(OFFSET($R$3,0,0,'Données projet'!$E$9+1,1))-AVERAGE(OFFSET($H$3,0,0,'Données projet'!$E$9+1,1))</f>
        <v>286.24891097226424</v>
      </c>
      <c r="T73" s="62">
        <f t="shared" si="88"/>
        <v>405.88640147437172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37.244926383855301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37.244926383855301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65.520195070066123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3.05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14.520635999999996</v>
      </c>
      <c r="D74" s="12">
        <f t="shared" si="86"/>
        <v>4.9009759943156208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43.093046207451593</v>
      </c>
      <c r="H74" s="70">
        <f t="shared" si="56"/>
        <v>245.75930755676634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8.5265128291212022E-14</v>
      </c>
      <c r="O74" s="14">
        <f>N74*VLOOKUP('Données projet'!$B$9,Paramètres!$A$1:$I$89,3,0)*VLOOKUP('Données projet'!$B$9,Paramètres!$A$1:$I$89,5,0)</f>
        <v>7.7147888077888636E-14</v>
      </c>
      <c r="P74" s="14">
        <f t="shared" si="87"/>
        <v>1.19451494619564E-12</v>
      </c>
      <c r="Q74" s="22">
        <f t="shared" si="54"/>
        <v>2.2148127696930623E-12</v>
      </c>
      <c r="R74" s="62">
        <f t="shared" si="55"/>
        <v>277.19233545761148</v>
      </c>
      <c r="S74" s="62">
        <f ca="1">AVERAGE(OFFSET($R$3,0,0,'Données projet'!$E$9+1,1))-AVERAGE(OFFSET($H$3,0,0,'Données projet'!$E$9+1,1))</f>
        <v>286.24891097226424</v>
      </c>
      <c r="T74" s="62">
        <f t="shared" si="88"/>
        <v>405.88640147437172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36.514576094629859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36.514576094629859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65.597909670257067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3.05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14.725151999999996</v>
      </c>
      <c r="D75" s="12">
        <f t="shared" si="86"/>
        <v>4.9619192487467485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43.564352813564398</v>
      </c>
      <c r="H75" s="70">
        <f t="shared" si="56"/>
        <v>246.22164909156723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8.5265128291212022E-14</v>
      </c>
      <c r="O75" s="14">
        <f>N75*VLOOKUP('Données projet'!$B$9,Paramètres!$A$1:$I$89,3,0)*VLOOKUP('Données projet'!$B$9,Paramètres!$A$1:$I$89,5,0)</f>
        <v>7.7147888077888636E-14</v>
      </c>
      <c r="P75" s="14">
        <f t="shared" si="87"/>
        <v>1.19451494619564E-12</v>
      </c>
      <c r="Q75" s="22">
        <f t="shared" si="54"/>
        <v>2.2148127696930623E-12</v>
      </c>
      <c r="R75" s="62">
        <f t="shared" si="55"/>
        <v>277.47234568489006</v>
      </c>
      <c r="S75" s="62">
        <f ca="1">AVERAGE(OFFSET($R$3,0,0,'Données projet'!$E$9+1,1))-AVERAGE(OFFSET($H$3,0,0,'Données projet'!$E$9+1,1))</f>
        <v>286.24891097226424</v>
      </c>
      <c r="T75" s="62">
        <f t="shared" si="88"/>
        <v>405.88640147437172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35.798547529106436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35.798547529106436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65.674276095878497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3.05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14.929667999999996</v>
      </c>
      <c r="D76" s="12">
        <f t="shared" si="86"/>
        <v>5.0227640545011578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44.035484630096789</v>
      </c>
      <c r="H76" s="70">
        <f t="shared" si="56"/>
        <v>246.6838191615895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8.5265128291212022E-14</v>
      </c>
      <c r="O76" s="14">
        <f>N76*VLOOKUP('Données projet'!$B$9,Paramètres!$A$1:$I$89,3,0)*VLOOKUP('Données projet'!$B$9,Paramètres!$A$1:$I$89,5,0)</f>
        <v>7.7147888077888636E-14</v>
      </c>
      <c r="P76" s="14">
        <f t="shared" si="87"/>
        <v>1.19451494619564E-12</v>
      </c>
      <c r="Q76" s="22">
        <f t="shared" si="54"/>
        <v>2.2148127696930623E-12</v>
      </c>
      <c r="R76" s="62">
        <f t="shared" si="55"/>
        <v>277.74749836073448</v>
      </c>
      <c r="S76" s="62">
        <f ca="1">AVERAGE(OFFSET($R$3,0,0,'Données projet'!$E$9+1,1))-AVERAGE(OFFSET($H$3,0,0,'Données projet'!$E$9+1,1))</f>
        <v>286.24891097226424</v>
      </c>
      <c r="T76" s="62">
        <f t="shared" si="88"/>
        <v>405.88640147437172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35.096559847018632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35.096559847018632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65.749317734745162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3.05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15.134183999999996</v>
      </c>
      <c r="D77" s="12">
        <f t="shared" si="86"/>
        <v>5.083511916064273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44.506444328170247</v>
      </c>
      <c r="H77" s="70">
        <f t="shared" si="56"/>
        <v>247.14582038714525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8.5265128291212022E-14</v>
      </c>
      <c r="O77" s="14">
        <f>N77*VLOOKUP('Données projet'!$B$9,Paramètres!$A$1:$I$89,3,0)*VLOOKUP('Données projet'!$B$9,Paramètres!$A$1:$I$89,5,0)</f>
        <v>7.7147888077888636E-14</v>
      </c>
      <c r="P77" s="14">
        <f t="shared" si="87"/>
        <v>1.19451494619564E-12</v>
      </c>
      <c r="Q77" s="22">
        <f t="shared" si="54"/>
        <v>2.2148127696930623E-12</v>
      </c>
      <c r="R77" s="62">
        <f t="shared" si="55"/>
        <v>278.01787775280224</v>
      </c>
      <c r="S77" s="62">
        <f ca="1">AVERAGE(OFFSET($R$3,0,0,'Données projet'!$E$9+1,1))-AVERAGE(OFFSET($H$3,0,0,'Données projet'!$E$9+1,1))</f>
        <v>286.24891097226424</v>
      </c>
      <c r="T77" s="62">
        <f t="shared" si="88"/>
        <v>405.88640147437172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34.408337715206358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34.408337715206358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65.823057568945458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3.05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15.338699999999996</v>
      </c>
      <c r="D78" s="12">
        <f t="shared" si="86"/>
        <v>5.1441642949231605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44.977234502565331</v>
      </c>
      <c r="H78" s="70">
        <f t="shared" si="56"/>
        <v>247.6076553136578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8.5265128291212022E-14</v>
      </c>
      <c r="O78" s="14">
        <f>N78*VLOOKUP('Données projet'!$B$9,Paramètres!$A$1:$I$89,3,0)*VLOOKUP('Données projet'!$B$9,Paramètres!$A$1:$I$89,5,0)</f>
        <v>7.7147888077888636E-14</v>
      </c>
      <c r="P78" s="14">
        <f t="shared" si="87"/>
        <v>1.19451494619564E-12</v>
      </c>
      <c r="Q78" s="22">
        <f t="shared" si="54"/>
        <v>2.2148127696930623E-12</v>
      </c>
      <c r="R78" s="62">
        <f t="shared" si="55"/>
        <v>278.28356666689535</v>
      </c>
      <c r="S78" s="62">
        <f ca="1">AVERAGE(OFFSET($R$3,0,0,'Données projet'!$E$9+1,1))-AVERAGE(OFFSET($H$3,0,0,'Données projet'!$E$9+1,1))</f>
        <v>286.24891097226424</v>
      </c>
      <c r="T78" s="62">
        <f t="shared" si="88"/>
        <v>405.88640147437172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33.733611199624875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33.733611199624875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65.89551818187995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3.05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15.543215999999996</v>
      </c>
      <c r="D79" s="12">
        <f t="shared" si="86"/>
        <v>5.2047226113520155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45.447857674891651</v>
      </c>
      <c r="H79" s="70">
        <f t="shared" si="56"/>
        <v>248.06932641477138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8.5265128291212022E-14</v>
      </c>
      <c r="O79" s="14">
        <f>N79*VLOOKUP('Données projet'!$B$9,Paramètres!$A$1:$I$89,3,0)*VLOOKUP('Données projet'!$B$9,Paramètres!$A$1:$I$89,5,0)</f>
        <v>7.7147888077888636E-14</v>
      </c>
      <c r="P79" s="14">
        <f t="shared" si="87"/>
        <v>1.19451494619564E-12</v>
      </c>
      <c r="Q79" s="22">
        <f t="shared" si="54"/>
        <v>2.2148127696930623E-12</v>
      </c>
      <c r="R79" s="62">
        <f t="shared" si="55"/>
        <v>278.54464647232038</v>
      </c>
      <c r="S79" s="62">
        <f ca="1">AVERAGE(OFFSET($R$3,0,0,'Données projet'!$E$9+1,1))-AVERAGE(OFFSET($H$3,0,0,'Données projet'!$E$9+1,1))</f>
        <v>286.24891097226424</v>
      </c>
      <c r="T79" s="62">
        <f t="shared" si="88"/>
        <v>405.88640147437172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33.0721156594714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33.0721156594714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65.966721765177681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3.05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15.747731999999996</v>
      </c>
      <c r="D80" s="12">
        <f t="shared" si="86"/>
        <v>5.2651882461010162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45.918316296586362</v>
      </c>
      <c r="H80" s="70">
        <f t="shared" si="56"/>
        <v>248.53083609529256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8.5265128291212022E-14</v>
      </c>
      <c r="O80" s="14">
        <f>N80*VLOOKUP('Données projet'!$B$9,Paramètres!$A$1:$I$89,3,0)*VLOOKUP('Données projet'!$B$9,Paramètres!$A$1:$I$89,5,0)</f>
        <v>7.7147888077888636E-14</v>
      </c>
      <c r="P80" s="14">
        <f t="shared" si="87"/>
        <v>1.19451494619564E-12</v>
      </c>
      <c r="Q80" s="22">
        <f t="shared" si="54"/>
        <v>2.2148127696930623E-12</v>
      </c>
      <c r="R80" s="62">
        <f t="shared" si="55"/>
        <v>278.80119712680829</v>
      </c>
      <c r="S80" s="62">
        <f ca="1">AVERAGE(OFFSET($R$3,0,0,'Données projet'!$E$9+1,1))-AVERAGE(OFFSET($H$3,0,0,'Données projet'!$E$9+1,1))</f>
        <v>286.24891097226424</v>
      </c>
      <c r="T80" s="62">
        <f t="shared" si="88"/>
        <v>405.88640147437172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32.423591643387901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32.423591643387901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66.036690125492569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3.05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15.952247999999996</v>
      </c>
      <c r="D81" s="12">
        <f t="shared" si="86"/>
        <v>5.325562541994926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46.38861275175239</v>
      </c>
      <c r="H81" s="70">
        <f t="shared" si="56"/>
        <v>248.99218669397447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8.5265128291212022E-14</v>
      </c>
      <c r="O81" s="14">
        <f>N81*VLOOKUP('Données projet'!$B$9,Paramètres!$A$1:$I$89,3,0)*VLOOKUP('Données projet'!$B$9,Paramètres!$A$1:$I$89,5,0)</f>
        <v>7.7147888077888636E-14</v>
      </c>
      <c r="P81" s="14">
        <f t="shared" si="87"/>
        <v>1.19451494619564E-12</v>
      </c>
      <c r="Q81" s="22">
        <f t="shared" si="54"/>
        <v>2.2148127696930623E-12</v>
      </c>
      <c r="R81" s="62">
        <f t="shared" si="55"/>
        <v>279.05329720100224</v>
      </c>
      <c r="S81" s="62">
        <f ca="1">AVERAGE(OFFSET($R$3,0,0,'Données projet'!$E$9+1,1))-AVERAGE(OFFSET($H$3,0,0,'Données projet'!$E$9+1,1))</f>
        <v>286.24891097226424</v>
      </c>
      <c r="T81" s="62">
        <f t="shared" si="88"/>
        <v>405.88640147437172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31.787784787699206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31.787784787699206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66.105444691181816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3.05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16.156763999999995</v>
      </c>
      <c r="D82" s="12">
        <f t="shared" si="86"/>
        <v>5.3858468054473985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46.858749359846968</v>
      </c>
      <c r="H82" s="70">
        <f t="shared" si="56"/>
        <v>249.45338048615417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8.5265128291212022E-14</v>
      </c>
      <c r="O82" s="14">
        <f>N82*VLOOKUP('Données projet'!$B$9,Paramètres!$A$1:$I$89,3,0)*VLOOKUP('Données projet'!$B$9,Paramètres!$A$1:$I$89,5,0)</f>
        <v>7.7147888077888636E-14</v>
      </c>
      <c r="P82" s="14">
        <f t="shared" si="87"/>
        <v>1.19451494619564E-12</v>
      </c>
      <c r="Q82" s="22">
        <f t="shared" si="54"/>
        <v>2.2148127696930623E-12</v>
      </c>
      <c r="R82" s="62">
        <f t="shared" si="55"/>
        <v>279.30102390252017</v>
      </c>
      <c r="S82" s="62">
        <f ca="1">AVERAGE(OFFSET($R$3,0,0,'Données projet'!$E$9+1,1))-AVERAGE(OFFSET($H$3,0,0,'Données projet'!$E$9+1,1))</f>
        <v>286.24891097226424</v>
      </c>
      <c r="T82" s="62">
        <f t="shared" si="88"/>
        <v>405.88640147437172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31.164445716646675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31.164445716646675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66.173006518868533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3.05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16.361279999999997</v>
      </c>
      <c r="D83" s="12">
        <f t="shared" si="86"/>
        <v>5.4460423078964215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47.328728378230139</v>
      </c>
      <c r="H83" s="70">
        <f t="shared" si="56"/>
        <v>249.9144196862529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8.5265128291212022E-14</v>
      </c>
      <c r="O83" s="14">
        <f>N83*VLOOKUP('Données projet'!$B$9,Paramètres!$A$1:$I$89,3,0)*VLOOKUP('Données projet'!$B$9,Paramètres!$A$1:$I$89,5,0)</f>
        <v>7.7147888077888636E-14</v>
      </c>
      <c r="P83" s="14">
        <f t="shared" si="87"/>
        <v>1.19451494619564E-12</v>
      </c>
      <c r="Q83" s="22">
        <f t="shared" si="54"/>
        <v>2.2148127696930623E-12</v>
      </c>
      <c r="R83" s="62">
        <f t="shared" si="55"/>
        <v>279.54445309960073</v>
      </c>
      <c r="S83" s="62">
        <f ca="1">AVERAGE(OFFSET($R$3,0,0,'Données projet'!$E$9+1,1))-AVERAGE(OFFSET($H$3,0,0,'Données projet'!$E$9+1,1))</f>
        <v>286.24891097226424</v>
      </c>
      <c r="T83" s="62">
        <f t="shared" si="88"/>
        <v>405.88640147437172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30.553329944578195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30.553329944578195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66.239396299890501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3.05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16.565795999999999</v>
      </c>
      <c r="D84" s="12">
        <f t="shared" si="86"/>
        <v>5.5061502871659442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47.798552004582355</v>
      </c>
      <c r="H84" s="70">
        <f t="shared" si="56"/>
        <v>250.37530645014732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8.5265128291212022E-14</v>
      </c>
      <c r="O84" s="14">
        <f>N84*VLOOKUP('Données projet'!$B$9,Paramètres!$A$1:$I$89,3,0)*VLOOKUP('Données projet'!$B$9,Paramètres!$A$1:$I$89,5,0)</f>
        <v>7.7147888077888636E-14</v>
      </c>
      <c r="P84" s="14">
        <f t="shared" si="87"/>
        <v>1.19451494619564E-12</v>
      </c>
      <c r="Q84" s="22">
        <f t="shared" si="54"/>
        <v>2.2148127696930623E-12</v>
      </c>
      <c r="R84" s="62">
        <f t="shared" si="55"/>
        <v>279.7836593443381</v>
      </c>
      <c r="S84" s="62">
        <f ca="1">AVERAGE(OFFSET($R$3,0,0,'Données projet'!$E$9+1,1))-AVERAGE(OFFSET($H$3,0,0,'Données projet'!$E$9+1,1))</f>
        <v>286.24891097226424</v>
      </c>
      <c r="T84" s="62">
        <f t="shared" si="88"/>
        <v>405.88640147437172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29.954197780056163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29.954197780056163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66.30463436663706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3.05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16.770312000000001</v>
      </c>
      <c r="D85" s="12">
        <f t="shared" si="86"/>
        <v>5.5661719487583401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48.268222379199031</v>
      </c>
      <c r="H85" s="70">
        <f t="shared" si="56"/>
        <v>250.83604287742077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8.5265128291212022E-14</v>
      </c>
      <c r="O85" s="14">
        <f>N85*VLOOKUP('Données projet'!$B$9,Paramètres!$A$1:$I$89,3,0)*VLOOKUP('Données projet'!$B$9,Paramètres!$A$1:$I$89,5,0)</f>
        <v>7.7147888077888636E-14</v>
      </c>
      <c r="P85" s="14">
        <f t="shared" si="87"/>
        <v>1.19451494619564E-12</v>
      </c>
      <c r="Q85" s="22">
        <f t="shared" si="54"/>
        <v>2.2148127696930623E-12</v>
      </c>
      <c r="R85" s="62">
        <f t="shared" si="55"/>
        <v>280.01871589551433</v>
      </c>
      <c r="S85" s="62">
        <f ca="1">AVERAGE(OFFSET($R$3,0,0,'Données projet'!$E$9+1,1))-AVERAGE(OFFSET($H$3,0,0,'Données projet'!$E$9+1,1))</f>
        <v>286.24891097226424</v>
      </c>
      <c r="T85" s="62">
        <f t="shared" si="88"/>
        <v>405.88640147437172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29.366814231845868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29.366814231845868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66.368740698776023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3.05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16.974828000000002</v>
      </c>
      <c r="D86" s="12">
        <f t="shared" si="86"/>
        <v>5.6261084670820445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48.737741587170234</v>
      </c>
      <c r="H86" s="70">
        <f t="shared" si="56"/>
        <v>251.29663101350121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8.5265128291212022E-14</v>
      </c>
      <c r="O86" s="14">
        <f>N86*VLOOKUP('Données projet'!$B$9,Paramètres!$A$1:$I$89,3,0)*VLOOKUP('Données projet'!$B$9,Paramètres!$A$1:$I$89,5,0)</f>
        <v>7.7147888077888636E-14</v>
      </c>
      <c r="P86" s="14">
        <f t="shared" si="87"/>
        <v>1.19451494619564E-12</v>
      </c>
      <c r="Q86" s="22">
        <f t="shared" si="54"/>
        <v>2.2148127696930623E-12</v>
      </c>
      <c r="R86" s="62">
        <f t="shared" si="55"/>
        <v>280.24969474103534</v>
      </c>
      <c r="S86" s="62">
        <f ca="1">AVERAGE(OFFSET($R$3,0,0,'Données projet'!$E$9+1,1))-AVERAGE(OFFSET($H$3,0,0,'Données projet'!$E$9+1,1))</f>
        <v>286.24891097226424</v>
      </c>
      <c r="T86" s="62">
        <f t="shared" si="88"/>
        <v>405.88640147437172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28.790948916747389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28.790948916747389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66.431734929372666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3.05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17.179344000000004</v>
      </c>
      <c r="D87" s="12">
        <f t="shared" si="86"/>
        <v>5.6859609866183298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49.207111660452206</v>
      </c>
      <c r="H87" s="70">
        <f t="shared" si="56"/>
        <v>251.75707285169358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8.5265128291212022E-14</v>
      </c>
      <c r="O87" s="14">
        <f>N87*VLOOKUP('Données projet'!$B$9,Paramètres!$A$1:$I$89,3,0)*VLOOKUP('Données projet'!$B$9,Paramètres!$A$1:$I$89,5,0)</f>
        <v>7.7147888077888636E-14</v>
      </c>
      <c r="P87" s="14">
        <f t="shared" si="87"/>
        <v>1.19451494619564E-12</v>
      </c>
      <c r="Q87" s="22">
        <f t="shared" si="54"/>
        <v>2.2148127696930623E-12</v>
      </c>
      <c r="R87" s="62">
        <f t="shared" si="55"/>
        <v>280.47666661997789</v>
      </c>
      <c r="S87" s="62">
        <f ca="1">AVERAGE(OFFSET($R$3,0,0,'Données projet'!$E$9+1,1))-AVERAGE(OFFSET($H$3,0,0,'Données projet'!$E$9+1,1))</f>
        <v>286.24891097226424</v>
      </c>
      <c r="T87" s="62">
        <f t="shared" si="88"/>
        <v>405.88640147437172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28.226375969234834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28.226375969234834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66.493636350902463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3.05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17.383860000000006</v>
      </c>
      <c r="D88" s="12">
        <f t="shared" si="86"/>
        <v>5.7457306230309255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49.676334579837381</v>
      </c>
      <c r="H88" s="70">
        <f t="shared" si="56"/>
        <v>252.21737033511218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8.5265128291212022E-14</v>
      </c>
      <c r="O88" s="14">
        <f>N88*VLOOKUP('Données projet'!$B$9,Paramètres!$A$1:$I$89,3,0)*VLOOKUP('Données projet'!$B$9,Paramètres!$A$1:$I$89,5,0)</f>
        <v>7.7147888077888636E-14</v>
      </c>
      <c r="P88" s="14">
        <f t="shared" si="87"/>
        <v>1.19451494619564E-12</v>
      </c>
      <c r="Q88" s="22">
        <f t="shared" si="54"/>
        <v>2.2148127696930623E-12</v>
      </c>
      <c r="R88" s="62">
        <f t="shared" si="55"/>
        <v>280.69970104425397</v>
      </c>
      <c r="S88" s="62">
        <f ca="1">AVERAGE(OFFSET($R$3,0,0,'Données projet'!$E$9+1,1))-AVERAGE(OFFSET($H$3,0,0,'Données projet'!$E$9+1,1))</f>
        <v>286.24891097226424</v>
      </c>
      <c r="T88" s="62">
        <f t="shared" si="88"/>
        <v>405.88640147437172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27.672873952867501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27.672873952867501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66.554463921159567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3.05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17.588376000000007</v>
      </c>
      <c r="D89" s="12">
        <f t="shared" si="86"/>
        <v>5.80541846422196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50.145412276829184</v>
      </c>
      <c r="H89" s="70">
        <f t="shared" si="56"/>
        <v>252.67752535851992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8.5265128291212022E-14</v>
      </c>
      <c r="O89" s="14">
        <f>N89*VLOOKUP('Données projet'!$B$9,Paramètres!$A$1:$I$89,3,0)*VLOOKUP('Données projet'!$B$9,Paramètres!$A$1:$I$89,5,0)</f>
        <v>7.7147888077888636E-14</v>
      </c>
      <c r="P89" s="14">
        <f t="shared" si="87"/>
        <v>1.19451494619564E-12</v>
      </c>
      <c r="Q89" s="22">
        <f t="shared" si="54"/>
        <v>2.2148127696930623E-12</v>
      </c>
      <c r="R89" s="62">
        <f t="shared" si="55"/>
        <v>280.91886631989905</v>
      </c>
      <c r="S89" s="62">
        <f ca="1">AVERAGE(OFFSET($R$3,0,0,'Données projet'!$E$9+1,1))-AVERAGE(OFFSET($H$3,0,0,'Données projet'!$E$9+1,1))</f>
        <v>286.24891097226424</v>
      </c>
      <c r="T89" s="62">
        <f t="shared" si="88"/>
        <v>405.88640147437172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27.130225773438241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27.130225773438241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66.614236269062772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3.05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17.792892000000009</v>
      </c>
      <c r="D90" s="12">
        <f t="shared" si="86"/>
        <v>5.8650255713373634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50.614346635427061</v>
      </c>
      <c r="H90" s="70">
        <f t="shared" si="56"/>
        <v>253.13753977007923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8.5265128291212022E-14</v>
      </c>
      <c r="O90" s="14">
        <f>N90*VLOOKUP('Données projet'!$B$9,Paramètres!$A$1:$I$89,3,0)*VLOOKUP('Données projet'!$B$9,Paramètres!$A$1:$I$89,5,0)</f>
        <v>7.7147888077888636E-14</v>
      </c>
      <c r="P90" s="14">
        <f t="shared" si="87"/>
        <v>1.19451494619564E-12</v>
      </c>
      <c r="Q90" s="22">
        <f t="shared" si="54"/>
        <v>2.2148127696930623E-12</v>
      </c>
      <c r="R90" s="62">
        <f t="shared" si="55"/>
        <v>281.13422956799184</v>
      </c>
      <c r="S90" s="62">
        <f ca="1">AVERAGE(OFFSET($R$3,0,0,'Données projet'!$E$9+1,1))-AVERAGE(OFFSET($H$3,0,0,'Données projet'!$E$9+1,1))</f>
        <v>286.24891097226424</v>
      </c>
      <c r="T90" s="62">
        <f t="shared" si="88"/>
        <v>405.88640147437172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26.598218593824878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26.598218593824878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66.672971700360804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3.05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17.997408000000011</v>
      </c>
      <c r="D91" s="12">
        <f t="shared" si="86"/>
        <v>5.9245529797247363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51.083139493827105</v>
      </c>
      <c r="H91" s="70">
        <f t="shared" si="56"/>
        <v>253.59741537302057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8.5265128291212022E-14</v>
      </c>
      <c r="O91" s="14">
        <f>N91*VLOOKUP('Données projet'!$B$9,Paramètres!$A$1:$I$89,3,0)*VLOOKUP('Données projet'!$B$9,Paramètres!$A$1:$I$89,5,0)</f>
        <v>7.7147888077888636E-14</v>
      </c>
      <c r="P91" s="14">
        <f t="shared" si="87"/>
        <v>1.19451494619564E-12</v>
      </c>
      <c r="Q91" s="22">
        <f t="shared" si="54"/>
        <v>2.2148127696930623E-12</v>
      </c>
      <c r="R91" s="62">
        <f t="shared" si="55"/>
        <v>281.34585674521037</v>
      </c>
      <c r="S91" s="62">
        <f ca="1">AVERAGE(OFFSET($R$3,0,0,'Données projet'!$E$9+1,1))-AVERAGE(OFFSET($H$3,0,0,'Données projet'!$E$9+1,1))</f>
        <v>286.24891097226424</v>
      </c>
      <c r="T91" s="62">
        <f t="shared" si="88"/>
        <v>405.88640147437172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26.076643750511394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26.076643750511394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66.730688203238586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3.05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18.201924000000012</v>
      </c>
      <c r="D92" s="12">
        <f t="shared" si="86"/>
        <v>5.9840016998464405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51.551792646043182</v>
      </c>
      <c r="H92" s="70">
        <f t="shared" si="56"/>
        <v>254.05715392723255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8.5265128291212022E-14</v>
      </c>
      <c r="O92" s="14">
        <f>N92*VLOOKUP('Données projet'!$B$9,Paramètres!$A$1:$I$89,3,0)*VLOOKUP('Données projet'!$B$9,Paramètres!$A$1:$I$89,5,0)</f>
        <v>7.7147888077888636E-14</v>
      </c>
      <c r="P92" s="14">
        <f t="shared" si="87"/>
        <v>1.19451494619564E-12</v>
      </c>
      <c r="Q92" s="22">
        <f t="shared" si="54"/>
        <v>2.2148127696930623E-12</v>
      </c>
      <c r="R92" s="62">
        <f t="shared" si="55"/>
        <v>281.55381266403162</v>
      </c>
      <c r="S92" s="62">
        <f ca="1">AVERAGE(OFFSET($R$3,0,0,'Données projet'!$E$9+1,1))-AVERAGE(OFFSET($H$3,0,0,'Données projet'!$E$9+1,1))</f>
        <v>286.24891097226424</v>
      </c>
      <c r="T92" s="62">
        <f t="shared" si="88"/>
        <v>405.88640147437172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25.565296671746047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25.565296671746047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66.787403453826201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3.05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18.406440000000014</v>
      </c>
      <c r="D93" s="12">
        <f t="shared" si="86"/>
        <v>6.0433727181504695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52.020307843453146</v>
      </c>
      <c r="H93" s="70">
        <f t="shared" si="56"/>
        <v>254.51675715077874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8.5265128291212022E-14</v>
      </c>
      <c r="O93" s="14">
        <f>N93*VLOOKUP('Données projet'!$B$9,Paramètres!$A$1:$I$89,3,0)*VLOOKUP('Données projet'!$B$9,Paramètres!$A$1:$I$89,5,0)</f>
        <v>7.7147888077888636E-14</v>
      </c>
      <c r="P93" s="14">
        <f t="shared" si="87"/>
        <v>1.19451494619564E-12</v>
      </c>
      <c r="Q93" s="22">
        <f t="shared" si="54"/>
        <v>2.2148127696930623E-12</v>
      </c>
      <c r="R93" s="62">
        <f t="shared" si="55"/>
        <v>281.75816101258113</v>
      </c>
      <c r="S93" s="62">
        <f ca="1">AVERAGE(OFFSET($R$3,0,0,'Données projet'!$E$9+1,1))-AVERAGE(OFFSET($H$3,0,0,'Données projet'!$E$9+1,1))</f>
        <v>286.24891097226424</v>
      </c>
      <c r="T93" s="62">
        <f t="shared" si="88"/>
        <v>405.88640147437172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25.063976797304367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25.063976797304367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66.843134821612423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3.05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18.610956000000016</v>
      </c>
      <c r="D94" s="12">
        <f t="shared" si="86"/>
        <v>6.1026669979015233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52.488686796274322</v>
      </c>
      <c r="H94" s="70">
        <f t="shared" si="56"/>
        <v>254.97622672134514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8.5265128291212022E-14</v>
      </c>
      <c r="O94" s="14">
        <f>N94*VLOOKUP('Données projet'!$B$9,Paramètres!$A$1:$I$89,3,0)*VLOOKUP('Données projet'!$B$9,Paramètres!$A$1:$I$89,5,0)</f>
        <v>7.7147888077888636E-14</v>
      </c>
      <c r="P94" s="14">
        <f t="shared" si="87"/>
        <v>1.19451494619564E-12</v>
      </c>
      <c r="Q94" s="22">
        <f t="shared" si="54"/>
        <v>2.2148127696930623E-12</v>
      </c>
      <c r="R94" s="62">
        <f t="shared" si="55"/>
        <v>281.95896437413774</v>
      </c>
      <c r="S94" s="62">
        <f ca="1">AVERAGE(OFFSET($R$3,0,0,'Données projet'!$E$9+1,1))-AVERAGE(OFFSET($H$3,0,0,'Données projet'!$E$9+1,1))</f>
        <v>286.24891097226424</v>
      </c>
      <c r="T94" s="62">
        <f t="shared" si="88"/>
        <v>405.88640147437172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24.572487499825559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24.572487499825559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66.897899374764222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3.05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18.815472000000018</v>
      </c>
      <c r="D95" s="12">
        <f t="shared" si="86"/>
        <v>6.1618854799745009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52.956931174972311</v>
      </c>
      <c r="H95" s="70">
        <f t="shared" si="56"/>
        <v>255.43556427762226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8.5265128291212022E-14</v>
      </c>
      <c r="O95" s="14">
        <f>N95*VLOOKUP('Données projet'!$B$9,Paramètres!$A$1:$I$89,3,0)*VLOOKUP('Données projet'!$B$9,Paramètres!$A$1:$I$89,5,0)</f>
        <v>7.7147888077888636E-14</v>
      </c>
      <c r="P95" s="14">
        <f t="shared" si="87"/>
        <v>1.19451494619564E-12</v>
      </c>
      <c r="Q95" s="22">
        <f t="shared" si="54"/>
        <v>2.2148127696930623E-12</v>
      </c>
      <c r="R95" s="62">
        <f t="shared" si="55"/>
        <v>282.15628424630034</v>
      </c>
      <c r="S95" s="62">
        <f ca="1">AVERAGE(OFFSET($R$3,0,0,'Données projet'!$E$9+1,1))-AVERAGE(OFFSET($H$3,0,0,'Données projet'!$E$9+1,1))</f>
        <v>286.24891097226424</v>
      </c>
      <c r="T95" s="62">
        <f t="shared" si="88"/>
        <v>405.88640147437172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24.09063600769144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24.09063600769144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66.951713885354039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3.05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19.019988000000019</v>
      </c>
      <c r="D96" s="12">
        <f t="shared" si="86"/>
        <v>6.2210290836125024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53.425042611606798</v>
      </c>
      <c r="H96" s="70">
        <f t="shared" si="56"/>
        <v>255.89477142062512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8.5265128291212022E-14</v>
      </c>
      <c r="O96" s="14">
        <f>N96*VLOOKUP('Données projet'!$B$9,Paramètres!$A$1:$I$89,3,0)*VLOOKUP('Données projet'!$B$9,Paramètres!$A$1:$I$89,5,0)</f>
        <v>7.7147888077888636E-14</v>
      </c>
      <c r="P96" s="14">
        <f t="shared" si="87"/>
        <v>1.19451494619564E-12</v>
      </c>
      <c r="Q96" s="22">
        <f t="shared" si="54"/>
        <v>2.2148127696930623E-12</v>
      </c>
      <c r="R96" s="62">
        <f t="shared" si="55"/>
        <v>282.35018105982215</v>
      </c>
      <c r="S96" s="62">
        <f ca="1">AVERAGE(OFFSET($R$3,0,0,'Données projet'!$E$9+1,1))-AVERAGE(OFFSET($H$3,0,0,'Données projet'!$E$9+1,1))</f>
        <v>286.24891097226424</v>
      </c>
      <c r="T96" s="62">
        <f t="shared" si="88"/>
        <v>405.88640147437172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23.618233329417681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23.618233329417681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67.004594834496345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3.05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19.224504000000021</v>
      </c>
      <c r="D97" s="12">
        <f t="shared" si="86"/>
        <v>6.2800987071513168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53.893022701117822</v>
      </c>
      <c r="H97" s="70">
        <f t="shared" si="56"/>
        <v>256.35384971495523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8.5265128291212022E-14</v>
      </c>
      <c r="O97" s="14">
        <f>N97*VLOOKUP('Données projet'!$B$9,Paramètres!$A$1:$I$89,3,0)*VLOOKUP('Données projet'!$B$9,Paramètres!$A$1:$I$89,5,0)</f>
        <v>7.7147888077888636E-14</v>
      </c>
      <c r="P97" s="14">
        <f t="shared" si="87"/>
        <v>1.19451494619564E-12</v>
      </c>
      <c r="Q97" s="22">
        <f t="shared" si="54"/>
        <v>2.2148127696930623E-12</v>
      </c>
      <c r="R97" s="62">
        <f t="shared" si="55"/>
        <v>282.54071419711772</v>
      </c>
      <c r="S97" s="62">
        <f ca="1">AVERAGE(OFFSET($R$3,0,0,'Données projet'!$E$9+1,1))-AVERAGE(OFFSET($H$3,0,0,'Données projet'!$E$9+1,1))</f>
        <v>286.24891097226424</v>
      </c>
      <c r="T97" s="62">
        <f t="shared" si="88"/>
        <v>405.88640147437172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23.155094179527687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23.155094179527687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67.056558417395138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3.05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19.429020000000023</v>
      </c>
      <c r="D98" s="12">
        <f t="shared" si="86"/>
        <v>6.3390952287121829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54.360873002555714</v>
      </c>
      <c r="H98" s="70">
        <f t="shared" si="56"/>
        <v>256.81280069000707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8.5265128291212022E-14</v>
      </c>
      <c r="O98" s="14">
        <f>N98*VLOOKUP('Données projet'!$B$9,Paramètres!$A$1:$I$89,3,0)*VLOOKUP('Données projet'!$B$9,Paramètres!$A$1:$I$89,5,0)</f>
        <v>7.7147888077888636E-14</v>
      </c>
      <c r="P98" s="14">
        <f t="shared" si="87"/>
        <v>1.19451494619564E-12</v>
      </c>
      <c r="Q98" s="22">
        <f t="shared" si="54"/>
        <v>2.2148127696930623E-12</v>
      </c>
      <c r="R98" s="62">
        <f t="shared" si="55"/>
        <v>282.7279420104494</v>
      </c>
      <c r="S98" s="62">
        <f ca="1">AVERAGE(OFFSET($R$3,0,0,'Données projet'!$E$9+1,1))-AVERAGE(OFFSET($H$3,0,0,'Données projet'!$E$9+1,1))</f>
        <v>286.24891097226424</v>
      </c>
      <c r="T98" s="62">
        <f t="shared" si="88"/>
        <v>405.88640147437172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22.701036905880049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22.701036905880049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67.107620548303785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3.05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19.633536000000024</v>
      </c>
      <c r="D99" s="12">
        <f t="shared" si="86"/>
        <v>6.3980195068645456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54.828595040257802</v>
      </c>
      <c r="H99" s="70">
        <f t="shared" si="56"/>
        <v>257.27162584112244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8.5265128291212022E-14</v>
      </c>
      <c r="O99" s="14">
        <f>N99*VLOOKUP('Données projet'!$B$9,Paramètres!$A$1:$I$89,3,0)*VLOOKUP('Données projet'!$B$9,Paramètres!$A$1:$I$89,5,0)</f>
        <v>7.7147888077888636E-14</v>
      </c>
      <c r="P99" s="14">
        <f t="shared" si="87"/>
        <v>1.19451494619564E-12</v>
      </c>
      <c r="Q99" s="22">
        <f t="shared" ref="Q99:Q130" si="107">(O99+P99)*0.475*44/12</f>
        <v>2.2148127696930623E-12</v>
      </c>
      <c r="R99" s="62">
        <f t="shared" si="55"/>
        <v>282.91192183979854</v>
      </c>
      <c r="S99" s="62">
        <f ca="1">AVERAGE(OFFSET($R$3,0,0,'Données projet'!$E$9+1,1))-AVERAGE(OFFSET($H$3,0,0,'Données projet'!$E$9+1,1))</f>
        <v>286.24891097226424</v>
      </c>
      <c r="T99" s="62">
        <f t="shared" si="88"/>
        <v>405.88640147437172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22.25588341842105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22.25588341842105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67.157796865398993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3.05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19.838052000000026</v>
      </c>
      <c r="D100" s="12">
        <f t="shared" si="86"/>
        <v>6.4568723812604354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55.296190304974722</v>
      </c>
      <c r="H100" s="70">
        <f t="shared" si="56"/>
        <v>257.73032663069529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8.5265128291212022E-14</v>
      </c>
      <c r="O100" s="14">
        <f>N100*VLOOKUP('Données projet'!$B$9,Paramètres!$A$1:$I$89,3,0)*VLOOKUP('Données projet'!$B$9,Paramètres!$A$1:$I$89,5,0)</f>
        <v>7.7147888077888636E-14</v>
      </c>
      <c r="P100" s="14">
        <f t="shared" si="87"/>
        <v>1.19451494619564E-12</v>
      </c>
      <c r="Q100" s="22">
        <f t="shared" si="107"/>
        <v>2.2148127696930623E-12</v>
      </c>
      <c r="R100" s="62">
        <f t="shared" si="55"/>
        <v>283.09271003042574</v>
      </c>
      <c r="S100" s="62">
        <f ca="1">AVERAGE(OFFSET($R$3,0,0,'Données projet'!$E$9+1,1))-AVERAGE(OFFSET($H$3,0,0,'Données projet'!$E$9+1,1))</f>
        <v>286.24891097226424</v>
      </c>
      <c r="T100" s="62">
        <f t="shared" si="88"/>
        <v>405.88640147437172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21.819459119334304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21.819459119334304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67.207102735570047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3.05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20.042568000000028</v>
      </c>
      <c r="D101" s="12">
        <f t="shared" si="86"/>
        <v>6.5156546732419027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55.763660254948839</v>
      </c>
      <c r="H101" s="70">
        <f t="shared" si="56"/>
        <v>258.18890448922969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8.5265128291212022E-14</v>
      </c>
      <c r="O101" s="14">
        <f>N101*VLOOKUP('Données projet'!$B$9,Paramètres!$A$1:$I$89,3,0)*VLOOKUP('Données projet'!$B$9,Paramètres!$A$1:$I$89,5,0)</f>
        <v>7.7147888077888636E-14</v>
      </c>
      <c r="P101" s="14">
        <f t="shared" si="87"/>
        <v>1.19451494619564E-12</v>
      </c>
      <c r="Q101" s="22">
        <f t="shared" si="107"/>
        <v>2.2148127696930623E-12</v>
      </c>
      <c r="R101" s="62">
        <f t="shared" si="55"/>
        <v>283.27036195012738</v>
      </c>
      <c r="S101" s="62">
        <f ca="1">AVERAGE(OFFSET($R$3,0,0,'Données projet'!$E$9+1,1))-AVERAGE(OFFSET($H$3,0,0,'Données projet'!$E$9+1,1))</f>
        <v>286.24891097226424</v>
      </c>
      <c r="T101" s="62">
        <f t="shared" si="88"/>
        <v>405.88640147437172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21.391592834560111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21.391592834560111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67.255553259125037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3.05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20.247084000000029</v>
      </c>
      <c r="D102" s="12">
        <f t="shared" si="86"/>
        <v>6.5743671864229833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56.231006316947528</v>
      </c>
      <c r="H102" s="70">
        <f t="shared" si="56"/>
        <v>258.6473608163534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8.5265128291212022E-14</v>
      </c>
      <c r="O102" s="14">
        <f>N102*VLOOKUP('Données projet'!$B$9,Paramètres!$A$1:$I$89,3,0)*VLOOKUP('Données projet'!$B$9,Paramètres!$A$1:$I$89,5,0)</f>
        <v>7.7147888077888636E-14</v>
      </c>
      <c r="P102" s="14">
        <f t="shared" si="87"/>
        <v>1.19451494619564E-12</v>
      </c>
      <c r="Q102" s="22">
        <f t="shared" si="107"/>
        <v>2.2148127696930623E-12</v>
      </c>
      <c r="R102" s="62">
        <f t="shared" si="55"/>
        <v>283.4449320061924</v>
      </c>
      <c r="S102" s="62">
        <f ca="1">AVERAGE(OFFSET($R$3,0,0,'Données projet'!$E$9+1,1))-AVERAGE(OFFSET($H$3,0,0,'Données projet'!$E$9+1,1))</f>
        <v>286.24891097226424</v>
      </c>
      <c r="T102" s="62">
        <f t="shared" si="88"/>
        <v>405.88640147437172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20.972116746657676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20.972116746657676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67.303163274415496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3.05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20.451600000000031</v>
      </c>
      <c r="D103" s="12">
        <f t="shared" si="86"/>
        <v>6.633010707247462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56.698229887253447</v>
      </c>
      <c r="H103" s="70">
        <f t="shared" si="56"/>
        <v>259.10569698178938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8.5265128291212022E-14</v>
      </c>
      <c r="O103" s="14">
        <f>N103*VLOOKUP('Données projet'!$B$9,Paramètres!$A$1:$I$89,3,0)*VLOOKUP('Données projet'!$B$9,Paramètres!$A$1:$I$89,5,0)</f>
        <v>7.7147888077888636E-14</v>
      </c>
      <c r="P103" s="14">
        <f t="shared" si="87"/>
        <v>1.19451494619564E-12</v>
      </c>
      <c r="Q103" s="22">
        <f t="shared" si="107"/>
        <v>2.2148127696930623E-12</v>
      </c>
      <c r="R103" s="62">
        <f t="shared" si="55"/>
        <v>283.61647366206478</v>
      </c>
      <c r="S103" s="62">
        <f ca="1">AVERAGE(OFFSET($R$3,0,0,'Données projet'!$E$9+1,1))-AVERAGE(OFFSET($H$3,0,0,'Données projet'!$E$9+1,1))</f>
        <v>286.24891097226424</v>
      </c>
      <c r="T103" s="62">
        <f t="shared" si="88"/>
        <v>405.88640147437172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20.560866328983856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20.560866328983856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67.349947362380703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3.05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20.656116000000033</v>
      </c>
      <c r="D104" s="12">
        <f t="shared" si="86"/>
        <v>6.6915860055236793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57.165332332614042</v>
      </c>
      <c r="H104" s="70">
        <f t="shared" si="56"/>
        <v>259.56391432628709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8.5265128291212022E-14</v>
      </c>
      <c r="O104" s="14">
        <f>N104*VLOOKUP('Données projet'!$B$9,Paramètres!$A$1:$I$89,3,0)*VLOOKUP('Données projet'!$B$9,Paramètres!$A$1:$I$89,5,0)</f>
        <v>7.7147888077888636E-14</v>
      </c>
      <c r="P104" s="14">
        <f t="shared" si="87"/>
        <v>1.19451494619564E-12</v>
      </c>
      <c r="Q104" s="22">
        <f t="shared" si="107"/>
        <v>2.2148127696930623E-12</v>
      </c>
      <c r="R104" s="62">
        <f t="shared" si="55"/>
        <v>283.78503945371762</v>
      </c>
      <c r="S104" s="62">
        <f ca="1">AVERAGE(OFFSET($R$3,0,0,'Données projet'!$E$9+1,1))-AVERAGE(OFFSET($H$3,0,0,'Données projet'!$E$9+1,1))</f>
        <v>286.24891097226424</v>
      </c>
      <c r="T104" s="62">
        <f t="shared" si="88"/>
        <v>405.88640147437172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20.157680281162634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20.157680281162634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67.395919851013289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3.05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20.860632000000034</v>
      </c>
      <c r="D105" s="12">
        <f t="shared" si="86"/>
        <v>6.750093834937573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57.632314991152391</v>
      </c>
      <c r="H105" s="70">
        <f t="shared" si="56"/>
        <v>260.02201416251631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8.5265128291212022E-14</v>
      </c>
      <c r="O105" s="14">
        <f>N105*VLOOKUP('Données projet'!$B$9,Paramètres!$A$1:$I$89,3,0)*VLOOKUP('Données projet'!$B$9,Paramètres!$A$1:$I$89,5,0)</f>
        <v>7.7147888077888636E-14</v>
      </c>
      <c r="P105" s="14">
        <f t="shared" si="87"/>
        <v>1.19451494619564E-12</v>
      </c>
      <c r="Q105" s="22">
        <f t="shared" si="107"/>
        <v>2.2148127696930623E-12</v>
      </c>
      <c r="R105" s="62">
        <f t="shared" si="55"/>
        <v>283.95068100574179</v>
      </c>
      <c r="S105" s="62">
        <f ca="1">AVERAGE(OFFSET($R$3,0,0,'Données projet'!$E$9+1,1))-AVERAGE(OFFSET($H$3,0,0,'Données projet'!$E$9+1,1))</f>
        <v>286.24891097226424</v>
      </c>
      <c r="T105" s="62">
        <f t="shared" si="88"/>
        <v>405.88640147437172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19.762400465819979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19.762400465819979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67.441094819747164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3.05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21.065148000000036</v>
      </c>
      <c r="D106" s="12">
        <f t="shared" si="86"/>
        <v>6.8085349335450163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58.099179173241396</v>
      </c>
      <c r="H106" s="70">
        <f t="shared" si="56"/>
        <v>260.47999777592429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8.5265128291212022E-14</v>
      </c>
      <c r="O106" s="14">
        <f>N106*VLOOKUP('Données projet'!$B$9,Paramètres!$A$1:$I$89,3,0)*VLOOKUP('Données projet'!$B$9,Paramètres!$A$1:$I$89,5,0)</f>
        <v>7.7147888077888636E-14</v>
      </c>
      <c r="P106" s="14">
        <f t="shared" si="87"/>
        <v>1.19451494619564E-12</v>
      </c>
      <c r="Q106" s="22">
        <f t="shared" si="107"/>
        <v>2.2148127696930623E-12</v>
      </c>
      <c r="R106" s="62">
        <f t="shared" si="55"/>
        <v>284.11344904715747</v>
      </c>
      <c r="S106" s="62">
        <f ca="1">AVERAGE(OFFSET($R$3,0,0,'Données projet'!$E$9+1,1))-AVERAGE(OFFSET($H$3,0,0,'Données projet'!$E$9+1,1))</f>
        <v>286.24891097226424</v>
      </c>
      <c r="T106" s="62">
        <f t="shared" si="88"/>
        <v>405.88640147437172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19.374871846559312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19.374871846559312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67.485486103769617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3.05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21.269664000000038</v>
      </c>
      <c r="D107" s="12">
        <f t="shared" si="86"/>
        <v>6.86691002424448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58.565926162342897</v>
      </c>
      <c r="H107" s="70">
        <f t="shared" si="56"/>
        <v>260.93786642555915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8.5265128291212022E-14</v>
      </c>
      <c r="O107" s="14">
        <f>N107*VLOOKUP('Données projet'!$B$9,Paramètres!$A$1:$I$89,3,0)*VLOOKUP('Données projet'!$B$9,Paramètres!$A$1:$I$89,5,0)</f>
        <v>7.7147888077888636E-14</v>
      </c>
      <c r="P107" s="14">
        <f t="shared" si="87"/>
        <v>1.19451494619564E-12</v>
      </c>
      <c r="Q107" s="22">
        <f t="shared" si="107"/>
        <v>2.2148127696930623E-12</v>
      </c>
      <c r="R107" s="62">
        <f t="shared" si="55"/>
        <v>284.27339342694938</v>
      </c>
      <c r="S107" s="62">
        <f ca="1">AVERAGE(OFFSET($R$3,0,0,'Données projet'!$E$9+1,1))-AVERAGE(OFFSET($H$3,0,0,'Données projet'!$E$9+1,1))</f>
        <v>286.24891097226424</v>
      </c>
      <c r="T107" s="62">
        <f t="shared" si="88"/>
        <v>405.88640147437172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18.99494242715323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18.99494242715323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67.529107298258324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3.05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21.47418000000004</v>
      </c>
      <c r="D108" s="12">
        <f t="shared" si="86"/>
        <v>6.9252198152310083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59.032557215813739</v>
      </c>
      <c r="H108" s="70">
        <f t="shared" si="56"/>
        <v>261.39562134486073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8.5265128291212022E-14</v>
      </c>
      <c r="O108" s="14">
        <f>N108*VLOOKUP('Données projet'!$B$9,Paramètres!$A$1:$I$89,3,0)*VLOOKUP('Données projet'!$B$9,Paramètres!$A$1:$I$89,5,0)</f>
        <v>7.7147888077888636E-14</v>
      </c>
      <c r="P108" s="14">
        <f t="shared" si="87"/>
        <v>1.19451494619564E-12</v>
      </c>
      <c r="Q108" s="22">
        <f t="shared" si="107"/>
        <v>2.2148127696930623E-12</v>
      </c>
      <c r="R108" s="62">
        <f t="shared" si="55"/>
        <v>284.43056312933402</v>
      </c>
      <c r="S108" s="62">
        <f ca="1">AVERAGE(OFFSET($R$3,0,0,'Données projet'!$E$9+1,1))-AVERAGE(OFFSET($H$3,0,0,'Données projet'!$E$9+1,1))</f>
        <v>286.24891097226424</v>
      </c>
      <c r="T108" s="62">
        <f t="shared" si="88"/>
        <v>405.88640147437172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18.622463191927636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18.622463191927636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67.571971762545033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3.05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21.678696000000041</v>
      </c>
      <c r="D109" s="12">
        <f t="shared" si="86"/>
        <v>6.9834650004324059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59.499073565680078</v>
      </c>
      <c r="H109" s="70">
        <f t="shared" si="56"/>
        <v>261.85326374241981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8.5265128291212022E-14</v>
      </c>
      <c r="O109" s="14">
        <f>N109*VLOOKUP('Données projet'!$B$9,Paramètres!$A$1:$I$89,3,0)*VLOOKUP('Données projet'!$B$9,Paramètres!$A$1:$I$89,5,0)</f>
        <v>7.7147888077888636E-14</v>
      </c>
      <c r="P109" s="14">
        <f t="shared" si="87"/>
        <v>1.19451494619564E-12</v>
      </c>
      <c r="Q109" s="22">
        <f t="shared" si="107"/>
        <v>2.2148127696930623E-12</v>
      </c>
      <c r="R109" s="62">
        <f t="shared" si="55"/>
        <v>284.58500628876095</v>
      </c>
      <c r="S109" s="62">
        <f ca="1">AVERAGE(OFFSET($R$3,0,0,'Données projet'!$E$9+1,1))-AVERAGE(OFFSET($H$3,0,0,'Données projet'!$E$9+1,1))</f>
        <v>286.24891097226424</v>
      </c>
      <c r="T109" s="62">
        <f t="shared" si="88"/>
        <v>405.88640147437172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18.257288047314916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18.257288047314916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67.614092624206933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3.05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21.883212000000043</v>
      </c>
      <c r="D110" s="12">
        <f t="shared" si="86"/>
        <v>7.0416462599284779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59.965476419381872</v>
      </c>
      <c r="H110" s="70">
        <f t="shared" si="56"/>
        <v>262.31079480270881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8.5265128291212022E-14</v>
      </c>
      <c r="O110" s="14">
        <f>N110*VLOOKUP('Données projet'!$B$9,Paramètres!$A$1:$I$89,3,0)*VLOOKUP('Données projet'!$B$9,Paramètres!$A$1:$I$89,5,0)</f>
        <v>7.7147888077888636E-14</v>
      </c>
      <c r="P110" s="14">
        <f t="shared" si="87"/>
        <v>1.19451494619564E-12</v>
      </c>
      <c r="Q110" s="22">
        <f t="shared" si="107"/>
        <v>2.2148127696930623E-12</v>
      </c>
      <c r="R110" s="62">
        <f t="shared" si="55"/>
        <v>284.73677020465516</v>
      </c>
      <c r="S110" s="62">
        <f ca="1">AVERAGE(OFFSET($R$3,0,0,'Données projet'!$E$9+1,1))-AVERAGE(OFFSET($H$3,0,0,'Données projet'!$E$9+1,1))</f>
        <v>286.24891097226424</v>
      </c>
      <c r="T110" s="62">
        <f t="shared" si="88"/>
        <v>405.88640147437172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17.899273764553204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17.899273764553204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67.655482783087166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3.05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22.087728000000045</v>
      </c>
      <c r="D111" s="12">
        <f t="shared" si="86"/>
        <v>7.0997642603541609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60.431766960488524</v>
      </c>
      <c r="H111" s="70">
        <f t="shared" si="56"/>
        <v>262.76821568678355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8.5265128291212022E-14</v>
      </c>
      <c r="O111" s="14">
        <f>N111*VLOOKUP('Données projet'!$B$9,Paramètres!$A$1:$I$89,3,0)*VLOOKUP('Données projet'!$B$9,Paramètres!$A$1:$I$89,5,0)</f>
        <v>7.7147888077888636E-14</v>
      </c>
      <c r="P111" s="14">
        <f t="shared" si="87"/>
        <v>1.19451494619564E-12</v>
      </c>
      <c r="Q111" s="22">
        <f t="shared" si="107"/>
        <v>2.2148127696930623E-12</v>
      </c>
      <c r="R111" s="62">
        <f t="shared" si="55"/>
        <v>284.88590135590181</v>
      </c>
      <c r="S111" s="62">
        <f ca="1">AVERAGE(OFFSET($R$3,0,0,'Données projet'!$E$9+1,1))-AVERAGE(OFFSET($H$3,0,0,'Données projet'!$E$9+1,1))</f>
        <v>286.24891097226424</v>
      </c>
      <c r="T111" s="62">
        <f t="shared" si="88"/>
        <v>405.88640147437172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17.548279923509302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17.548279923509302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67.696154915245344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3.05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22.292244000000046</v>
      </c>
      <c r="D112" s="12">
        <f t="shared" si="86"/>
        <v>7.1578196552873097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60.897946349387382</v>
      </c>
      <c r="H112" s="70">
        <f t="shared" si="56"/>
        <v>263.22552753295878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8.5265128291212022E-14</v>
      </c>
      <c r="O112" s="14">
        <f>N112*VLOOKUP('Données projet'!$B$9,Paramètres!$A$1:$I$89,3,0)*VLOOKUP('Données projet'!$B$9,Paramètres!$A$1:$I$89,5,0)</f>
        <v>7.7147888077888636E-14</v>
      </c>
      <c r="P112" s="14">
        <f t="shared" si="87"/>
        <v>1.19451494619564E-12</v>
      </c>
      <c r="Q112" s="22">
        <f t="shared" si="107"/>
        <v>2.2148127696930623E-12</v>
      </c>
      <c r="R112" s="62">
        <f t="shared" si="55"/>
        <v>285.03244541508172</v>
      </c>
      <c r="S112" s="62">
        <f ca="1">AVERAGE(OFFSET($R$3,0,0,'Données projet'!$E$9+1,1))-AVERAGE(OFFSET($H$3,0,0,'Données projet'!$E$9+1,1))</f>
        <v>286.24891097226424</v>
      </c>
      <c r="T112" s="62">
        <f t="shared" si="88"/>
        <v>405.88640147437172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17.204168857603165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17.204168857603165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67.736121476839855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3.05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22.496760000000048</v>
      </c>
      <c r="D113" s="12">
        <f t="shared" si="86"/>
        <v>7.2158130856218152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61.364015723946189</v>
      </c>
      <c r="H113" s="70">
        <f t="shared" si="56"/>
        <v>263.68273145745803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8.5265128291212022E-14</v>
      </c>
      <c r="O113" s="14">
        <f>N113*VLOOKUP('Données projet'!$B$9,Paramètres!$A$1:$I$89,3,0)*VLOOKUP('Données projet'!$B$9,Paramètres!$A$1:$I$89,5,0)</f>
        <v>7.7147888077888636E-14</v>
      </c>
      <c r="P113" s="14">
        <f t="shared" si="87"/>
        <v>1.19451494619564E-12</v>
      </c>
      <c r="Q113" s="22">
        <f t="shared" si="107"/>
        <v>2.2148127696930623E-12</v>
      </c>
      <c r="R113" s="62">
        <f t="shared" si="55"/>
        <v>285.17644726245817</v>
      </c>
      <c r="S113" s="62">
        <f ca="1">AVERAGE(OFFSET($R$3,0,0,'Données projet'!$E$9+1,1))-AVERAGE(OFFSET($H$3,0,0,'Données projet'!$E$9+1,1))</f>
        <v>286.24891097226424</v>
      </c>
      <c r="T113" s="62">
        <f t="shared" si="88"/>
        <v>405.88640147437172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16.866805599812423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16.866805599812423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67.775394707942539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3.05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22.70127600000005</v>
      </c>
      <c r="D114" s="12">
        <f t="shared" si="86"/>
        <v>7.2737451799267898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61.829976200150817</v>
      </c>
      <c r="H114" s="70">
        <f t="shared" si="56"/>
        <v>264.13982855503923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8.5265128291212022E-14</v>
      </c>
      <c r="O114" s="14">
        <f>N114*VLOOKUP('Données projet'!$B$9,Paramètres!$A$1:$I$89,3,0)*VLOOKUP('Données projet'!$B$9,Paramètres!$A$1:$I$89,5,0)</f>
        <v>7.7147888077888636E-14</v>
      </c>
      <c r="P114" s="14">
        <f t="shared" si="87"/>
        <v>1.19451494619564E-12</v>
      </c>
      <c r="Q114" s="22">
        <f t="shared" si="107"/>
        <v>2.2148127696930623E-12</v>
      </c>
      <c r="R114" s="62">
        <f t="shared" si="55"/>
        <v>285.3179509997226</v>
      </c>
      <c r="S114" s="62">
        <f ca="1">AVERAGE(OFFSET($R$3,0,0,'Données projet'!$E$9+1,1))-AVERAGE(OFFSET($H$3,0,0,'Données projet'!$E$9+1,1))</f>
        <v>286.24891097226424</v>
      </c>
      <c r="T114" s="62">
        <f t="shared" si="88"/>
        <v>405.88640147437172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16.536057829735689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16.536057829735689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67.813986636287382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3.05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22.905792000000051</v>
      </c>
      <c r="D115" s="12">
        <f t="shared" si="86"/>
        <v>7.3316165547924275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62.295828872719291</v>
      </c>
      <c r="H115" s="70">
        <f t="shared" si="56"/>
        <v>264.59681989959688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8.5265128291212022E-14</v>
      </c>
      <c r="O115" s="14">
        <f>N115*VLOOKUP('Données projet'!$B$9,Paramètres!$A$1:$I$89,3,0)*VLOOKUP('Données projet'!$B$9,Paramètres!$A$1:$I$89,5,0)</f>
        <v>7.7147888077888636E-14</v>
      </c>
      <c r="P115" s="14">
        <f t="shared" si="87"/>
        <v>1.19451494619564E-12</v>
      </c>
      <c r="Q115" s="22">
        <f t="shared" si="107"/>
        <v>2.2148127696930623E-12</v>
      </c>
      <c r="R115" s="62">
        <f t="shared" si="55"/>
        <v>285.45699996350049</v>
      </c>
      <c r="S115" s="62">
        <f ca="1">AVERAGE(OFFSET($R$3,0,0,'Données projet'!$E$9+1,1))-AVERAGE(OFFSET($H$3,0,0,'Données projet'!$E$9+1,1))</f>
        <v>286.24891097226424</v>
      </c>
      <c r="T115" s="62">
        <f t="shared" si="88"/>
        <v>405.88640147437172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16.21179582169394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16.21179582169394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67.851909080954073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3.05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23.110308000000053</v>
      </c>
      <c r="D116" s="12">
        <f t="shared" si="86"/>
        <v>7.3894278151631578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62.761574815693287</v>
      </c>
      <c r="H116" s="70">
        <f t="shared" si="56"/>
        <v>265.05370654474257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8.5265128291212022E-14</v>
      </c>
      <c r="O116" s="14">
        <f>N116*VLOOKUP('Données projet'!$B$9,Paramètres!$A$1:$I$89,3,0)*VLOOKUP('Données projet'!$B$9,Paramètres!$A$1:$I$89,5,0)</f>
        <v>7.7147888077888636E-14</v>
      </c>
      <c r="P116" s="14">
        <f t="shared" si="87"/>
        <v>1.19451494619564E-12</v>
      </c>
      <c r="Q116" s="22">
        <f t="shared" si="107"/>
        <v>2.2148127696930623E-12</v>
      </c>
      <c r="R116" s="62">
        <f t="shared" si="55"/>
        <v>285.59363673862367</v>
      </c>
      <c r="S116" s="62">
        <f ca="1">AVERAGE(OFFSET($R$3,0,0,'Données projet'!$E$9+1,1))-AVERAGE(OFFSET($H$3,0,0,'Données projet'!$E$9+1,1))</f>
        <v>286.24891097226424</v>
      </c>
      <c r="T116" s="62">
        <f t="shared" si="88"/>
        <v>405.88640147437172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15.893892393849592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15.893892393849592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67.889173655987676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3.05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23.314824000000055</v>
      </c>
      <c r="D117" s="12">
        <f t="shared" si="86"/>
        <v>7.4471795546586925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63.227215083008169</v>
      </c>
      <c r="H117" s="70">
        <f t="shared" si="56"/>
        <v>265.51048952436395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8.5265128291212022E-14</v>
      </c>
      <c r="O117" s="14">
        <f>N117*VLOOKUP('Données projet'!$B$9,Paramètres!$A$1:$I$89,3,0)*VLOOKUP('Données projet'!$B$9,Paramètres!$A$1:$I$89,5,0)</f>
        <v>7.7147888077888636E-14</v>
      </c>
      <c r="P117" s="14">
        <f t="shared" si="87"/>
        <v>1.19451494619564E-12</v>
      </c>
      <c r="Q117" s="22">
        <f t="shared" si="107"/>
        <v>2.2148127696930623E-12</v>
      </c>
      <c r="R117" s="62">
        <f t="shared" si="55"/>
        <v>285.72790317117256</v>
      </c>
      <c r="S117" s="62">
        <f ca="1">AVERAGE(OFFSET($R$3,0,0,'Données projet'!$E$9+1,1))-AVERAGE(OFFSET($H$3,0,0,'Données projet'!$E$9+1,1))</f>
        <v>286.24891097226424</v>
      </c>
      <c r="T117" s="62">
        <f t="shared" si="88"/>
        <v>405.88640147437172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15.582222858323327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15.582222858323327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67.925791773955552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3.05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23.519340000000057</v>
      </c>
      <c r="D118" s="12">
        <f t="shared" si="86"/>
        <v>7.5048723558834434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63.692750709042294</v>
      </c>
      <c r="H118" s="70">
        <f t="shared" si="56"/>
        <v>265.96716985316374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8.5265128291212022E-14</v>
      </c>
      <c r="O118" s="14">
        <f>N118*VLOOKUP('Données projet'!$B$9,Paramètres!$A$1:$I$89,3,0)*VLOOKUP('Données projet'!$B$9,Paramètres!$A$1:$I$89,5,0)</f>
        <v>7.7147888077888636E-14</v>
      </c>
      <c r="P118" s="14">
        <f t="shared" si="87"/>
        <v>1.19451494619564E-12</v>
      </c>
      <c r="Q118" s="22">
        <f t="shared" si="107"/>
        <v>2.2148127696930623E-12</v>
      </c>
      <c r="R118" s="62">
        <f t="shared" si="55"/>
        <v>285.85984038129152</v>
      </c>
      <c r="S118" s="62">
        <f ca="1">AVERAGE(OFFSET($R$3,0,0,'Données projet'!$E$9+1,1))-AVERAGE(OFFSET($H$3,0,0,'Données projet'!$E$9+1,1))</f>
        <v>286.24891097226424</v>
      </c>
      <c r="T118" s="62">
        <f t="shared" si="88"/>
        <v>405.88640147437172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15.276664972289087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15.276664972289087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67.961774649442532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3.05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23.723856000000058</v>
      </c>
      <c r="D119" s="12">
        <f t="shared" si="86"/>
        <v>7.5625067907248873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64.158182709146743</v>
      </c>
      <c r="H119" s="70">
        <f t="shared" si="56"/>
        <v>266.42374852717927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8.5265128291212022E-14</v>
      </c>
      <c r="O119" s="14">
        <f>N119*VLOOKUP('Données projet'!$B$9,Paramètres!$A$1:$I$89,3,0)*VLOOKUP('Données projet'!$B$9,Paramètres!$A$1:$I$89,5,0)</f>
        <v>7.7147888077888636E-14</v>
      </c>
      <c r="P119" s="14">
        <f t="shared" si="87"/>
        <v>1.19451494619564E-12</v>
      </c>
      <c r="Q119" s="22">
        <f t="shared" si="107"/>
        <v>2.2148127696930623E-12</v>
      </c>
      <c r="R119" s="62">
        <f t="shared" si="55"/>
        <v>285.98948877578232</v>
      </c>
      <c r="S119" s="62">
        <f ca="1">AVERAGE(OFFSET($R$3,0,0,'Données projet'!$E$9+1,1))-AVERAGE(OFFSET($H$3,0,0,'Données projet'!$E$9+1,1))</f>
        <v>286.24891097226424</v>
      </c>
      <c r="T119" s="62">
        <f t="shared" si="88"/>
        <v>405.88640147437172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14.977098890028071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14.977098890028071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67.99713330248548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3.05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23.92837200000006</v>
      </c>
      <c r="D120" s="12">
        <f t="shared" si="86"/>
        <v>7.6200834206413814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64.623512080156388</v>
      </c>
      <c r="H120" s="70">
        <f t="shared" si="56"/>
        <v>266.88022652428384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8.5265128291212022E-14</v>
      </c>
      <c r="O120" s="14">
        <f>N120*VLOOKUP('Données projet'!$B$9,Paramètres!$A$1:$I$89,3,0)*VLOOKUP('Données projet'!$B$9,Paramètres!$A$1:$I$89,5,0)</f>
        <v>7.7147888077888636E-14</v>
      </c>
      <c r="P120" s="14">
        <f t="shared" si="87"/>
        <v>1.19451494619564E-12</v>
      </c>
      <c r="Q120" s="22">
        <f t="shared" si="107"/>
        <v>2.2148127696930623E-12</v>
      </c>
      <c r="R120" s="62">
        <f t="shared" si="55"/>
        <v>286.11688806047908</v>
      </c>
      <c r="S120" s="62">
        <f ca="1">AVERAGE(OFFSET($R$3,0,0,'Données projet'!$E$9+1,1))-AVERAGE(OFFSET($H$3,0,0,'Données projet'!$E$9+1,1))</f>
        <v>286.24891097226424</v>
      </c>
      <c r="T120" s="62">
        <f t="shared" si="88"/>
        <v>405.88640147437172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14.683407115922924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14.683407115922924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68.031878561948233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3.05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24.132888000000062</v>
      </c>
      <c r="D121" s="12">
        <f t="shared" si="86"/>
        <v>7.6776027969397989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65.088739800882706</v>
      </c>
      <c r="H121" s="70">
        <f t="shared" si="56"/>
        <v>267.33660480467023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8.5265128291212022E-14</v>
      </c>
      <c r="O121" s="14">
        <f>N121*VLOOKUP('Données projet'!$B$9,Paramètres!$A$1:$I$89,3,0)*VLOOKUP('Données projet'!$B$9,Paramètres!$A$1:$I$89,5,0)</f>
        <v>7.7147888077888636E-14</v>
      </c>
      <c r="P121" s="14">
        <f t="shared" si="87"/>
        <v>1.19451494619564E-12</v>
      </c>
      <c r="Q121" s="22">
        <f t="shared" si="107"/>
        <v>2.2148127696930623E-12</v>
      </c>
      <c r="R121" s="62">
        <f t="shared" si="55"/>
        <v>286.24207725240848</v>
      </c>
      <c r="S121" s="62">
        <f ca="1">AVERAGE(OFFSET($R$3,0,0,'Données projet'!$E$9+1,1))-AVERAGE(OFFSET($H$3,0,0,'Données projet'!$E$9+1,1))</f>
        <v>286.24891097226424</v>
      </c>
      <c r="T121" s="62">
        <f t="shared" si="88"/>
        <v>405.88640147437172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14.395474458373684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14.395474458373684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68.066021068838069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3.05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24.337404000000063</v>
      </c>
      <c r="D122" s="12">
        <f t="shared" si="86"/>
        <v>7.7350654610435141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65.553866832589648</v>
      </c>
      <c r="H122" s="70">
        <f t="shared" si="56"/>
        <v>267.79288431131755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8.5265128291212022E-14</v>
      </c>
      <c r="O122" s="14">
        <f>N122*VLOOKUP('Données projet'!$B$9,Paramètres!$A$1:$I$89,3,0)*VLOOKUP('Données projet'!$B$9,Paramètres!$A$1:$I$89,5,0)</f>
        <v>7.7147888077888636E-14</v>
      </c>
      <c r="P122" s="14">
        <f t="shared" si="87"/>
        <v>1.19451494619564E-12</v>
      </c>
      <c r="Q122" s="22">
        <f t="shared" si="107"/>
        <v>2.2148127696930623E-12</v>
      </c>
      <c r="R122" s="62">
        <f t="shared" si="55"/>
        <v>286.36509469173905</v>
      </c>
      <c r="S122" s="62">
        <f ca="1">AVERAGE(OFFSET($R$3,0,0,'Données projet'!$E$9+1,1))-AVERAGE(OFFSET($H$3,0,0,'Données projet'!$E$9+1,1))</f>
        <v>286.24891097226424</v>
      </c>
      <c r="T122" s="62">
        <f t="shared" si="88"/>
        <v>405.88640147437172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14.113187984617406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14.113187984617406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68.099571279564586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3.05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24.541920000000065</v>
      </c>
      <c r="D123" s="12">
        <f t="shared" si="86"/>
        <v>7.792471944751143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66.018894119453037</v>
      </c>
      <c r="H123" s="70">
        <f t="shared" si="56"/>
        <v>268.24906597044168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8.5265128291212022E-14</v>
      </c>
      <c r="O123" s="14">
        <f>N123*VLOOKUP('Données projet'!$B$9,Paramètres!$A$1:$I$89,3,0)*VLOOKUP('Données projet'!$B$9,Paramètres!$A$1:$I$89,5,0)</f>
        <v>7.7147888077888636E-14</v>
      </c>
      <c r="P123" s="14">
        <f t="shared" si="87"/>
        <v>1.19451494619564E-12</v>
      </c>
      <c r="Q123" s="22">
        <f t="shared" si="107"/>
        <v>2.2148127696930623E-12</v>
      </c>
      <c r="R123" s="62">
        <f t="shared" si="55"/>
        <v>286.48597805352296</v>
      </c>
      <c r="S123" s="62">
        <f ca="1">AVERAGE(OFFSET($R$3,0,0,'Données projet'!$E$9+1,1))-AVERAGE(OFFSET($H$3,0,0,'Données projet'!$E$9+1,1))</f>
        <v>286.24891097226424</v>
      </c>
      <c r="T123" s="62">
        <f t="shared" si="88"/>
        <v>405.88640147437172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13.83643697643374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13.83643697643374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68.132539469142017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3.05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24.746436000000067</v>
      </c>
      <c r="D124" s="12">
        <f t="shared" si="86"/>
        <v>7.8498227704863641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66.483822589003978</v>
      </c>
      <c r="H124" s="70">
        <f t="shared" si="56"/>
        <v>268.7051506919305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8.5265128291212022E-14</v>
      </c>
      <c r="O124" s="14">
        <f>N124*VLOOKUP('Données projet'!$B$9,Paramètres!$A$1:$I$89,3,0)*VLOOKUP('Données projet'!$B$9,Paramètres!$A$1:$I$89,5,0)</f>
        <v>7.7147888077888636E-14</v>
      </c>
      <c r="P124" s="14">
        <f t="shared" si="87"/>
        <v>1.19451494619564E-12</v>
      </c>
      <c r="Q124" s="22">
        <f t="shared" si="107"/>
        <v>2.2148127696930623E-12</v>
      </c>
      <c r="R124" s="62">
        <f t="shared" si="55"/>
        <v>286.60476435923465</v>
      </c>
      <c r="S124" s="62">
        <f ca="1">AVERAGE(OFFSET($R$3,0,0,'Données projet'!$E$9+1,1))-AVERAGE(OFFSET($H$3,0,0,'Données projet'!$E$9+1,1))</f>
        <v>286.24891097226424</v>
      </c>
      <c r="T124" s="62">
        <f t="shared" si="88"/>
        <v>405.88640147437172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13.56511288671911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13.56511288671911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68.164935734336126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3.05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24.950952000000068</v>
      </c>
      <c r="D125" s="12">
        <f t="shared" si="86"/>
        <v>7.9071184515392776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66.948653152557583</v>
      </c>
      <c r="H125" s="70">
        <f t="shared" si="56"/>
        <v>269.16113936976433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8.5265128291212022E-14</v>
      </c>
      <c r="O125" s="14">
        <f>N125*VLOOKUP('Données projet'!$B$9,Paramètres!$A$1:$I$89,3,0)*VLOOKUP('Données projet'!$B$9,Paramètres!$A$1:$I$89,5,0)</f>
        <v>7.7147888077888636E-14</v>
      </c>
      <c r="P125" s="14">
        <f t="shared" si="87"/>
        <v>1.19451494619564E-12</v>
      </c>
      <c r="Q125" s="22">
        <f t="shared" si="107"/>
        <v>2.2148127696930623E-12</v>
      </c>
      <c r="R125" s="62">
        <f t="shared" si="55"/>
        <v>286.72148998810871</v>
      </c>
      <c r="S125" s="62">
        <f ca="1">AVERAGE(OFFSET($R$3,0,0,'Données projet'!$E$9+1,1))-AVERAGE(OFFSET($H$3,0,0,'Données projet'!$E$9+1,1))</f>
        <v>286.24891097226424</v>
      </c>
      <c r="T125" s="62">
        <f t="shared" si="88"/>
        <v>405.88640147437172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13.299109296912428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13.299109296912428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68.196769996756316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3.05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25.15546800000007</v>
      </c>
      <c r="D126" s="12">
        <f t="shared" si="86"/>
        <v>7.9643594922996144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67.41338670562682</v>
      </c>
      <c r="H126" s="70">
        <f t="shared" si="56"/>
        <v>269.61703288242194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8.5265128291212022E-14</v>
      </c>
      <c r="O126" s="14">
        <f>N126*VLOOKUP('Données projet'!$B$9,Paramètres!$A$1:$I$89,3,0)*VLOOKUP('Données projet'!$B$9,Paramètres!$A$1:$I$89,5,0)</f>
        <v>7.7147888077888636E-14</v>
      </c>
      <c r="P126" s="14">
        <f t="shared" si="87"/>
        <v>1.19451494619564E-12</v>
      </c>
      <c r="Q126" s="22">
        <f t="shared" si="107"/>
        <v>2.2148127696930623E-12</v>
      </c>
      <c r="R126" s="62">
        <f t="shared" si="55"/>
        <v>286.83619068828114</v>
      </c>
      <c r="S126" s="62">
        <f ca="1">AVERAGE(OFFSET($R$3,0,0,'Données projet'!$E$9+1,1))-AVERAGE(OFFSET($H$3,0,0,'Données projet'!$E$9+1,1))</f>
        <v>286.24891097226424</v>
      </c>
      <c r="T126" s="62">
        <f t="shared" si="88"/>
        <v>405.88640147437172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13.038321875255688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13.038321875255688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68.228052005894256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3.05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25.359984000000072</v>
      </c>
      <c r="D127" s="12">
        <f t="shared" si="86"/>
        <v>8.0215463884821343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67.878024128322792</v>
      </c>
      <c r="H127" s="70">
        <f t="shared" si="56"/>
        <v>270.07283209327312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8.5265128291212022E-14</v>
      </c>
      <c r="O127" s="14">
        <f>N127*VLOOKUP('Données projet'!$B$9,Paramètres!$A$1:$I$89,3,0)*VLOOKUP('Données projet'!$B$9,Paramètres!$A$1:$I$89,5,0)</f>
        <v>7.7147888077888636E-14</v>
      </c>
      <c r="P127" s="14">
        <f t="shared" si="87"/>
        <v>1.19451494619564E-12</v>
      </c>
      <c r="Q127" s="22">
        <f t="shared" si="107"/>
        <v>2.2148127696930623E-12</v>
      </c>
      <c r="R127" s="62">
        <f t="shared" si="55"/>
        <v>286.94890158773796</v>
      </c>
      <c r="S127" s="62">
        <f ca="1">AVERAGE(OFFSET($R$3,0,0,'Données projet'!$E$9+1,1))-AVERAGE(OFFSET($H$3,0,0,'Données projet'!$E$9+1,1))</f>
        <v>286.24891097226424</v>
      </c>
      <c r="T127" s="62">
        <f t="shared" si="88"/>
        <v>405.88640147437172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12.782648335873015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12.782648335873015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68.258791342109745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3.05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25.564500000000073</v>
      </c>
      <c r="D128" s="12">
        <f t="shared" si="86"/>
        <v>8.0786796273445773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68.342566285741739</v>
      </c>
      <c r="H128" s="70">
        <f t="shared" si="56"/>
        <v>270.52853785095857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8.5265128291212022E-14</v>
      </c>
      <c r="O128" s="14">
        <f>N128*VLOOKUP('Données projet'!$B$9,Paramètres!$A$1:$I$89,3,0)*VLOOKUP('Données projet'!$B$9,Paramètres!$A$1:$I$89,5,0)</f>
        <v>7.7147888077888636E-14</v>
      </c>
      <c r="P128" s="14">
        <f t="shared" si="87"/>
        <v>1.19451494619564E-12</v>
      </c>
      <c r="Q128" s="22">
        <f t="shared" si="107"/>
        <v>2.2148127696930623E-12</v>
      </c>
      <c r="R128" s="62">
        <f t="shared" si="55"/>
        <v>287.05965720507299</v>
      </c>
      <c r="S128" s="62">
        <f ca="1">AVERAGE(OFFSET($R$3,0,0,'Données projet'!$E$9+1,1))-AVERAGE(OFFSET($H$3,0,0,'Données projet'!$E$9+1,1))</f>
        <v>286.24891097226424</v>
      </c>
      <c r="T128" s="62">
        <f t="shared" si="88"/>
        <v>405.88640147437172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12.531988398652175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12.531988398652175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68.288997419564765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3.05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25.769016000000075</v>
      </c>
      <c r="D129" s="12">
        <f t="shared" si="86"/>
        <v>8.1357596878983962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68.80701402833904</v>
      </c>
      <c r="H129" s="70">
        <f t="shared" si="56"/>
        <v>270.98415098975647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8.5265128291212022E-14</v>
      </c>
      <c r="O129" s="14">
        <f>N129*VLOOKUP('Données projet'!$B$9,Paramètres!$A$1:$I$89,3,0)*VLOOKUP('Données projet'!$B$9,Paramètres!$A$1:$I$89,5,0)</f>
        <v>7.7147888077888636E-14</v>
      </c>
      <c r="P129" s="14">
        <f t="shared" si="87"/>
        <v>1.19451494619564E-12</v>
      </c>
      <c r="Q129" s="22">
        <f t="shared" si="107"/>
        <v>2.2148127696930623E-12</v>
      </c>
      <c r="R129" s="62">
        <f t="shared" si="55"/>
        <v>287.16849146005973</v>
      </c>
      <c r="S129" s="62">
        <f ca="1">AVERAGE(OFFSET($R$3,0,0,'Données projet'!$E$9+1,1))-AVERAGE(OFFSET($H$3,0,0,'Données projet'!$E$9+1,1))</f>
        <v>286.24891097226424</v>
      </c>
      <c r="T129" s="62">
        <f t="shared" si="88"/>
        <v>405.88640147437172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12.286243749912771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12.286243749912771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68.3186794891066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3.05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25.973532000000077</v>
      </c>
      <c r="D130" s="12">
        <f t="shared" si="86"/>
        <v>8.1927870411126413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69.271368192291348</v>
      </c>
      <c r="H130" s="70">
        <f t="shared" si="56"/>
        <v>271.43967232993793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8.5265128291212022E-14</v>
      </c>
      <c r="O130" s="14">
        <f>N130*VLOOKUP('Données projet'!$B$9,Paramètres!$A$1:$I$89,3,0)*VLOOKUP('Données projet'!$B$9,Paramètres!$A$1:$I$89,5,0)</f>
        <v>7.7147888077888636E-14</v>
      </c>
      <c r="P130" s="14">
        <f t="shared" si="87"/>
        <v>1.19451494619564E-12</v>
      </c>
      <c r="Q130" s="22">
        <f t="shared" si="107"/>
        <v>2.2148127696930623E-12</v>
      </c>
      <c r="R130" s="62">
        <f t="shared" si="55"/>
        <v>287.27543768403939</v>
      </c>
      <c r="S130" s="62">
        <f ca="1">AVERAGE(OFFSET($R$3,0,0,'Données projet'!$E$9+1,1))-AVERAGE(OFFSET($H$3,0,0,'Données projet'!$E$9+1,1))</f>
        <v>286.24891097226424</v>
      </c>
      <c r="T130" s="62">
        <f t="shared" si="88"/>
        <v>405.88640147437172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12.045318003845711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12.045318003845711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68.347846641101057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3.05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26.178048000000079</v>
      </c>
      <c r="D131" s="12">
        <f t="shared" si="86"/>
        <v>8.2497621501112217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69.735629599846732</v>
      </c>
      <c r="H131" s="70">
        <f t="shared" si="56"/>
        <v>271.8951026781105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8.5265128291212022E-14</v>
      </c>
      <c r="O131" s="14">
        <f>N131*VLOOKUP('Données projet'!$B$9,Paramètres!$A$1:$I$89,3,0)*VLOOKUP('Données projet'!$B$9,Paramètres!$A$1:$I$89,5,0)</f>
        <v>7.7147888077888636E-14</v>
      </c>
      <c r="P131" s="14">
        <f t="shared" si="87"/>
        <v>1.19451494619564E-12</v>
      </c>
      <c r="Q131" s="22">
        <f t="shared" ref="Q131:Q153" si="108">(O131+P131)*0.475*44/12</f>
        <v>2.2148127696930623E-12</v>
      </c>
      <c r="R131" s="62">
        <f t="shared" ref="R131:R194" si="109">Q131+(I131+J131)*44/12</f>
        <v>287.38052863012899</v>
      </c>
      <c r="S131" s="62">
        <f ca="1">AVERAGE(OFFSET($R$3,0,0,'Données projet'!$E$9+1,1))-AVERAGE(OFFSET($H$3,0,0,'Données projet'!$E$9+1,1))</f>
        <v>286.24891097226424</v>
      </c>
      <c r="T131" s="62">
        <f t="shared" si="88"/>
        <v>405.88640147437172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11.809116664708831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11.809116664708831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68.376507808216388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3.05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26.38256400000008</v>
      </c>
      <c r="D132" s="12">
        <f t="shared" si="86"/>
        <v>8.3066854703638278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70.199799059663633</v>
      </c>
      <c r="H132" s="70">
        <f t="shared" ref="H132:H195" si="110">(B132+E132+F132)*44/12+(C132+D132)*0.475*44/12</f>
        <v>272.35044282755041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8.5265128291212022E-14</v>
      </c>
      <c r="O132" s="14">
        <f>N132*VLOOKUP('Données projet'!$B$9,Paramètres!$A$1:$I$89,3,0)*VLOOKUP('Données projet'!$B$9,Paramètres!$A$1:$I$89,5,0)</f>
        <v>7.7147888077888636E-14</v>
      </c>
      <c r="P132" s="14">
        <f t="shared" si="87"/>
        <v>1.19451494619564E-12</v>
      </c>
      <c r="Q132" s="22">
        <f t="shared" si="108"/>
        <v>2.2148127696930623E-12</v>
      </c>
      <c r="R132" s="62">
        <f t="shared" si="109"/>
        <v>287.48379648325204</v>
      </c>
      <c r="S132" s="62">
        <f ca="1">AVERAGE(OFFSET($R$3,0,0,'Données projet'!$E$9+1,1))-AVERAGE(OFFSET($H$3,0,0,'Données projet'!$E$9+1,1))</f>
        <v>286.24891097226424</v>
      </c>
      <c r="T132" s="62">
        <f t="shared" si="88"/>
        <v>405.88640147437172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11.577547089763835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11.577547089763835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68.404671768159048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3.05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26.587080000000082</v>
      </c>
      <c r="D133" s="12">
        <f t="shared" ref="D133:D196" si="140">IFERROR(EXP(-1.0587+0.8836*LN(C133)+0.284),0)</f>
        <v>8.3635574498707737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70.663877367139136</v>
      </c>
      <c r="H133" s="70">
        <f t="shared" si="110"/>
        <v>272.80569355852504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8.5265128291212022E-14</v>
      </c>
      <c r="O133" s="14">
        <f>N133*VLOOKUP('Données projet'!$B$9,Paramètres!$A$1:$I$89,3,0)*VLOOKUP('Données projet'!$B$9,Paramètres!$A$1:$I$89,5,0)</f>
        <v>7.7147888077888636E-14</v>
      </c>
      <c r="P133" s="14">
        <f t="shared" ref="P133:P196" si="141">EXP(-1.0587+0.8836*LN(O133)+0.284)</f>
        <v>1.19451494619564E-12</v>
      </c>
      <c r="Q133" s="22">
        <f t="shared" si="108"/>
        <v>2.2148127696930623E-12</v>
      </c>
      <c r="R133" s="62">
        <f t="shared" si="109"/>
        <v>287.58527286999583</v>
      </c>
      <c r="S133" s="62">
        <f ca="1">AVERAGE(OFFSET($R$3,0,0,'Données projet'!$E$9+1,1))-AVERAGE(OFFSET($H$3,0,0,'Données projet'!$E$9+1,1))</f>
        <v>286.24891097226424</v>
      </c>
      <c r="T133" s="62">
        <f t="shared" ref="T133:T196" si="142">$T$3</f>
        <v>405.88640147437172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11.350518452940015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11.350518452940015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68.432347146361892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3.05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26.791596000000084</v>
      </c>
      <c r="D134" s="12">
        <f t="shared" si="140"/>
        <v>8.4203785293419831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71.127865304726612</v>
      </c>
      <c r="H134" s="70">
        <f t="shared" si="110"/>
        <v>273.26085563860408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8.5265128291212022E-14</v>
      </c>
      <c r="O134" s="14">
        <f>N134*VLOOKUP('Données projet'!$B$9,Paramètres!$A$1:$I$89,3,0)*VLOOKUP('Données projet'!$B$9,Paramètres!$A$1:$I$89,5,0)</f>
        <v>7.7147888077888636E-14</v>
      </c>
      <c r="P134" s="14">
        <f t="shared" si="141"/>
        <v>1.19451494619564E-12</v>
      </c>
      <c r="Q134" s="22">
        <f t="shared" si="108"/>
        <v>2.2148127696930623E-12</v>
      </c>
      <c r="R134" s="62">
        <f t="shared" si="109"/>
        <v>287.68498886829673</v>
      </c>
      <c r="S134" s="62">
        <f ca="1">AVERAGE(OFFSET($R$3,0,0,'Données projet'!$E$9+1,1))-AVERAGE(OFFSET($H$3,0,0,'Données projet'!$E$9+1,1))</f>
        <v>286.24891097226424</v>
      </c>
      <c r="T134" s="62">
        <f t="shared" si="142"/>
        <v>405.88640147437172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11.127941709210516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11.127941709210516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68.459542418625773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3.05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26.996112000000085</v>
      </c>
      <c r="D135" s="12">
        <f t="shared" si="140"/>
        <v>8.4771491423703473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71.591763642243649</v>
      </c>
      <c r="H135" s="70">
        <f t="shared" si="110"/>
        <v>273.71592982296181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8.5265128291212022E-14</v>
      </c>
      <c r="O135" s="14">
        <f>N135*VLOOKUP('Données projet'!$B$9,Paramètres!$A$1:$I$89,3,0)*VLOOKUP('Données projet'!$B$9,Paramètres!$A$1:$I$89,5,0)</f>
        <v>7.7147888077888636E-14</v>
      </c>
      <c r="P135" s="14">
        <f t="shared" si="141"/>
        <v>1.19451494619564E-12</v>
      </c>
      <c r="Q135" s="22">
        <f t="shared" si="108"/>
        <v>2.2148127696930623E-12</v>
      </c>
      <c r="R135" s="62">
        <f t="shared" si="109"/>
        <v>287.78297501695874</v>
      </c>
      <c r="S135" s="62">
        <f ca="1">AVERAGE(OFFSET($R$3,0,0,'Données projet'!$E$9+1,1))-AVERAGE(OFFSET($H$3,0,0,'Données projet'!$E$9+1,1))</f>
        <v>286.24891097226424</v>
      </c>
      <c r="T135" s="62">
        <f t="shared" si="142"/>
        <v>405.88640147437172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10.909729559667143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10.909729559667143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68.486265913715414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3.05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27.200628000000087</v>
      </c>
      <c r="D136" s="12">
        <f t="shared" si="140"/>
        <v>8.5338697155996837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72.055573137170143</v>
      </c>
      <c r="H136" s="70">
        <f t="shared" si="110"/>
        <v>274.1709168546696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8.5265128291212022E-14</v>
      </c>
      <c r="O136" s="14">
        <f>N136*VLOOKUP('Données projet'!$B$9,Paramètres!$A$1:$I$89,3,0)*VLOOKUP('Données projet'!$B$9,Paramètres!$A$1:$I$89,5,0)</f>
        <v>7.7147888077888636E-14</v>
      </c>
      <c r="P136" s="14">
        <f t="shared" si="141"/>
        <v>1.19451494619564E-12</v>
      </c>
      <c r="Q136" s="22">
        <f t="shared" si="108"/>
        <v>2.2148127696930623E-12</v>
      </c>
      <c r="R136" s="62">
        <f t="shared" si="109"/>
        <v>287.87926132500559</v>
      </c>
      <c r="S136" s="62">
        <f ca="1">AVERAGE(OFFSET($R$3,0,0,'Données projet'!$E$9+1,1))-AVERAGE(OFFSET($H$3,0,0,'Données projet'!$E$9+1,1))</f>
        <v>286.24891097226424</v>
      </c>
      <c r="T136" s="62">
        <f t="shared" si="142"/>
        <v>405.88640147437172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10.695796417280047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10.695796417280047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68.51252581591001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3.05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27.405144000000089</v>
      </c>
      <c r="D137" s="12">
        <f t="shared" si="140"/>
        <v>8.5905406688874972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72.519294534937259</v>
      </c>
      <c r="H137" s="70">
        <f t="shared" si="110"/>
        <v>274.62581746497921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8.5265128291212022E-14</v>
      </c>
      <c r="O137" s="14">
        <f>N137*VLOOKUP('Données projet'!$B$9,Paramètres!$A$1:$I$89,3,0)*VLOOKUP('Données projet'!$B$9,Paramètres!$A$1:$I$89,5,0)</f>
        <v>7.7147888077888636E-14</v>
      </c>
      <c r="P137" s="14">
        <f t="shared" si="141"/>
        <v>1.19451494619564E-12</v>
      </c>
      <c r="Q137" s="22">
        <f t="shared" si="108"/>
        <v>2.2148127696930623E-12</v>
      </c>
      <c r="R137" s="62">
        <f t="shared" si="109"/>
        <v>287.97387728087187</v>
      </c>
      <c r="S137" s="62">
        <f ca="1">AVERAGE(OFFSET($R$3,0,0,'Données projet'!$E$9+1,1))-AVERAGE(OFFSET($H$3,0,0,'Données projet'!$E$9+1,1))</f>
        <v>286.24891097226424</v>
      </c>
      <c r="T137" s="62">
        <f t="shared" si="142"/>
        <v>405.88640147437172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10.486058373328829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10.486058373328829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68.538330167509898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3.05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27.60966000000009</v>
      </c>
      <c r="D138" s="12">
        <f t="shared" si="140"/>
        <v>8.6471624154627591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72.982928569207715</v>
      </c>
      <c r="H138" s="70">
        <f t="shared" si="110"/>
        <v>275.08063237359778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8.5265128291212022E-14</v>
      </c>
      <c r="O138" s="14">
        <f>N138*VLOOKUP('Données projet'!$B$9,Paramètres!$A$1:$I$89,3,0)*VLOOKUP('Données projet'!$B$9,Paramètres!$A$1:$I$89,5,0)</f>
        <v>7.7147888077888636E-14</v>
      </c>
      <c r="P138" s="14">
        <f t="shared" si="141"/>
        <v>1.19451494619564E-12</v>
      </c>
      <c r="Q138" s="22">
        <f t="shared" si="108"/>
        <v>2.2148127696930623E-12</v>
      </c>
      <c r="R138" s="62">
        <f t="shared" si="109"/>
        <v>288.06685186143341</v>
      </c>
      <c r="S138" s="62">
        <f ca="1">AVERAGE(OFFSET($R$3,0,0,'Données projet'!$E$9+1,1))-AVERAGE(OFFSET($H$3,0,0,'Données projet'!$E$9+1,1))</f>
        <v>286.24891097226424</v>
      </c>
      <c r="T138" s="62">
        <f t="shared" si="142"/>
        <v>405.88640147437172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10.280433164491919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10.280433164491919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68.56368687129941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3.05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27.814176000000092</v>
      </c>
      <c r="D139" s="12">
        <f t="shared" si="140"/>
        <v>8.7037353620788291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73.446475962147147</v>
      </c>
      <c r="H139" s="70">
        <f t="shared" si="110"/>
        <v>275.5353622889541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8.5265128291212022E-14</v>
      </c>
      <c r="O139" s="14">
        <f>N139*VLOOKUP('Données projet'!$B$9,Paramètres!$A$1:$I$89,3,0)*VLOOKUP('Données projet'!$B$9,Paramètres!$A$1:$I$89,5,0)</f>
        <v>7.7147888077888636E-14</v>
      </c>
      <c r="P139" s="14">
        <f t="shared" si="141"/>
        <v>1.19451494619564E-12</v>
      </c>
      <c r="Q139" s="22">
        <f t="shared" si="108"/>
        <v>2.2148127696930623E-12</v>
      </c>
      <c r="R139" s="62">
        <f t="shared" si="109"/>
        <v>288.15821354088223</v>
      </c>
      <c r="S139" s="62">
        <f ca="1">AVERAGE(OFFSET($R$3,0,0,'Données projet'!$E$9+1,1))-AVERAGE(OFFSET($H$3,0,0,'Données projet'!$E$9+1,1))</f>
        <v>286.24891097226424</v>
      </c>
      <c r="T139" s="62">
        <f t="shared" si="142"/>
        <v>405.88640147437172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10.078840140581308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10.078840140581308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68.588603692967268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3.05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28.018692000000094</v>
      </c>
      <c r="D140" s="12">
        <f t="shared" si="140"/>
        <v>8.7602599091618352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73.909937424687499</v>
      </c>
      <c r="H140" s="70">
        <f t="shared" si="110"/>
        <v>275.99000790845702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8.5265128291212022E-14</v>
      </c>
      <c r="O140" s="14">
        <f>N140*VLOOKUP('Données projet'!$B$9,Paramètres!$A$1:$I$89,3,0)*VLOOKUP('Données projet'!$B$9,Paramètres!$A$1:$I$89,5,0)</f>
        <v>7.7147888077888636E-14</v>
      </c>
      <c r="P140" s="14">
        <f t="shared" si="141"/>
        <v>1.19451494619564E-12</v>
      </c>
      <c r="Q140" s="22">
        <f t="shared" si="108"/>
        <v>2.2148127696930623E-12</v>
      </c>
      <c r="R140" s="62">
        <f t="shared" si="109"/>
        <v>288.24799029944666</v>
      </c>
      <c r="S140" s="62">
        <f ca="1">AVERAGE(OFFSET($R$3,0,0,'Données projet'!$E$9+1,1))-AVERAGE(OFFSET($H$3,0,0,'Données projet'!$E$9+1,1))</f>
        <v>286.24891097226424</v>
      </c>
      <c r="T140" s="62">
        <f t="shared" si="142"/>
        <v>405.88640147437172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9.8812002329099808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9.8812002329099808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68.613088263484855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3.05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28.223208000000096</v>
      </c>
      <c r="D141" s="12">
        <f t="shared" si="140"/>
        <v>8.8167364509544921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74.373313656782528</v>
      </c>
      <c r="H141" s="70">
        <f t="shared" si="110"/>
        <v>276.44456991874586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8.5265128291212022E-14</v>
      </c>
      <c r="O141" s="14">
        <f>N141*VLOOKUP('Données projet'!$B$9,Paramètres!$A$1:$I$89,3,0)*VLOOKUP('Données projet'!$B$9,Paramètres!$A$1:$I$89,5,0)</f>
        <v>7.7147888077888636E-14</v>
      </c>
      <c r="P141" s="14">
        <f t="shared" si="141"/>
        <v>1.19451494619564E-12</v>
      </c>
      <c r="Q141" s="22">
        <f t="shared" si="108"/>
        <v>2.2148127696930623E-12</v>
      </c>
      <c r="R141" s="62">
        <f t="shared" si="109"/>
        <v>288.33620963196086</v>
      </c>
      <c r="S141" s="62">
        <f ca="1">AVERAGE(OFFSET($R$3,0,0,'Données projet'!$E$9+1,1))-AVERAGE(OFFSET($H$3,0,0,'Données projet'!$E$9+1,1))</f>
        <v>286.24891097226424</v>
      </c>
      <c r="T141" s="62">
        <f t="shared" si="142"/>
        <v>405.88640147437172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9.6874359232796472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9.6874359232796472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68.637148081443272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3.05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28.427724000000097</v>
      </c>
      <c r="D142" s="12">
        <f t="shared" si="140"/>
        <v>8.8731653756557289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74.836605347655606</v>
      </c>
      <c r="H142" s="70">
        <f t="shared" si="110"/>
        <v>276.89904899593387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8.5265128291212022E-14</v>
      </c>
      <c r="O142" s="14">
        <f>N142*VLOOKUP('Données projet'!$B$9,Paramètres!$A$1:$I$89,3,0)*VLOOKUP('Données projet'!$B$9,Paramètres!$A$1:$I$89,5,0)</f>
        <v>7.7147888077888636E-14</v>
      </c>
      <c r="P142" s="14">
        <f t="shared" si="141"/>
        <v>1.19451494619564E-12</v>
      </c>
      <c r="Q142" s="22">
        <f t="shared" si="108"/>
        <v>2.2148127696930623E-12</v>
      </c>
      <c r="R142" s="62">
        <f t="shared" si="109"/>
        <v>288.42289855628474</v>
      </c>
      <c r="S142" s="62">
        <f ca="1">AVERAGE(OFFSET($R$3,0,0,'Données projet'!$E$9+1,1))-AVERAGE(OFFSET($H$3,0,0,'Données projet'!$E$9+1,1))</f>
        <v>286.24891097226424</v>
      </c>
      <c r="T142" s="62">
        <f t="shared" si="142"/>
        <v>405.88640147437172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9.4974712135766062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9.4974712135766062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68.660790515349788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3.05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28.632240000000099</v>
      </c>
      <c r="D143" s="12">
        <f t="shared" si="140"/>
        <v>8.9295470655561004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75.299813176040132</v>
      </c>
      <c r="H143" s="70">
        <f t="shared" si="110"/>
        <v>277.35344580584371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8.5265128291212022E-14</v>
      </c>
      <c r="O143" s="14">
        <f>N143*VLOOKUP('Données projet'!$B$9,Paramètres!$A$1:$I$89,3,0)*VLOOKUP('Données projet'!$B$9,Paramètres!$A$1:$I$89,5,0)</f>
        <v>7.7147888077888636E-14</v>
      </c>
      <c r="P143" s="14">
        <f t="shared" si="141"/>
        <v>1.19451494619564E-12</v>
      </c>
      <c r="Q143" s="22">
        <f t="shared" si="108"/>
        <v>2.2148127696930623E-12</v>
      </c>
      <c r="R143" s="62">
        <f t="shared" si="109"/>
        <v>288.50808362157909</v>
      </c>
      <c r="S143" s="62">
        <f ca="1">AVERAGE(OFFSET($R$3,0,0,'Données projet'!$E$9+1,1))-AVERAGE(OFFSET($H$3,0,0,'Données projet'!$E$9+1,1))</f>
        <v>286.24891097226424</v>
      </c>
      <c r="T143" s="62">
        <f t="shared" si="142"/>
        <v>405.88640147437172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9.3112315959638092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9.3112315959638092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68.684022805884595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3.05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28.836756000000101</v>
      </c>
      <c r="D144" s="12">
        <f t="shared" si="140"/>
        <v>8.9858818971692997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75.762937810413035</v>
      </c>
      <c r="H144" s="70">
        <f t="shared" si="110"/>
        <v>277.80776100423668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8.5265128291212022E-14</v>
      </c>
      <c r="O144" s="14">
        <f>N144*VLOOKUP('Données projet'!$B$9,Paramètres!$A$1:$I$89,3,0)*VLOOKUP('Données projet'!$B$9,Paramètres!$A$1:$I$89,5,0)</f>
        <v>7.7147888077888636E-14</v>
      </c>
      <c r="P144" s="14">
        <f t="shared" si="141"/>
        <v>1.19451494619564E-12</v>
      </c>
      <c r="Q144" s="22">
        <f t="shared" si="108"/>
        <v>2.2148127696930623E-12</v>
      </c>
      <c r="R144" s="62">
        <f t="shared" si="109"/>
        <v>288.5917909164358</v>
      </c>
      <c r="S144" s="62">
        <f ca="1">AVERAGE(OFFSET($R$3,0,0,'Données projet'!$E$9+1,1))-AVERAGE(OFFSET($H$3,0,0,'Données projet'!$E$9+1,1))</f>
        <v>286.24891097226424</v>
      </c>
      <c r="T144" s="62">
        <f t="shared" si="142"/>
        <v>405.88640147437172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9.1286440236574489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9.1286440236574489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68.706852068118252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3.05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29.041272000000102</v>
      </c>
      <c r="D145" s="12">
        <f t="shared" si="140"/>
        <v>9.0421702413597398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76.225979909221323</v>
      </c>
      <c r="H145" s="70">
        <f t="shared" si="110"/>
        <v>278.26199523703502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8.5265128291212022E-14</v>
      </c>
      <c r="O145" s="14">
        <f>N145*VLOOKUP('Données projet'!$B$9,Paramètres!$A$1:$I$89,3,0)*VLOOKUP('Données projet'!$B$9,Paramètres!$A$1:$I$89,5,0)</f>
        <v>7.7147888077888636E-14</v>
      </c>
      <c r="P145" s="14">
        <f t="shared" si="141"/>
        <v>1.19451494619564E-12</v>
      </c>
      <c r="Q145" s="22">
        <f t="shared" si="108"/>
        <v>2.2148127696930623E-12</v>
      </c>
      <c r="R145" s="62">
        <f t="shared" si="109"/>
        <v>288.67404607686825</v>
      </c>
      <c r="S145" s="62">
        <f ca="1">AVERAGE(OFFSET($R$3,0,0,'Données projet'!$E$9+1,1))-AVERAGE(OFFSET($H$3,0,0,'Données projet'!$E$9+1,1))</f>
        <v>286.24891097226424</v>
      </c>
      <c r="T145" s="62">
        <f t="shared" si="142"/>
        <v>405.88640147437172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8.9496368822765948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8.9496368822765948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68.729285293690737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3.05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29.245788000000104</v>
      </c>
      <c r="D146" s="12">
        <f t="shared" si="140"/>
        <v>9.0984124634665395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76.688940121102164</v>
      </c>
      <c r="H146" s="70">
        <f t="shared" si="110"/>
        <v>278.71614914053771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8.5265128291212022E-14</v>
      </c>
      <c r="O146" s="14">
        <f>N146*VLOOKUP('Données projet'!$B$9,Paramètres!$A$1:$I$89,3,0)*VLOOKUP('Données projet'!$B$9,Paramètres!$A$1:$I$89,5,0)</f>
        <v>7.7147888077888636E-14</v>
      </c>
      <c r="P146" s="14">
        <f t="shared" si="141"/>
        <v>1.19451494619564E-12</v>
      </c>
      <c r="Q146" s="22">
        <f t="shared" si="108"/>
        <v>2.2148127696930623E-12</v>
      </c>
      <c r="R146" s="62">
        <f t="shared" si="109"/>
        <v>288.75487429416216</v>
      </c>
      <c r="S146" s="62">
        <f ca="1">AVERAGE(OFFSET($R$3,0,0,'Données projet'!$E$9+1,1))-AVERAGE(OFFSET($H$3,0,0,'Données projet'!$E$9+1,1))</f>
        <v>286.24891097226424</v>
      </c>
      <c r="T146" s="62">
        <f t="shared" si="142"/>
        <v>405.88640147437172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8.7741399617546438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8.7741399617546438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68.751329352952723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3.05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29.450304000000106</v>
      </c>
      <c r="D147" s="12">
        <f t="shared" si="140"/>
        <v>9.1546089234238632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77.151819085096591</v>
      </c>
      <c r="H147" s="70">
        <f t="shared" si="110"/>
        <v>279.17022334163005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8.5265128291212022E-14</v>
      </c>
      <c r="O147" s="14">
        <f>N147*VLOOKUP('Données projet'!$B$9,Paramètres!$A$1:$I$89,3,0)*VLOOKUP('Données projet'!$B$9,Paramètres!$A$1:$I$89,5,0)</f>
        <v>7.7147888077888636E-14</v>
      </c>
      <c r="P147" s="14">
        <f t="shared" si="141"/>
        <v>1.19451494619564E-12</v>
      </c>
      <c r="Q147" s="22">
        <f t="shared" si="108"/>
        <v>2.2148127696930623E-12</v>
      </c>
      <c r="R147" s="62">
        <f t="shared" si="109"/>
        <v>288.83430032259082</v>
      </c>
      <c r="S147" s="62">
        <f ca="1">AVERAGE(OFFSET($R$3,0,0,'Données projet'!$E$9+1,1))-AVERAGE(OFFSET($H$3,0,0,'Données projet'!$E$9+1,1))</f>
        <v>286.24891097226424</v>
      </c>
      <c r="T147" s="62">
        <f t="shared" si="142"/>
        <v>405.88640147437172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8.6020844288015752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8.6020844288015752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68.772990997069627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3.05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29.654820000000107</v>
      </c>
      <c r="D148" s="12">
        <f t="shared" si="140"/>
        <v>9.2107599758778544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77.614617430857024</v>
      </c>
      <c r="H148" s="70">
        <f t="shared" si="110"/>
        <v>279.62421845798741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8.5265128291212022E-14</v>
      </c>
      <c r="O148" s="14">
        <f>N148*VLOOKUP('Données projet'!$B$9,Paramètres!$A$1:$I$89,3,0)*VLOOKUP('Données projet'!$B$9,Paramètres!$A$1:$I$89,5,0)</f>
        <v>7.7147888077888636E-14</v>
      </c>
      <c r="P148" s="14">
        <f t="shared" si="141"/>
        <v>1.19451494619564E-12</v>
      </c>
      <c r="Q148" s="22">
        <f t="shared" si="108"/>
        <v>2.2148127696930623E-12</v>
      </c>
      <c r="R148" s="62">
        <f t="shared" si="109"/>
        <v>288.91234848699628</v>
      </c>
      <c r="S148" s="62">
        <f ca="1">AVERAGE(OFFSET($R$3,0,0,'Données projet'!$E$9+1,1))-AVERAGE(OFFSET($H$3,0,0,'Données projet'!$E$9+1,1))</f>
        <v>286.24891097226424</v>
      </c>
      <c r="T148" s="62">
        <f t="shared" si="142"/>
        <v>405.88640147437172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8.4334027999062045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8.4334027999062045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68.794276860089298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3.05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29.859336000000109</v>
      </c>
      <c r="D149" s="12">
        <f t="shared" si="140"/>
        <v>9.2668659703002341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78.077335778849033</v>
      </c>
      <c r="H149" s="70">
        <f t="shared" si="110"/>
        <v>280.07813509827304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8.5265128291212022E-14</v>
      </c>
      <c r="O149" s="14">
        <f>N149*VLOOKUP('Données projet'!$B$9,Paramètres!$A$1:$I$89,3,0)*VLOOKUP('Données projet'!$B$9,Paramètres!$A$1:$I$89,5,0)</f>
        <v>7.7147888077888636E-14</v>
      </c>
      <c r="P149" s="14">
        <f t="shared" si="141"/>
        <v>1.19451494619564E-12</v>
      </c>
      <c r="Q149" s="22">
        <f t="shared" si="108"/>
        <v>2.2148127696930623E-12</v>
      </c>
      <c r="R149" s="62">
        <f t="shared" si="109"/>
        <v>288.98904269023893</v>
      </c>
      <c r="S149" s="62">
        <f ca="1">AVERAGE(OFFSET($R$3,0,0,'Données projet'!$E$9+1,1))-AVERAGE(OFFSET($H$3,0,0,'Données projet'!$E$9+1,1))</f>
        <v>286.24891097226424</v>
      </c>
      <c r="T149" s="62">
        <f t="shared" si="142"/>
        <v>405.88640147437172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8.2680289148678376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8.2680289148678376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68.815193460973646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3.05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30.063852000000111</v>
      </c>
      <c r="D150" s="12">
        <f t="shared" si="140"/>
        <v>9.3229272510987329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78.539974740547422</v>
      </c>
      <c r="H150" s="70">
        <f t="shared" si="110"/>
        <v>280.53197386233046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8.5265128291212022E-14</v>
      </c>
      <c r="O150" s="14">
        <f>N150*VLOOKUP('Données projet'!$B$9,Paramètres!$A$1:$I$89,3,0)*VLOOKUP('Données projet'!$B$9,Paramètres!$A$1:$I$89,5,0)</f>
        <v>7.7147888077888636E-14</v>
      </c>
      <c r="P150" s="14">
        <f t="shared" si="141"/>
        <v>1.19451494619564E-12</v>
      </c>
      <c r="Q150" s="22">
        <f t="shared" si="108"/>
        <v>2.2148127696930623E-12</v>
      </c>
      <c r="R150" s="62">
        <f t="shared" si="109"/>
        <v>289.06440642051774</v>
      </c>
      <c r="S150" s="62">
        <f ca="1">AVERAGE(OFFSET($R$3,0,0,'Données projet'!$E$9+1,1))-AVERAGE(OFFSET($H$3,0,0,'Données projet'!$E$9+1,1))</f>
        <v>286.24891097226424</v>
      </c>
      <c r="T150" s="62">
        <f t="shared" si="142"/>
        <v>405.88640147437172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8.1058979108469629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8.1058979108469629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68.83574720559514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3.05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30.268368000000113</v>
      </c>
      <c r="D151" s="12">
        <f t="shared" si="140"/>
        <v>9.3789441577243977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79.002534918626694</v>
      </c>
      <c r="H151" s="70">
        <f t="shared" si="110"/>
        <v>280.98573534137017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8.5265128291212022E-14</v>
      </c>
      <c r="O151" s="14">
        <f>N151*VLOOKUP('Données projet'!$B$9,Paramètres!$A$1:$I$89,3,0)*VLOOKUP('Données projet'!$B$9,Paramètres!$A$1:$I$89,5,0)</f>
        <v>7.7147888077888636E-14</v>
      </c>
      <c r="P151" s="14">
        <f t="shared" si="141"/>
        <v>1.19451494619564E-12</v>
      </c>
      <c r="Q151" s="22">
        <f t="shared" si="108"/>
        <v>2.2148127696930623E-12</v>
      </c>
      <c r="R151" s="62">
        <f t="shared" si="109"/>
        <v>289.13846275856434</v>
      </c>
      <c r="S151" s="62">
        <f ca="1">AVERAGE(OFFSET($R$3,0,0,'Données projet'!$E$9+1,1))-AVERAGE(OFFSET($H$3,0,0,'Données projet'!$E$9+1,1))</f>
        <v>286.24891097226424</v>
      </c>
      <c r="T151" s="62">
        <f t="shared" si="142"/>
        <v>405.88640147437172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7.946946196924789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7.946946196924789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68.855944388698759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3.05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30.472884000000114</v>
      </c>
      <c r="D152" s="12">
        <f t="shared" si="140"/>
        <v>9.4349170247759169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79.465016907146222</v>
      </c>
      <c r="H152" s="70">
        <f t="shared" si="110"/>
        <v>281.43942011815159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8.5265128291212022E-14</v>
      </c>
      <c r="O152" s="14">
        <f>N152*VLOOKUP('Données projet'!$B$9,Paramètres!$A$1:$I$89,3,0)*VLOOKUP('Données projet'!$B$9,Paramètres!$A$1:$I$89,5,0)</f>
        <v>7.7147888077888636E-14</v>
      </c>
      <c r="P152" s="14">
        <f t="shared" si="141"/>
        <v>1.19451494619564E-12</v>
      </c>
      <c r="Q152" s="22">
        <f t="shared" si="108"/>
        <v>2.2148127696930623E-12</v>
      </c>
      <c r="R152" s="62">
        <f t="shared" si="109"/>
        <v>289.21123438471102</v>
      </c>
      <c r="S152" s="62">
        <f ca="1">AVERAGE(OFFSET($R$3,0,0,'Données projet'!$E$9+1,1))-AVERAGE(OFFSET($H$3,0,0,'Données projet'!$E$9+1,1))</f>
        <v>286.24891097226424</v>
      </c>
      <c r="T152" s="62">
        <f t="shared" si="142"/>
        <v>405.88640147437172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7.7911114291616572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7.7911114291616572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68.875791195829663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3.05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30.677400000000116</v>
      </c>
      <c r="D153" s="12">
        <f t="shared" si="140"/>
        <v>9.4908461821010945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79.927421291730582</v>
      </c>
      <c r="H153" s="70">
        <f t="shared" si="110"/>
        <v>281.89302876715959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8.5265128291212022E-14</v>
      </c>
      <c r="O153" s="14">
        <f>N153*VLOOKUP('Données projet'!$B$9,Paramètres!$A$1:$I$89,3,0)*VLOOKUP('Données projet'!$B$9,Paramètres!$A$1:$I$89,5,0)</f>
        <v>7.7147888077888636E-14</v>
      </c>
      <c r="P153" s="14">
        <f t="shared" si="141"/>
        <v>1.19451494619564E-12</v>
      </c>
      <c r="Q153" s="22">
        <f t="shared" si="108"/>
        <v>2.2148127696930623E-12</v>
      </c>
      <c r="R153" s="62">
        <f t="shared" si="109"/>
        <v>289.28274358583701</v>
      </c>
      <c r="S153" s="62">
        <f ca="1">AVERAGE(OFFSET($R$3,0,0,'Données projet'!$E$9+1,1))-AVERAGE(OFFSET($H$3,0,0,'Données projet'!$E$9+1,1))</f>
        <v>286.24891097226424</v>
      </c>
      <c r="T153" s="62">
        <f t="shared" si="142"/>
        <v>405.88640147437172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7.6383324861445372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7.6383324861445372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68.895293705227672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3.05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30.881916000000118</v>
      </c>
      <c r="D154" s="12">
        <f t="shared" si="140"/>
        <v>9.5467319548954794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80.389748649744462</v>
      </c>
      <c r="H154" s="70">
        <f t="shared" si="110"/>
        <v>282.3465618547765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8.5265128291212022E-14</v>
      </c>
      <c r="O154" s="14">
        <f>N154*VLOOKUP('Données projet'!$B$9,Paramètres!$A$1:$I$89,3,0)*VLOOKUP('Données projet'!$B$9,Paramètres!$A$1:$I$89,5,0)</f>
        <v>7.7147888077888636E-14</v>
      </c>
      <c r="P154" s="14">
        <f t="shared" si="141"/>
        <v>1.19451494619564E-12</v>
      </c>
      <c r="Q154" s="22">
        <f t="shared" ref="Q154:Q203" si="162">(O154+P154)*0.475*44/12</f>
        <v>2.2148127696930623E-12</v>
      </c>
      <c r="R154" s="62">
        <f t="shared" si="109"/>
        <v>289.35301226219406</v>
      </c>
      <c r="S154" s="62">
        <f ca="1">AVERAGE(OFFSET($R$3,0,0,'Données projet'!$E$9+1,1))-AVERAGE(OFFSET($H$3,0,0,'Données projet'!$E$9+1,1))</f>
        <v>286.24891097226424</v>
      </c>
      <c r="T154" s="62">
        <f t="shared" si="142"/>
        <v>405.88640147437172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7.4885494450140291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7.4885494450140291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68.914457889688691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3.05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31.086432000000119</v>
      </c>
      <c r="D155" s="12">
        <f t="shared" si="140"/>
        <v>9.6025746637984035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80.851999550463347</v>
      </c>
      <c r="H155" s="70">
        <f t="shared" si="110"/>
        <v>282.80001993944904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8.5265128291212022E-14</v>
      </c>
      <c r="O155" s="14">
        <f>N155*VLOOKUP('Données projet'!$B$9,Paramètres!$A$1:$I$89,3,0)*VLOOKUP('Données projet'!$B$9,Paramètres!$A$1:$I$89,5,0)</f>
        <v>7.7147888077888636E-14</v>
      </c>
      <c r="P155" s="14">
        <f t="shared" si="141"/>
        <v>1.19451494619564E-12</v>
      </c>
      <c r="Q155" s="22">
        <f t="shared" si="162"/>
        <v>2.2148127696930623E-12</v>
      </c>
      <c r="R155" s="62">
        <f t="shared" si="109"/>
        <v>289.42206193411357</v>
      </c>
      <c r="S155" s="62">
        <f ca="1">AVERAGE(OFFSET($R$3,0,0,'Données projet'!$E$9+1,1))-AVERAGE(OFFSET($H$3,0,0,'Données projet'!$E$9+1,1))</f>
        <v>286.24891097226424</v>
      </c>
      <c r="T155" s="62">
        <f t="shared" si="142"/>
        <v>405.88640147437172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7.3417035579614556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7.3417035579614556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68.933289618394014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3.05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31.290948000000121</v>
      </c>
      <c r="D156" s="12">
        <f t="shared" si="140"/>
        <v>9.6583746249863083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81.314174555239063</v>
      </c>
      <c r="H156" s="70">
        <f t="shared" si="110"/>
        <v>283.25340357185132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8.5265128291212022E-14</v>
      </c>
      <c r="O156" s="14">
        <f>N156*VLOOKUP('Données projet'!$B$9,Paramètres!$A$1:$I$89,3,0)*VLOOKUP('Données projet'!$B$9,Paramètres!$A$1:$I$89,5,0)</f>
        <v>7.7147888077888636E-14</v>
      </c>
      <c r="P156" s="14">
        <f t="shared" si="141"/>
        <v>1.19451494619564E-12</v>
      </c>
      <c r="Q156" s="22">
        <f t="shared" si="162"/>
        <v>2.2148127696930623E-12</v>
      </c>
      <c r="R156" s="62">
        <f t="shared" si="109"/>
        <v>289.48991374859725</v>
      </c>
      <c r="S156" s="62">
        <f ca="1">AVERAGE(OFFSET($R$3,0,0,'Données projet'!$E$9+1,1))-AVERAGE(OFFSET($H$3,0,0,'Données projet'!$E$9+1,1))</f>
        <v>286.24891097226424</v>
      </c>
      <c r="T156" s="62">
        <f t="shared" si="142"/>
        <v>405.88640147437172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7.1977372291868367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7.1977372291868367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68.951794658707726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3.05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31.495464000000123</v>
      </c>
      <c r="D157" s="12">
        <f t="shared" si="140"/>
        <v>9.7141321502636497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81.776274217661296</v>
      </c>
      <c r="H157" s="70">
        <f t="shared" si="110"/>
        <v>283.70671329504273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8.5265128291212022E-14</v>
      </c>
      <c r="O157" s="14">
        <f>N157*VLOOKUP('Données projet'!$B$9,Paramètres!$A$1:$I$89,3,0)*VLOOKUP('Données projet'!$B$9,Paramètres!$A$1:$I$89,5,0)</f>
        <v>7.7147888077888636E-14</v>
      </c>
      <c r="P157" s="14">
        <f t="shared" si="141"/>
        <v>1.19451494619564E-12</v>
      </c>
      <c r="Q157" s="22">
        <f t="shared" si="162"/>
        <v>2.2148127696930623E-12</v>
      </c>
      <c r="R157" s="62">
        <f t="shared" si="109"/>
        <v>289.5565884857935</v>
      </c>
      <c r="S157" s="62">
        <f ca="1">AVERAGE(OFFSET($R$3,0,0,'Données projet'!$E$9+1,1))-AVERAGE(OFFSET($H$3,0,0,'Données projet'!$E$9+1,1))</f>
        <v>286.24891097226424</v>
      </c>
      <c r="T157" s="62">
        <f t="shared" si="142"/>
        <v>405.88640147437172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7.0565939923086978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7.0565939923086978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68.969978677943075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3.05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31.699980000000124</v>
      </c>
      <c r="D158" s="12">
        <f t="shared" si="140"/>
        <v>9.7698475471513238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82.238299083714494</v>
      </c>
      <c r="H158" s="70">
        <f t="shared" si="110"/>
        <v>284.15994964462209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8.5265128291212022E-14</v>
      </c>
      <c r="O158" s="14">
        <f>N158*VLOOKUP('Données projet'!$B$9,Paramètres!$A$1:$I$89,3,0)*VLOOKUP('Données projet'!$B$9,Paramètres!$A$1:$I$89,5,0)</f>
        <v>7.7147888077888636E-14</v>
      </c>
      <c r="P158" s="14">
        <f t="shared" si="141"/>
        <v>1.19451494619564E-12</v>
      </c>
      <c r="Q158" s="22">
        <f t="shared" si="162"/>
        <v>2.2148127696930623E-12</v>
      </c>
      <c r="R158" s="62">
        <f t="shared" si="109"/>
        <v>289.62210656536183</v>
      </c>
      <c r="S158" s="62">
        <f ca="1">AVERAGE(OFFSET($R$3,0,0,'Données projet'!$E$9+1,1))-AVERAGE(OFFSET($H$3,0,0,'Données projet'!$E$9+1,1))</f>
        <v>286.24891097226424</v>
      </c>
      <c r="T158" s="62">
        <f t="shared" si="142"/>
        <v>405.88640147437172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6.9182184882168656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6.9182184882168656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68.987847245098067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3.05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31.904496000000126</v>
      </c>
      <c r="D159" s="12">
        <f t="shared" si="140"/>
        <v>9.8255211189727625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82.700249691930807</v>
      </c>
      <c r="H159" s="70">
        <f t="shared" si="110"/>
        <v>284.61311314887774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8.5265128291212022E-14</v>
      </c>
      <c r="O159" s="14">
        <f>N159*VLOOKUP('Données projet'!$B$9,Paramètres!$A$1:$I$89,3,0)*VLOOKUP('Données projet'!$B$9,Paramètres!$A$1:$I$89,5,0)</f>
        <v>7.7147888077888636E-14</v>
      </c>
      <c r="P159" s="14">
        <f t="shared" si="141"/>
        <v>1.19451494619564E-12</v>
      </c>
      <c r="Q159" s="22">
        <f t="shared" si="162"/>
        <v>2.2148127696930623E-12</v>
      </c>
      <c r="R159" s="62">
        <f t="shared" si="109"/>
        <v>289.68648805272608</v>
      </c>
      <c r="S159" s="62">
        <f ca="1">AVERAGE(OFFSET($R$3,0,0,'Données projet'!$E$9+1,1))-AVERAGE(OFFSET($H$3,0,0,'Données projet'!$E$9+1,1))</f>
        <v>286.24891097226424</v>
      </c>
      <c r="T159" s="62">
        <f t="shared" si="142"/>
        <v>405.88640147437172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6.7825564433595504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6.7825564433595504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69.005405832561053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3.05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32.109012000000128</v>
      </c>
      <c r="D160" s="12">
        <f t="shared" si="140"/>
        <v>9.8811531649377837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83.162126573538885</v>
      </c>
      <c r="H160" s="70">
        <f t="shared" si="110"/>
        <v>285.06620432893351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8.5265128291212022E-14</v>
      </c>
      <c r="O160" s="14">
        <f>N160*VLOOKUP('Données projet'!$B$9,Paramètres!$A$1:$I$89,3,0)*VLOOKUP('Données projet'!$B$9,Paramètres!$A$1:$I$89,5,0)</f>
        <v>7.7147888077888636E-14</v>
      </c>
      <c r="P160" s="14">
        <f t="shared" si="141"/>
        <v>1.19451494619564E-12</v>
      </c>
      <c r="Q160" s="22">
        <f t="shared" si="162"/>
        <v>2.2148127696930623E-12</v>
      </c>
      <c r="R160" s="62">
        <f t="shared" si="109"/>
        <v>289.74975266522006</v>
      </c>
      <c r="S160" s="62">
        <f ca="1">AVERAGE(OFFSET($R$3,0,0,'Données projet'!$E$9+1,1))-AVERAGE(OFFSET($H$3,0,0,'Données projet'!$E$9+1,1))</f>
        <v>286.24891097226424</v>
      </c>
      <c r="T160" s="62">
        <f t="shared" si="142"/>
        <v>405.88640147437172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6.6495546484562098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6.6495546484562098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69.022659817786675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3.05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32.313528000000126</v>
      </c>
      <c r="D161" s="12">
        <f t="shared" si="140"/>
        <v>9.9367439802241684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83.623930252608758</v>
      </c>
      <c r="H161" s="70">
        <f t="shared" si="110"/>
        <v>285.51922369889064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8.5265128291212022E-14</v>
      </c>
      <c r="O161" s="14">
        <f>N161*VLOOKUP('Données projet'!$B$9,Paramètres!$A$1:$I$89,3,0)*VLOOKUP('Données projet'!$B$9,Paramètres!$A$1:$I$89,5,0)</f>
        <v>7.7147888077888636E-14</v>
      </c>
      <c r="P161" s="14">
        <f t="shared" si="141"/>
        <v>1.19451494619564E-12</v>
      </c>
      <c r="Q161" s="22">
        <f t="shared" si="162"/>
        <v>2.2148127696930623E-12</v>
      </c>
      <c r="R161" s="62">
        <f t="shared" si="109"/>
        <v>289.81191977812568</v>
      </c>
      <c r="S161" s="62">
        <f ca="1">AVERAGE(OFFSET($R$3,0,0,'Données projet'!$E$9+1,1))-AVERAGE(OFFSET($H$3,0,0,'Données projet'!$E$9+1,1))</f>
        <v>286.24891097226424</v>
      </c>
      <c r="T161" s="62">
        <f t="shared" si="142"/>
        <v>405.88640147437172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6.5191609376278397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6.5191609376278397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69.039614484942774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3.05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32.518044000000124</v>
      </c>
      <c r="D162" s="12">
        <f t="shared" si="140"/>
        <v>9.9922938560572039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84.085661246193013</v>
      </c>
      <c r="H162" s="70">
        <f t="shared" si="110"/>
        <v>285.97217176596649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8.5265128291212022E-14</v>
      </c>
      <c r="O162" s="14">
        <f>N162*VLOOKUP('Données projet'!$B$9,Paramètres!$A$1:$I$89,3,0)*VLOOKUP('Données projet'!$B$9,Paramètres!$A$1:$I$89,5,0)</f>
        <v>7.7147888077888636E-14</v>
      </c>
      <c r="P162" s="14">
        <f t="shared" si="141"/>
        <v>1.19451494619564E-12</v>
      </c>
      <c r="Q162" s="22">
        <f t="shared" si="162"/>
        <v>2.2148127696930623E-12</v>
      </c>
      <c r="R162" s="62">
        <f t="shared" si="109"/>
        <v>289.87300843060729</v>
      </c>
      <c r="S162" s="62">
        <f ca="1">AVERAGE(OFFSET($R$3,0,0,'Données projet'!$E$9+1,1))-AVERAGE(OFFSET($H$3,0,0,'Données projet'!$E$9+1,1))</f>
        <v>286.24891097226424</v>
      </c>
      <c r="T162" s="62">
        <f t="shared" si="142"/>
        <v>405.88640147437172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6.3913241679365029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6.3913241679365029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69.056275026528652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3.05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32.722560000000122</v>
      </c>
      <c r="D163" s="12">
        <f t="shared" si="140"/>
        <v>10.047803079787103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84.547320064464344</v>
      </c>
      <c r="H163" s="70">
        <f t="shared" si="110"/>
        <v>286.4250490306294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8.5265128291212022E-14</v>
      </c>
      <c r="O163" s="14">
        <f>N163*VLOOKUP('Données projet'!$B$9,Paramètres!$A$1:$I$89,3,0)*VLOOKUP('Données projet'!$B$9,Paramètres!$A$1:$I$89,5,0)</f>
        <v>7.7147888077888636E-14</v>
      </c>
      <c r="P163" s="14">
        <f t="shared" si="141"/>
        <v>1.19451494619564E-12</v>
      </c>
      <c r="Q163" s="22">
        <f t="shared" si="162"/>
        <v>2.2148127696930623E-12</v>
      </c>
      <c r="R163" s="62">
        <f t="shared" si="109"/>
        <v>289.9330373315421</v>
      </c>
      <c r="S163" s="62">
        <f ca="1">AVERAGE(OFFSET($R$3,0,0,'Données projet'!$E$9+1,1))-AVERAGE(OFFSET($H$3,0,0,'Données projet'!$E$9+1,1))</f>
        <v>286.24891097226424</v>
      </c>
      <c r="T163" s="62">
        <f t="shared" si="142"/>
        <v>405.88640147437172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6.2659941993260828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6.2659941993260828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69.072646544965423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3.05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32.92707600000012</v>
      </c>
      <c r="D164" s="12">
        <f t="shared" si="140"/>
        <v>10.103271934964466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85.008907210849415</v>
      </c>
      <c r="H164" s="70">
        <f t="shared" si="110"/>
        <v>286.87785598672997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8.5265128291212022E-14</v>
      </c>
      <c r="O164" s="14">
        <f>N164*VLOOKUP('Données projet'!$B$9,Paramètres!$A$1:$I$89,3,0)*VLOOKUP('Données projet'!$B$9,Paramètres!$A$1:$I$89,5,0)</f>
        <v>7.7147888077888636E-14</v>
      </c>
      <c r="P164" s="14">
        <f t="shared" si="141"/>
        <v>1.19451494619564E-12</v>
      </c>
      <c r="Q164" s="22">
        <f t="shared" si="162"/>
        <v>2.2148127696930623E-12</v>
      </c>
      <c r="R164" s="62">
        <f t="shared" si="109"/>
        <v>289.99202486525024</v>
      </c>
      <c r="S164" s="62">
        <f ca="1">AVERAGE(OFFSET($R$3,0,0,'Données projet'!$E$9+1,1))-AVERAGE(OFFSET($H$3,0,0,'Données projet'!$E$9+1,1))</f>
        <v>286.24891097226424</v>
      </c>
      <c r="T164" s="62">
        <f t="shared" si="142"/>
        <v>405.88640147437172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6.143121874956381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6.143121874956381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69.08873405415855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3.05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33.131592000000119</v>
      </c>
      <c r="D165" s="12">
        <f t="shared" si="140"/>
        <v>10.1587007014138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85.47042318215945</v>
      </c>
      <c r="H165" s="70">
        <f t="shared" si="110"/>
        <v>287.33059312162925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8.5265128291212022E-14</v>
      </c>
      <c r="O165" s="14">
        <f>N165*VLOOKUP('Données projet'!$B$9,Paramètres!$A$1:$I$89,3,0)*VLOOKUP('Données projet'!$B$9,Paramètres!$A$1:$I$89,5,0)</f>
        <v>7.7147888077888636E-14</v>
      </c>
      <c r="P165" s="14">
        <f t="shared" si="141"/>
        <v>1.19451494619564E-12</v>
      </c>
      <c r="Q165" s="22">
        <f t="shared" si="162"/>
        <v>2.2148127696930623E-12</v>
      </c>
      <c r="R165" s="62">
        <f t="shared" si="109"/>
        <v>290.04998909712486</v>
      </c>
      <c r="S165" s="62">
        <f ca="1">AVERAGE(OFFSET($R$3,0,0,'Données projet'!$E$9+1,1))-AVERAGE(OFFSET($H$3,0,0,'Données projet'!$E$9+1,1))</f>
        <v>286.24891097226424</v>
      </c>
      <c r="T165" s="62">
        <f t="shared" si="142"/>
        <v>405.88640147437172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6.0226590019228512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6.0226590019228512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69.104542481033448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3.05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33.336108000000117</v>
      </c>
      <c r="D166" s="12">
        <f t="shared" si="140"/>
        <v>10.214089655305161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85.93186846871744</v>
      </c>
      <c r="H166" s="70">
        <f t="shared" si="110"/>
        <v>287.78326091632334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8.5265128291212022E-14</v>
      </c>
      <c r="O166" s="14">
        <f>N166*VLOOKUP('Données projet'!$B$9,Paramètres!$A$1:$I$89,3,0)*VLOOKUP('Données projet'!$B$9,Paramètres!$A$1:$I$89,5,0)</f>
        <v>7.7147888077888636E-14</v>
      </c>
      <c r="P166" s="14">
        <f t="shared" si="141"/>
        <v>1.19451494619564E-12</v>
      </c>
      <c r="Q166" s="22">
        <f t="shared" si="162"/>
        <v>2.2148127696930623E-12</v>
      </c>
      <c r="R166" s="62">
        <f t="shared" si="109"/>
        <v>290.10694777916507</v>
      </c>
      <c r="S166" s="62">
        <f ca="1">AVERAGE(OFFSET($R$3,0,0,'Données projet'!$E$9+1,1))-AVERAGE(OFFSET($H$3,0,0,'Données projet'!$E$9+1,1))</f>
        <v>286.24891097226424</v>
      </c>
      <c r="T166" s="62">
        <f t="shared" si="142"/>
        <v>405.88640147437172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5.9045583323544113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5.9045583323544113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69.120076667044415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3.05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33.540624000000115</v>
      </c>
      <c r="D167" s="12">
        <f t="shared" si="140"/>
        <v>10.269439069224047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86.393243554482211</v>
      </c>
      <c r="H167" s="70">
        <f t="shared" si="110"/>
        <v>288.23585984556541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8.5265128291212022E-14</v>
      </c>
      <c r="O167" s="14">
        <f>N167*VLOOKUP('Données projet'!$B$9,Paramètres!$A$1:$I$89,3,0)*VLOOKUP('Données projet'!$B$9,Paramètres!$A$1:$I$89,5,0)</f>
        <v>7.7147888077888636E-14</v>
      </c>
      <c r="P167" s="14">
        <f t="shared" si="141"/>
        <v>1.19451494619564E-12</v>
      </c>
      <c r="Q167" s="22">
        <f t="shared" si="162"/>
        <v>2.2148127696930623E-12</v>
      </c>
      <c r="R167" s="62">
        <f t="shared" si="109"/>
        <v>290.16291835541244</v>
      </c>
      <c r="S167" s="62">
        <f ca="1">AVERAGE(OFFSET($R$3,0,0,'Données projet'!$E$9+1,1))-AVERAGE(OFFSET($H$3,0,0,'Données projet'!$E$9+1,1))</f>
        <v>286.24891097226424</v>
      </c>
      <c r="T167" s="62">
        <f t="shared" si="142"/>
        <v>405.88640147437172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5.7887735448819129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5.7887735448819129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69.13534136965734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3.05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33.745140000000113</v>
      </c>
      <c r="D168" s="12">
        <f t="shared" si="140"/>
        <v>10.324749212239414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86.85454891716914</v>
      </c>
      <c r="H168" s="70">
        <f t="shared" si="110"/>
        <v>288.68839037798381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8.5265128291212022E-14</v>
      </c>
      <c r="O168" s="14">
        <f>N168*VLOOKUP('Données projet'!$B$9,Paramètres!$A$1:$I$89,3,0)*VLOOKUP('Données projet'!$B$9,Paramètres!$A$1:$I$89,5,0)</f>
        <v>7.7147888077888636E-14</v>
      </c>
      <c r="P168" s="14">
        <f t="shared" si="141"/>
        <v>1.19451494619564E-12</v>
      </c>
      <c r="Q168" s="22">
        <f t="shared" si="162"/>
        <v>2.2148127696930623E-12</v>
      </c>
      <c r="R168" s="62">
        <f t="shared" si="109"/>
        <v>290.21791796729337</v>
      </c>
      <c r="S168" s="62">
        <f ca="1">AVERAGE(OFFSET($R$3,0,0,'Données projet'!$E$9+1,1))-AVERAGE(OFFSET($H$3,0,0,'Données projet'!$E$9+1,1))</f>
        <v>286.24891097226424</v>
      </c>
      <c r="T168" s="62">
        <f t="shared" si="142"/>
        <v>405.88640147437172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5.6752592264700032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5.6752592264700032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69.150341263806681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3.05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33.949656000000111</v>
      </c>
      <c r="D169" s="12">
        <f t="shared" si="140"/>
        <v>10.380020349970144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87.315785028368239</v>
      </c>
      <c r="H169" s="70">
        <f t="shared" si="110"/>
        <v>289.14085297619818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8.5265128291212022E-14</v>
      </c>
      <c r="O169" s="14">
        <f>N169*VLOOKUP('Données projet'!$B$9,Paramètres!$A$1:$I$89,3,0)*VLOOKUP('Données projet'!$B$9,Paramètres!$A$1:$I$89,5,0)</f>
        <v>7.7147888077888636E-14</v>
      </c>
      <c r="P169" s="14">
        <f t="shared" si="141"/>
        <v>1.19451494619564E-12</v>
      </c>
      <c r="Q169" s="22">
        <f t="shared" si="162"/>
        <v>2.2148127696930623E-12</v>
      </c>
      <c r="R169" s="62">
        <f t="shared" si="109"/>
        <v>290.27196345886887</v>
      </c>
      <c r="S169" s="62">
        <f ca="1">AVERAGE(OFFSET($R$3,0,0,'Données projet'!$E$9+1,1))-AVERAGE(OFFSET($H$3,0,0,'Données projet'!$E$9+1,1))</f>
        <v>286.24891097226424</v>
      </c>
      <c r="T169" s="62">
        <f t="shared" si="142"/>
        <v>405.88640147437172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5.5639708546052535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5.5639708546052535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69.165080943327268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3.05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34.154172000000109</v>
      </c>
      <c r="D170" s="12">
        <f t="shared" si="140"/>
        <v>10.435252744649761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87.776952353659055</v>
      </c>
      <c r="H170" s="70">
        <f t="shared" si="110"/>
        <v>289.5932480969318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8.5265128291212022E-14</v>
      </c>
      <c r="O170" s="14">
        <f>N170*VLOOKUP('Données projet'!$B$9,Paramètres!$A$1:$I$89,3,0)*VLOOKUP('Données projet'!$B$9,Paramètres!$A$1:$I$89,5,0)</f>
        <v>7.7147888077888636E-14</v>
      </c>
      <c r="P170" s="14">
        <f t="shared" si="141"/>
        <v>1.19451494619564E-12</v>
      </c>
      <c r="Q170" s="22">
        <f t="shared" si="162"/>
        <v>2.2148127696930623E-12</v>
      </c>
      <c r="R170" s="62">
        <f t="shared" si="109"/>
        <v>290.32507138199315</v>
      </c>
      <c r="S170" s="62">
        <f ca="1">AVERAGE(OFFSET($R$3,0,0,'Données projet'!$E$9+1,1))-AVERAGE(OFFSET($H$3,0,0,'Données projet'!$E$9+1,1))</f>
        <v>286.24891097226424</v>
      </c>
      <c r="T170" s="62">
        <f t="shared" si="142"/>
        <v>405.88640147437172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5.4548647798335672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5.4548647798335672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69.179564922361166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3.05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34.358688000000107</v>
      </c>
      <c r="D171" s="12">
        <f t="shared" si="140"/>
        <v>10.490446655189574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88.238051352722735</v>
      </c>
      <c r="H171" s="70">
        <f t="shared" si="110"/>
        <v>290.045576191122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8.5265128291212022E-14</v>
      </c>
      <c r="O171" s="14">
        <f>N171*VLOOKUP('Données projet'!$B$9,Paramètres!$A$1:$I$89,3,0)*VLOOKUP('Données projet'!$B$9,Paramètres!$A$1:$I$89,5,0)</f>
        <v>7.7147888077888636E-14</v>
      </c>
      <c r="P171" s="14">
        <f t="shared" si="141"/>
        <v>1.19451494619564E-12</v>
      </c>
      <c r="Q171" s="22">
        <f t="shared" si="162"/>
        <v>2.2148127696930623E-12</v>
      </c>
      <c r="R171" s="62">
        <f t="shared" si="109"/>
        <v>290.37725800138281</v>
      </c>
      <c r="S171" s="62">
        <f ca="1">AVERAGE(OFFSET($R$3,0,0,'Données projet'!$E$9+1,1))-AVERAGE(OFFSET($H$3,0,0,'Données projet'!$E$9+1,1))</f>
        <v>286.24891097226424</v>
      </c>
      <c r="T171" s="62">
        <f t="shared" si="142"/>
        <v>405.88640147437172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5.3478982086400189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5.3478982086400189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69.193797636740157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3.05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34.563204000000106</v>
      </c>
      <c r="D172" s="12">
        <f t="shared" si="140"/>
        <v>10.545602337240309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88.699082479451405</v>
      </c>
      <c r="H172" s="70">
        <f t="shared" si="110"/>
        <v>290.49783770402701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8.5265128291212022E-14</v>
      </c>
      <c r="O172" s="14">
        <f>N172*VLOOKUP('Données projet'!$B$9,Paramètres!$A$1:$I$89,3,0)*VLOOKUP('Données projet'!$B$9,Paramètres!$A$1:$I$89,5,0)</f>
        <v>7.7147888077888636E-14</v>
      </c>
      <c r="P172" s="14">
        <f t="shared" si="141"/>
        <v>1.19451494619564E-12</v>
      </c>
      <c r="Q172" s="22">
        <f t="shared" si="162"/>
        <v>2.2148127696930623E-12</v>
      </c>
      <c r="R172" s="62">
        <f t="shared" si="109"/>
        <v>290.42853929959779</v>
      </c>
      <c r="S172" s="62">
        <f ca="1">AVERAGE(OFFSET($R$3,0,0,'Données projet'!$E$9+1,1))-AVERAGE(OFFSET($H$3,0,0,'Données projet'!$E$9+1,1))</f>
        <v>286.24891097226424</v>
      </c>
      <c r="T172" s="62">
        <f t="shared" si="142"/>
        <v>405.88640147437172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5.2430291866644101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5.2430291866644101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69.207783445344248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3.05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34.767720000000104</v>
      </c>
      <c r="D173" s="12">
        <f t="shared" si="140"/>
        <v>10.600720043252217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89.160046182054998</v>
      </c>
      <c r="H173" s="70">
        <f t="shared" si="110"/>
        <v>290.95003307533108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8.5265128291212022E-14</v>
      </c>
      <c r="O173" s="14">
        <f>N173*VLOOKUP('Données projet'!$B$9,Paramètres!$A$1:$I$89,3,0)*VLOOKUP('Données projet'!$B$9,Paramètres!$A$1:$I$89,5,0)</f>
        <v>7.7147888077888636E-14</v>
      </c>
      <c r="P173" s="14">
        <f t="shared" si="141"/>
        <v>1.19451494619564E-12</v>
      </c>
      <c r="Q173" s="22">
        <f t="shared" si="162"/>
        <v>2.2148127696930623E-12</v>
      </c>
      <c r="R173" s="62">
        <f t="shared" si="109"/>
        <v>290.47893098193657</v>
      </c>
      <c r="S173" s="62">
        <f ca="1">AVERAGE(OFFSET($R$3,0,0,'Données projet'!$E$9+1,1))-AVERAGE(OFFSET($H$3,0,0,'Données projet'!$E$9+1,1))</f>
        <v>286.24891097226424</v>
      </c>
      <c r="T173" s="62">
        <f t="shared" si="142"/>
        <v>405.88640147437172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5.1402165822459551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5.1402165822459551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69.221526631436646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3.05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34.972236000000102</v>
      </c>
      <c r="D174" s="12">
        <f t="shared" si="140"/>
        <v>10.655800022533684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89.620942903165243</v>
      </c>
      <c r="H174" s="70">
        <f t="shared" si="110"/>
        <v>291.40216273924631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8.5265128291212022E-14</v>
      </c>
      <c r="O174" s="14">
        <f>N174*VLOOKUP('Données projet'!$B$9,Paramètres!$A$1:$I$89,3,0)*VLOOKUP('Données projet'!$B$9,Paramètres!$A$1:$I$89,5,0)</f>
        <v>7.7147888077888636E-14</v>
      </c>
      <c r="P174" s="14">
        <f t="shared" si="141"/>
        <v>1.19451494619564E-12</v>
      </c>
      <c r="Q174" s="22">
        <f t="shared" si="162"/>
        <v>2.2148127696930623E-12</v>
      </c>
      <c r="R174" s="62">
        <f t="shared" si="109"/>
        <v>290.52844848124573</v>
      </c>
      <c r="S174" s="62">
        <f ca="1">AVERAGE(OFFSET($R$3,0,0,'Données projet'!$E$9+1,1))-AVERAGE(OFFSET($H$3,0,0,'Données projet'!$E$9+1,1))</f>
        <v>286.24891097226424</v>
      </c>
      <c r="T174" s="62">
        <f t="shared" si="142"/>
        <v>405.88640147437172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5.0394200702906495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5.0394200702906495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69.235031403975498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3.05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35.1767520000001</v>
      </c>
      <c r="D175" s="12">
        <f t="shared" si="140"/>
        <v>10.710842521308534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90.081773079937435</v>
      </c>
      <c r="H175" s="70">
        <f t="shared" si="110"/>
        <v>291.85422712461252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8.5265128291212022E-14</v>
      </c>
      <c r="O175" s="14">
        <f>N175*VLOOKUP('Données projet'!$B$9,Paramètres!$A$1:$I$89,3,0)*VLOOKUP('Données projet'!$B$9,Paramètres!$A$1:$I$89,5,0)</f>
        <v>7.7147888077888636E-14</v>
      </c>
      <c r="P175" s="14">
        <f t="shared" si="141"/>
        <v>1.19451494619564E-12</v>
      </c>
      <c r="Q175" s="22">
        <f t="shared" si="162"/>
        <v>2.2148127696930623E-12</v>
      </c>
      <c r="R175" s="62">
        <f t="shared" si="109"/>
        <v>290.57710696264638</v>
      </c>
      <c r="S175" s="62">
        <f ca="1">AVERAGE(OFFSET($R$3,0,0,'Données projet'!$E$9+1,1))-AVERAGE(OFFSET($H$3,0,0,'Données projet'!$E$9+1,1))</f>
        <v>286.24891097226424</v>
      </c>
      <c r="T175" s="62">
        <f t="shared" si="142"/>
        <v>405.88640147437172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4.940600116454986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4.940600116454986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69.248301898902952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3.05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35.381268000000098</v>
      </c>
      <c r="D176" s="12">
        <f t="shared" si="140"/>
        <v>10.765847782771843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90.542537144149478</v>
      </c>
      <c r="H176" s="70">
        <f t="shared" si="110"/>
        <v>292.30622665499442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8.5265128291212022E-14</v>
      </c>
      <c r="O176" s="14">
        <f>N176*VLOOKUP('Données projet'!$B$9,Paramètres!$A$1:$I$89,3,0)*VLOOKUP('Données projet'!$B$9,Paramètres!$A$1:$I$89,5,0)</f>
        <v>7.7147888077888636E-14</v>
      </c>
      <c r="P176" s="14">
        <f t="shared" si="141"/>
        <v>1.19451494619564E-12</v>
      </c>
      <c r="Q176" s="22">
        <f t="shared" si="162"/>
        <v>2.2148127696930623E-12</v>
      </c>
      <c r="R176" s="62">
        <f t="shared" si="109"/>
        <v>290.62492132817874</v>
      </c>
      <c r="S176" s="62">
        <f ca="1">AVERAGE(OFFSET($R$3,0,0,'Données projet'!$E$9+1,1))-AVERAGE(OFFSET($H$3,0,0,'Données projet'!$E$9+1,1))</f>
        <v>286.24891097226424</v>
      </c>
      <c r="T176" s="62">
        <f t="shared" si="142"/>
        <v>405.88640147437172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4.8437179616398192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4.8437179616398192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69.261342180411788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3.05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35.585784000000096</v>
      </c>
      <c r="D177" s="12">
        <f t="shared" si="140"/>
        <v>10.820816047144524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91.00323552229888</v>
      </c>
      <c r="H177" s="70">
        <f t="shared" si="110"/>
        <v>292.75816174877684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8.5265128291212022E-14</v>
      </c>
      <c r="O177" s="14">
        <f>N177*VLOOKUP('Données projet'!$B$9,Paramètres!$A$1:$I$89,3,0)*VLOOKUP('Données projet'!$B$9,Paramètres!$A$1:$I$89,5,0)</f>
        <v>7.7147888077888636E-14</v>
      </c>
      <c r="P177" s="14">
        <f t="shared" si="141"/>
        <v>1.19451494619564E-12</v>
      </c>
      <c r="Q177" s="22">
        <f t="shared" si="162"/>
        <v>2.2148127696930623E-12</v>
      </c>
      <c r="R177" s="62">
        <f t="shared" si="109"/>
        <v>290.67190622136616</v>
      </c>
      <c r="S177" s="62">
        <f ca="1">AVERAGE(OFFSET($R$3,0,0,'Données projet'!$E$9+1,1))-AVERAGE(OFFSET($H$3,0,0,'Données projet'!$E$9+1,1))</f>
        <v>286.24891097226424</v>
      </c>
      <c r="T177" s="62">
        <f t="shared" si="142"/>
        <v>405.88640147437172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4.7487356067882986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4.7487356067882986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69.274156242190159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3.05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35.790300000000094</v>
      </c>
      <c r="D178" s="12">
        <f t="shared" si="140"/>
        <v>10.875747551726541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91.463868635697096</v>
      </c>
      <c r="H178" s="70">
        <f t="shared" si="110"/>
        <v>293.21003281925721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8.5265128291212022E-14</v>
      </c>
      <c r="O178" s="14">
        <f>N178*VLOOKUP('Données projet'!$B$9,Paramètres!$A$1:$I$89,3,0)*VLOOKUP('Données projet'!$B$9,Paramètres!$A$1:$I$89,5,0)</f>
        <v>7.7147888077888636E-14</v>
      </c>
      <c r="P178" s="14">
        <f t="shared" si="141"/>
        <v>1.19451494619564E-12</v>
      </c>
      <c r="Q178" s="22">
        <f t="shared" si="162"/>
        <v>2.2148127696930623E-12</v>
      </c>
      <c r="R178" s="62">
        <f t="shared" si="109"/>
        <v>290.71807603169918</v>
      </c>
      <c r="S178" s="62">
        <f ca="1">AVERAGE(OFFSET($R$3,0,0,'Données projet'!$E$9+1,1))-AVERAGE(OFFSET($H$3,0,0,'Données projet'!$E$9+1,1))</f>
        <v>286.24891097226424</v>
      </c>
      <c r="T178" s="62">
        <f t="shared" si="142"/>
        <v>405.88640147437172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4.6556157979819002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4.6556157979819002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69.286748008644622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3.05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35.994816000000093</v>
      </c>
      <c r="D179" s="12">
        <f t="shared" si="140"/>
        <v>10.930642530948942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91.924436900562156</v>
      </c>
      <c r="H179" s="70">
        <f t="shared" si="110"/>
        <v>293.66184027473622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8.5265128291212022E-14</v>
      </c>
      <c r="O179" s="14">
        <f>N179*VLOOKUP('Données projet'!$B$9,Paramètres!$A$1:$I$89,3,0)*VLOOKUP('Données projet'!$B$9,Paramètres!$A$1:$I$89,5,0)</f>
        <v>7.7147888077888636E-14</v>
      </c>
      <c r="P179" s="14">
        <f t="shared" si="141"/>
        <v>1.19451494619564E-12</v>
      </c>
      <c r="Q179" s="22">
        <f t="shared" si="162"/>
        <v>2.2148127696930623E-12</v>
      </c>
      <c r="R179" s="62">
        <f t="shared" si="109"/>
        <v>290.76344489904318</v>
      </c>
      <c r="S179" s="62">
        <f ca="1">AVERAGE(OFFSET($R$3,0,0,'Données projet'!$E$9+1,1))-AVERAGE(OFFSET($H$3,0,0,'Données projet'!$E$9+1,1))</f>
        <v>286.24891097226424</v>
      </c>
      <c r="T179" s="62">
        <f t="shared" si="142"/>
        <v>405.88640147437172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4.56432201182872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4.56432201182872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69.299121336102075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3.05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36.199332000000091</v>
      </c>
      <c r="D180" s="12">
        <f t="shared" si="140"/>
        <v>10.985501216424627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92.384940728108461</v>
      </c>
      <c r="H180" s="70">
        <f t="shared" si="110"/>
        <v>294.11358451860633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8.5265128291212022E-14</v>
      </c>
      <c r="O180" s="14">
        <f>N180*VLOOKUP('Données projet'!$B$9,Paramètres!$A$1:$I$89,3,0)*VLOOKUP('Données projet'!$B$9,Paramètres!$A$1:$I$89,5,0)</f>
        <v>7.7147888077888636E-14</v>
      </c>
      <c r="P180" s="14">
        <f t="shared" si="141"/>
        <v>1.19451494619564E-12</v>
      </c>
      <c r="Q180" s="22">
        <f t="shared" si="162"/>
        <v>2.2148127696930623E-12</v>
      </c>
      <c r="R180" s="62">
        <f t="shared" si="109"/>
        <v>290.80802671796835</v>
      </c>
      <c r="S180" s="62">
        <f ca="1">AVERAGE(OFFSET($R$3,0,0,'Données projet'!$E$9+1,1))-AVERAGE(OFFSET($H$3,0,0,'Données projet'!$E$9+1,1))</f>
        <v>286.24891097226424</v>
      </c>
      <c r="T180" s="62">
        <f t="shared" si="142"/>
        <v>405.88640147437172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4.474818441138293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4.474818441138293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69.311280013990753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3.05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36.403848000000089</v>
      </c>
      <c r="D181" s="12">
        <f t="shared" si="140"/>
        <v>11.040323836997953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92.845380524635104</v>
      </c>
      <c r="H181" s="70">
        <f t="shared" si="110"/>
        <v>294.56526594943824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8.5265128291212022E-14</v>
      </c>
      <c r="O181" s="14">
        <f>N181*VLOOKUP('Données projet'!$B$9,Paramètres!$A$1:$I$89,3,0)*VLOOKUP('Données projet'!$B$9,Paramètres!$A$1:$I$89,5,0)</f>
        <v>7.7147888077888636E-14</v>
      </c>
      <c r="P181" s="14">
        <f t="shared" si="141"/>
        <v>1.19451494619564E-12</v>
      </c>
      <c r="Q181" s="22">
        <f t="shared" si="162"/>
        <v>2.2148127696930623E-12</v>
      </c>
      <c r="R181" s="62">
        <f t="shared" si="109"/>
        <v>290.85183514200514</v>
      </c>
      <c r="S181" s="62">
        <f ca="1">AVERAGE(OFFSET($R$3,0,0,'Données projet'!$E$9+1,1))-AVERAGE(OFFSET($H$3,0,0,'Données projet'!$E$9+1,1))</f>
        <v>286.24891097226424</v>
      </c>
      <c r="T181" s="62">
        <f t="shared" si="142"/>
        <v>405.88640147437172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4.3870699808773175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4.3870699808773175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69.323227766000798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3.05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36.608364000000087</v>
      </c>
      <c r="D182" s="12">
        <f t="shared" si="140"/>
        <v>11.095110618793182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93.305756691611904</v>
      </c>
      <c r="H182" s="70">
        <f t="shared" si="110"/>
        <v>295.01688496106493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8.5265128291212022E-14</v>
      </c>
      <c r="O182" s="14">
        <f>N182*VLOOKUP('Données projet'!$B$9,Paramètres!$A$1:$I$89,3,0)*VLOOKUP('Données projet'!$B$9,Paramètres!$A$1:$I$89,5,0)</f>
        <v>7.7147888077888636E-14</v>
      </c>
      <c r="P182" s="14">
        <f t="shared" si="141"/>
        <v>1.19451494619564E-12</v>
      </c>
      <c r="Q182" s="22">
        <f t="shared" si="162"/>
        <v>2.2148127696930623E-12</v>
      </c>
      <c r="R182" s="62">
        <f t="shared" si="109"/>
        <v>290.89488358782592</v>
      </c>
      <c r="S182" s="62">
        <f ca="1">AVERAGE(OFFSET($R$3,0,0,'Données projet'!$E$9+1,1))-AVERAGE(OFFSET($H$3,0,0,'Données projet'!$E$9+1,1))</f>
        <v>286.24891097226424</v>
      </c>
      <c r="T182" s="62">
        <f t="shared" si="142"/>
        <v>405.88640147437172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4.3010422144007832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4.3010422144007832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69.334968251224637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3.05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36.812880000000085</v>
      </c>
      <c r="D183" s="12">
        <f t="shared" si="140"/>
        <v>11.149861785261843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93.766069625763279</v>
      </c>
      <c r="H183" s="70">
        <f t="shared" si="110"/>
        <v>295.46844194266453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8.5265128291212022E-14</v>
      </c>
      <c r="O183" s="14">
        <f>N183*VLOOKUP('Données projet'!$B$9,Paramètres!$A$1:$I$89,3,0)*VLOOKUP('Données projet'!$B$9,Paramètres!$A$1:$I$89,5,0)</f>
        <v>7.7147888077888636E-14</v>
      </c>
      <c r="P183" s="14">
        <f t="shared" si="141"/>
        <v>1.19451494619564E-12</v>
      </c>
      <c r="Q183" s="22">
        <f t="shared" si="162"/>
        <v>2.2148127696930623E-12</v>
      </c>
      <c r="R183" s="62">
        <f t="shared" si="109"/>
        <v>290.93718523935354</v>
      </c>
      <c r="S183" s="62">
        <f ca="1">AVERAGE(OFFSET($R$3,0,0,'Données projet'!$E$9+1,1))-AVERAGE(OFFSET($H$3,0,0,'Données projet'!$E$9+1,1))</f>
        <v>286.24891097226424</v>
      </c>
      <c r="T183" s="62">
        <f t="shared" si="142"/>
        <v>405.88640147437172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4.2167013999530978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4.2167013999530978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69.34650506527764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3.05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37.017396000000083</v>
      </c>
      <c r="D184" s="12">
        <f t="shared" si="140"/>
        <v>11.204577557228971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94.226319719150538</v>
      </c>
      <c r="H184" s="70">
        <f t="shared" si="110"/>
        <v>295.91993727884056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8.5265128291212022E-14</v>
      </c>
      <c r="O184" s="14">
        <f>N184*VLOOKUP('Données projet'!$B$9,Paramètres!$A$1:$I$89,3,0)*VLOOKUP('Données projet'!$B$9,Paramètres!$A$1:$I$89,5,0)</f>
        <v>7.7147888077888636E-14</v>
      </c>
      <c r="P184" s="14">
        <f t="shared" si="141"/>
        <v>1.19451494619564E-12</v>
      </c>
      <c r="Q184" s="22">
        <f t="shared" si="162"/>
        <v>2.2148127696930623E-12</v>
      </c>
      <c r="R184" s="62">
        <f t="shared" si="109"/>
        <v>290.97875305179957</v>
      </c>
      <c r="S184" s="62">
        <f ca="1">AVERAGE(OFFSET($R$3,0,0,'Données projet'!$E$9+1,1))-AVERAGE(OFFSET($H$3,0,0,'Données projet'!$E$9+1,1))</f>
        <v>286.24891097226424</v>
      </c>
      <c r="T184" s="62">
        <f t="shared" si="142"/>
        <v>405.88640147437172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4.1340144574339144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4.1340144574339144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69.35784174139927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3.05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37.221912000000081</v>
      </c>
      <c r="D185" s="12">
        <f t="shared" si="140"/>
        <v>11.259258152938338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94.68650735925209</v>
      </c>
      <c r="H185" s="70">
        <f t="shared" si="110"/>
        <v>296.37137134970106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8.5265128291212022E-14</v>
      </c>
      <c r="O185" s="14">
        <f>N185*VLOOKUP('Données projet'!$B$9,Paramètres!$A$1:$I$89,3,0)*VLOOKUP('Données projet'!$B$9,Paramètres!$A$1:$I$89,5,0)</f>
        <v>7.7147888077888636E-14</v>
      </c>
      <c r="P185" s="14">
        <f t="shared" si="141"/>
        <v>1.19451494619564E-12</v>
      </c>
      <c r="Q185" s="22">
        <f t="shared" si="162"/>
        <v>2.2148127696930623E-12</v>
      </c>
      <c r="R185" s="62">
        <f t="shared" si="109"/>
        <v>291.0195997556313</v>
      </c>
      <c r="S185" s="62">
        <f ca="1">AVERAGE(OFFSET($R$3,0,0,'Données projet'!$E$9+1,1))-AVERAGE(OFFSET($H$3,0,0,'Données projet'!$E$9+1,1))</f>
        <v>286.24891097226424</v>
      </c>
      <c r="T185" s="62">
        <f t="shared" si="142"/>
        <v>405.88640147437172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4.052948955423477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4.052948955423477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69.368981751535202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3.05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37.42642800000008</v>
      </c>
      <c r="D186" s="12">
        <f t="shared" si="140"/>
        <v>11.313903788096614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95.146632929041871</v>
      </c>
      <c r="H186" s="70">
        <f t="shared" si="110"/>
        <v>296.82274453093504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8.5265128291212022E-14</v>
      </c>
      <c r="O186" s="14">
        <f>N186*VLOOKUP('Données projet'!$B$9,Paramètres!$A$1:$I$89,3,0)*VLOOKUP('Données projet'!$B$9,Paramètres!$A$1:$I$89,5,0)</f>
        <v>7.7147888077888636E-14</v>
      </c>
      <c r="P186" s="14">
        <f t="shared" si="141"/>
        <v>1.19451494619564E-12</v>
      </c>
      <c r="Q186" s="22">
        <f t="shared" si="162"/>
        <v>2.2148127696930623E-12</v>
      </c>
      <c r="R186" s="62">
        <f t="shared" si="109"/>
        <v>291.0597378604711</v>
      </c>
      <c r="S186" s="62">
        <f ca="1">AVERAGE(OFFSET($R$3,0,0,'Données projet'!$E$9+1,1))-AVERAGE(OFFSET($H$3,0,0,'Données projet'!$E$9+1,1))</f>
        <v>286.24891097226424</v>
      </c>
      <c r="T186" s="62">
        <f t="shared" si="142"/>
        <v>405.88640147437172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3.9734730984623905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3.9734730984623905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69.379928507400606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3.05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37.630944000000078</v>
      </c>
      <c r="D187" s="12">
        <f t="shared" si="140"/>
        <v>11.368514675916584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95.606696807066086</v>
      </c>
      <c r="H187" s="70">
        <f t="shared" si="110"/>
        <v>297.27405719388815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8.5265128291212022E-14</v>
      </c>
      <c r="O187" s="14">
        <f>N187*VLOOKUP('Données projet'!$B$9,Paramètres!$A$1:$I$89,3,0)*VLOOKUP('Données projet'!$B$9,Paramètres!$A$1:$I$89,5,0)</f>
        <v>7.7147888077888636E-14</v>
      </c>
      <c r="P187" s="14">
        <f t="shared" si="141"/>
        <v>1.19451494619564E-12</v>
      </c>
      <c r="Q187" s="22">
        <f t="shared" si="162"/>
        <v>2.2148127696930623E-12</v>
      </c>
      <c r="R187" s="62">
        <f t="shared" si="109"/>
        <v>291.09917965892731</v>
      </c>
      <c r="S187" s="62">
        <f ca="1">AVERAGE(OFFSET($R$3,0,0,'Données projet'!$E$9+1,1))-AVERAGE(OFFSET($H$3,0,0,'Données projet'!$E$9+1,1))</f>
        <v>286.24891097226424</v>
      </c>
      <c r="T187" s="62">
        <f t="shared" si="142"/>
        <v>405.88640147437172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3.8955557145808246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3.8955557145808246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69.39068536152503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3.05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37.835460000000076</v>
      </c>
      <c r="D188" s="12">
        <f t="shared" si="140"/>
        <v>11.423091027159343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96.066699367518126</v>
      </c>
      <c r="H188" s="70">
        <f t="shared" si="110"/>
        <v>297.72530970563594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8.5265128291212022E-14</v>
      </c>
      <c r="O188" s="14">
        <f>N188*VLOOKUP('Données projet'!$B$9,Paramètres!$A$1:$I$89,3,0)*VLOOKUP('Données projet'!$B$9,Paramètres!$A$1:$I$89,5,0)</f>
        <v>7.7147888077888636E-14</v>
      </c>
      <c r="P188" s="14">
        <f t="shared" si="141"/>
        <v>1.19451494619564E-12</v>
      </c>
      <c r="Q188" s="22">
        <f t="shared" si="162"/>
        <v>2.2148127696930623E-12</v>
      </c>
      <c r="R188" s="62">
        <f t="shared" si="109"/>
        <v>291.13793723035894</v>
      </c>
      <c r="S188" s="62">
        <f ca="1">AVERAGE(OFFSET($R$3,0,0,'Données projet'!$E$9+1,1))-AVERAGE(OFFSET($H$3,0,0,'Données projet'!$E$9+1,1))</f>
        <v>286.24891097226424</v>
      </c>
      <c r="T188" s="62">
        <f t="shared" si="142"/>
        <v>405.88640147437172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3.8191662430722646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3.8191662430722646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69.401255608279115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3.05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38.039976000000074</v>
      </c>
      <c r="D189" s="12">
        <f t="shared" si="140"/>
        <v>11.477633050175621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96.526640980311939</v>
      </c>
      <c r="H189" s="70">
        <f t="shared" si="110"/>
        <v>298.17650242905597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8.5265128291212022E-14</v>
      </c>
      <c r="O189" s="14">
        <f>N189*VLOOKUP('Données projet'!$B$9,Paramètres!$A$1:$I$89,3,0)*VLOOKUP('Données projet'!$B$9,Paramètres!$A$1:$I$89,5,0)</f>
        <v>7.7147888077888636E-14</v>
      </c>
      <c r="P189" s="14">
        <f t="shared" si="141"/>
        <v>1.19451494619564E-12</v>
      </c>
      <c r="Q189" s="22">
        <f t="shared" si="162"/>
        <v>2.2148127696930623E-12</v>
      </c>
      <c r="R189" s="62">
        <f t="shared" si="109"/>
        <v>291.17602244457521</v>
      </c>
      <c r="S189" s="62">
        <f ca="1">AVERAGE(OFFSET($R$3,0,0,'Données projet'!$E$9+1,1))-AVERAGE(OFFSET($H$3,0,0,'Données projet'!$E$9+1,1))</f>
        <v>286.24891097226424</v>
      </c>
      <c r="T189" s="62">
        <f t="shared" si="142"/>
        <v>405.88640147437172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3.7442747225070105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3.7442747225070105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69.411642484883544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3.05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38.244492000000072</v>
      </c>
      <c r="D190" s="12">
        <f t="shared" si="140"/>
        <v>11.532140950946134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96.98652201115361</v>
      </c>
      <c r="H190" s="70">
        <f t="shared" si="110"/>
        <v>298.62763572289794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8.5265128291212022E-14</v>
      </c>
      <c r="O190" s="14">
        <f>N190*VLOOKUP('Données projet'!$B$9,Paramètres!$A$1:$I$89,3,0)*VLOOKUP('Données projet'!$B$9,Paramètres!$A$1:$I$89,5,0)</f>
        <v>7.7147888077888636E-14</v>
      </c>
      <c r="P190" s="14">
        <f t="shared" si="141"/>
        <v>1.19451494619564E-12</v>
      </c>
      <c r="Q190" s="22">
        <f t="shared" si="162"/>
        <v>2.2148127696930623E-12</v>
      </c>
      <c r="R190" s="62">
        <f t="shared" si="109"/>
        <v>291.21344696547061</v>
      </c>
      <c r="S190" s="62">
        <f ca="1">AVERAGE(OFFSET($R$3,0,0,'Données projet'!$E$9+1,1))-AVERAGE(OFFSET($H$3,0,0,'Données projet'!$E$9+1,1))</f>
        <v>286.24891097226424</v>
      </c>
      <c r="T190" s="62">
        <f t="shared" si="142"/>
        <v>405.88640147437172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3.6708517789807242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3.6708517789807242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69.421849172400471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3.05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38.44900800000007</v>
      </c>
      <c r="D191" s="12">
        <f t="shared" si="140"/>
        <v>11.586614933121076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97.44634282161158</v>
      </c>
      <c r="H191" s="70">
        <f t="shared" si="110"/>
        <v>299.07870994185265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8.5265128291212022E-14</v>
      </c>
      <c r="O191" s="14">
        <f>N191*VLOOKUP('Données projet'!$B$9,Paramètres!$A$1:$I$89,3,0)*VLOOKUP('Données projet'!$B$9,Paramètres!$A$1:$I$89,5,0)</f>
        <v>7.7147888077888636E-14</v>
      </c>
      <c r="P191" s="14">
        <f t="shared" si="141"/>
        <v>1.19451494619564E-12</v>
      </c>
      <c r="Q191" s="22">
        <f t="shared" si="162"/>
        <v>2.2148127696930623E-12</v>
      </c>
      <c r="R191" s="62">
        <f t="shared" si="109"/>
        <v>291.25022225459713</v>
      </c>
      <c r="S191" s="62">
        <f ca="1">AVERAGE(OFFSET($R$3,0,0,'Données projet'!$E$9+1,1))-AVERAGE(OFFSET($H$3,0,0,'Données projet'!$E$9+1,1))</f>
        <v>286.24891097226424</v>
      </c>
      <c r="T191" s="62">
        <f t="shared" si="142"/>
        <v>405.88640147437172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3.5988686145934148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3.5988686145934148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69.431878796707707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3.05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38.653524000000068</v>
      </c>
      <c r="D192" s="12">
        <f t="shared" si="140"/>
        <v>11.641055198058721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97.906103769185094</v>
      </c>
      <c r="H192" s="70">
        <f t="shared" si="110"/>
        <v>299.52972543661906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8.5265128291212022E-14</v>
      </c>
      <c r="O192" s="14">
        <f>N192*VLOOKUP('Données projet'!$B$9,Paramètres!$A$1:$I$89,3,0)*VLOOKUP('Données projet'!$B$9,Paramètres!$A$1:$I$89,5,0)</f>
        <v>7.7147888077888636E-14</v>
      </c>
      <c r="P192" s="14">
        <f t="shared" si="141"/>
        <v>1.19451494619564E-12</v>
      </c>
      <c r="Q192" s="22">
        <f t="shared" si="162"/>
        <v>2.2148127696930623E-12</v>
      </c>
      <c r="R192" s="62">
        <f t="shared" si="109"/>
        <v>291.28635957467463</v>
      </c>
      <c r="S192" s="62">
        <f ca="1">AVERAGE(OFFSET($R$3,0,0,'Données projet'!$E$9+1,1))-AVERAGE(OFFSET($H$3,0,0,'Données projet'!$E$9+1,1))</f>
        <v>286.24891097226424</v>
      </c>
      <c r="T192" s="62">
        <f t="shared" si="142"/>
        <v>405.88640147437172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3.5282969961543453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3.5282969961543453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69.441734429456105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3.05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38.858040000000067</v>
      </c>
      <c r="D193" s="12">
        <f t="shared" si="140"/>
        <v>11.695461944863242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98.365805207371338</v>
      </c>
      <c r="H193" s="70">
        <f t="shared" si="110"/>
        <v>299.98068255397021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8.5265128291212022E-14</v>
      </c>
      <c r="O193" s="14">
        <f>N193*VLOOKUP('Données projet'!$B$9,Paramètres!$A$1:$I$89,3,0)*VLOOKUP('Données projet'!$B$9,Paramètres!$A$1:$I$89,5,0)</f>
        <v>7.7147888077888636E-14</v>
      </c>
      <c r="P193" s="14">
        <f t="shared" si="141"/>
        <v>1.19451494619564E-12</v>
      </c>
      <c r="Q193" s="22">
        <f t="shared" si="162"/>
        <v>2.2148127696930623E-12</v>
      </c>
      <c r="R193" s="62">
        <f t="shared" si="109"/>
        <v>291.32186999303963</v>
      </c>
      <c r="S193" s="62">
        <f ca="1">AVERAGE(OFFSET($R$3,0,0,'Données projet'!$E$9+1,1))-AVERAGE(OFFSET($H$3,0,0,'Données projet'!$E$9+1,1))</f>
        <v>286.24891097226424</v>
      </c>
      <c r="T193" s="62">
        <f t="shared" si="142"/>
        <v>405.88640147437172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3.4591092441084292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3.4591092441084292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69.451419089010201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3.05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39.062556000000065</v>
      </c>
      <c r="D194" s="12">
        <f t="shared" si="140"/>
        <v>11.749835370421639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98.825447485731175</v>
      </c>
      <c r="H194" s="70">
        <f t="shared" si="110"/>
        <v>300.43158163681778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8.5265128291212022E-14</v>
      </c>
      <c r="O194" s="14">
        <f>N194*VLOOKUP('Données projet'!$B$9,Paramètres!$A$1:$I$89,3,0)*VLOOKUP('Données projet'!$B$9,Paramètres!$A$1:$I$89,5,0)</f>
        <v>7.7147888077888636E-14</v>
      </c>
      <c r="P194" s="14">
        <f t="shared" si="141"/>
        <v>1.19451494619564E-12</v>
      </c>
      <c r="Q194" s="22">
        <f t="shared" si="162"/>
        <v>2.2148127696930623E-12</v>
      </c>
      <c r="R194" s="62">
        <f t="shared" si="109"/>
        <v>291.35676438503538</v>
      </c>
      <c r="S194" s="62">
        <f ca="1">AVERAGE(OFFSET($R$3,0,0,'Données projet'!$E$9+1,1))-AVERAGE(OFFSET($H$3,0,0,'Données projet'!$E$9+1,1))</f>
        <v>286.24891097226424</v>
      </c>
      <c r="T194" s="62">
        <f t="shared" si="142"/>
        <v>405.88640147437172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3.3912782216797717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3.3912782216797717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69.46093574137268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3.05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39.267072000000063</v>
      </c>
      <c r="D195" s="12">
        <f t="shared" si="140"/>
        <v>11.804175669439912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99.285030949953082</v>
      </c>
      <c r="H195" s="70">
        <f t="shared" si="110"/>
        <v>300.8824230242746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8.5265128291212022E-14</v>
      </c>
      <c r="O195" s="14">
        <f>N195*VLOOKUP('Données projet'!$B$9,Paramètres!$A$1:$I$89,3,0)*VLOOKUP('Données projet'!$B$9,Paramètres!$A$1:$I$89,5,0)</f>
        <v>7.7147888077888636E-14</v>
      </c>
      <c r="P195" s="14">
        <f t="shared" si="141"/>
        <v>1.19451494619564E-12</v>
      </c>
      <c r="Q195" s="22">
        <f t="shared" si="162"/>
        <v>2.2148127696930623E-12</v>
      </c>
      <c r="R195" s="62">
        <f t="shared" ref="R195:R203" si="191">Q195+(I195+J195)*44/12</f>
        <v>291.39105343734229</v>
      </c>
      <c r="S195" s="62">
        <f ca="1">AVERAGE(OFFSET($R$3,0,0,'Données projet'!$E$9+1,1))-AVERAGE(OFFSET($H$3,0,0,'Données projet'!$E$9+1,1))</f>
        <v>286.24891097226424</v>
      </c>
      <c r="T195" s="62">
        <f t="shared" si="142"/>
        <v>405.88640147437172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3.3247773242281018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3.3247773242281018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69.470287301092739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3.05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39.471588000000061</v>
      </c>
      <c r="D196" s="12">
        <f t="shared" si="140"/>
        <v>11.858483034478466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99.744555941916275</v>
      </c>
      <c r="H196" s="70">
        <f t="shared" ref="H196:H203" si="192">(B196+E196+F196)*44/12+(C196+D196)*0.475*44/12</f>
        <v>301.33320705171673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8.5265128291212022E-14</v>
      </c>
      <c r="O196" s="14">
        <f>N196*VLOOKUP('Données projet'!$B$9,Paramètres!$A$1:$I$89,3,0)*VLOOKUP('Données projet'!$B$9,Paramètres!$A$1:$I$89,5,0)</f>
        <v>7.7147888077888636E-14</v>
      </c>
      <c r="P196" s="14">
        <f t="shared" si="141"/>
        <v>1.19451494619564E-12</v>
      </c>
      <c r="Q196" s="22">
        <f t="shared" si="162"/>
        <v>2.2148127696930623E-12</v>
      </c>
      <c r="R196" s="62">
        <f t="shared" si="191"/>
        <v>291.42474765125041</v>
      </c>
      <c r="S196" s="62">
        <f ca="1">AVERAGE(OFFSET($R$3,0,0,'Données projet'!$E$9+1,1))-AVERAGE(OFFSET($H$3,0,0,'Données projet'!$E$9+1,1))</f>
        <v>286.24891097226424</v>
      </c>
      <c r="T196" s="62">
        <f t="shared" si="142"/>
        <v>405.88640147437172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3.2595804688139167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3.2595804688139167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69.479476632158594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3.05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39.676104000000059</v>
      </c>
      <c r="D197" s="12">
        <f t="shared" ref="D197:D203" si="202">IFERROR(EXP(-1.0587+0.8836*LN(C197)+0.284),0)</f>
        <v>11.912757655986717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100.20402279975197</v>
      </c>
      <c r="H197" s="70">
        <f t="shared" si="192"/>
        <v>301.78393405084358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8.5265128291212022E-14</v>
      </c>
      <c r="O197" s="14">
        <f>N197*VLOOKUP('Données projet'!$B$9,Paramètres!$A$1:$I$89,3,0)*VLOOKUP('Données projet'!$B$9,Paramètres!$A$1:$I$89,5,0)</f>
        <v>7.7147888077888636E-14</v>
      </c>
      <c r="P197" s="14">
        <f t="shared" ref="P197:P203" si="203">EXP(-1.0587+0.8836*LN(O197)+0.284)</f>
        <v>1.19451494619564E-12</v>
      </c>
      <c r="Q197" s="22">
        <f t="shared" si="162"/>
        <v>2.2148127696930623E-12</v>
      </c>
      <c r="R197" s="62">
        <f t="shared" si="191"/>
        <v>291.45785734587628</v>
      </c>
      <c r="S197" s="62">
        <f ca="1">AVERAGE(OFFSET($R$3,0,0,'Données projet'!$E$9+1,1))-AVERAGE(OFFSET($H$3,0,0,'Données projet'!$E$9+1,1))</f>
        <v>286.24891097226424</v>
      </c>
      <c r="T197" s="62">
        <f t="shared" ref="T197:T203" si="204">$T$3</f>
        <v>405.88640147437172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3.1956620839682484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3.1956620839682484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69.488506548874739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3.05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39.880620000000057</v>
      </c>
      <c r="D198" s="12">
        <f t="shared" si="202"/>
        <v>11.966999722337031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100.66343185790375</v>
      </c>
      <c r="H198" s="70">
        <f t="shared" si="192"/>
        <v>302.23460434973708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8.5265128291212022E-14</v>
      </c>
      <c r="O198" s="14">
        <f>N198*VLOOKUP('Données projet'!$B$9,Paramètres!$A$1:$I$89,3,0)*VLOOKUP('Données projet'!$B$9,Paramètres!$A$1:$I$89,5,0)</f>
        <v>7.7147888077888636E-14</v>
      </c>
      <c r="P198" s="14">
        <f t="shared" si="203"/>
        <v>1.19451494619564E-12</v>
      </c>
      <c r="Q198" s="22">
        <f t="shared" si="162"/>
        <v>2.2148127696930623E-12</v>
      </c>
      <c r="R198" s="62">
        <f t="shared" si="191"/>
        <v>291.49039266132252</v>
      </c>
      <c r="S198" s="62">
        <f ca="1">AVERAGE(OFFSET($R$3,0,0,'Données projet'!$E$9+1,1))-AVERAGE(OFFSET($H$3,0,0,'Données projet'!$E$9+1,1))</f>
        <v>286.24891097226424</v>
      </c>
      <c r="T198" s="62">
        <f t="shared" si="204"/>
        <v>405.88640147437172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3.1329970996630387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3.1329970996630387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69.497379816723708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3.05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40.085136000000055</v>
      </c>
      <c r="D199" s="12">
        <f t="shared" si="202"/>
        <v>12.021209419857877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101.12278344718636</v>
      </c>
      <c r="H199" s="70">
        <f t="shared" si="192"/>
        <v>302.6852182729192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8.5265128291212022E-14</v>
      </c>
      <c r="O199" s="14">
        <f>N199*VLOOKUP('Données projet'!$B$9,Paramètres!$A$1:$I$89,3,0)*VLOOKUP('Données projet'!$B$9,Paramètres!$A$1:$I$89,5,0)</f>
        <v>7.7147888077888636E-14</v>
      </c>
      <c r="P199" s="14">
        <f t="shared" si="203"/>
        <v>1.19451494619564E-12</v>
      </c>
      <c r="Q199" s="22">
        <f t="shared" si="162"/>
        <v>2.2148127696930623E-12</v>
      </c>
      <c r="R199" s="62">
        <f t="shared" si="191"/>
        <v>291.52236356178383</v>
      </c>
      <c r="S199" s="62">
        <f ca="1">AVERAGE(OFFSET($R$3,0,0,'Données projet'!$E$9+1,1))-AVERAGE(OFFSET($H$3,0,0,'Données projet'!$E$9+1,1))</f>
        <v>286.24891097226424</v>
      </c>
      <c r="T199" s="62">
        <f t="shared" si="204"/>
        <v>405.88640147437172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3.0715609374781878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3.0715609374781878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69.506099153213171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3.05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40.289652000000054</v>
      </c>
      <c r="D200" s="12">
        <f t="shared" si="202"/>
        <v>12.075386932866335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101.58207789484349</v>
      </c>
      <c r="H200" s="70">
        <f t="shared" si="192"/>
        <v>303.13577614140894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8.5265128291212022E-14</v>
      </c>
      <c r="O200" s="14">
        <f>N200*VLOOKUP('Données projet'!$B$9,Paramètres!$A$1:$I$89,3,0)*VLOOKUP('Données projet'!$B$9,Paramètres!$A$1:$I$89,5,0)</f>
        <v>7.7147888077888636E-14</v>
      </c>
      <c r="P200" s="14">
        <f t="shared" si="203"/>
        <v>1.19451494619564E-12</v>
      </c>
      <c r="Q200" s="22">
        <f t="shared" si="162"/>
        <v>2.2148127696930623E-12</v>
      </c>
      <c r="R200" s="62">
        <f t="shared" si="191"/>
        <v>291.55377983859836</v>
      </c>
      <c r="S200" s="62">
        <f ca="1">AVERAGE(OFFSET($R$3,0,0,'Données projet'!$E$9+1,1))-AVERAGE(OFFSET($H$3,0,0,'Données projet'!$E$9+1,1))</f>
        <v>286.24891097226424</v>
      </c>
      <c r="T200" s="62">
        <f t="shared" si="204"/>
        <v>405.88640147437172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3.0113295009614229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3.0113295009614229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69.514667228708035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3.05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40.494168000000052</v>
      </c>
      <c r="D201" s="12">
        <f t="shared" si="202"/>
        <v>12.129532443699901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102.04131552460413</v>
      </c>
      <c r="H201" s="70">
        <f t="shared" si="192"/>
        <v>303.58627827277735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8.5265128291212022E-14</v>
      </c>
      <c r="O201" s="14">
        <f>N201*VLOOKUP('Données projet'!$B$9,Paramètres!$A$1:$I$89,3,0)*VLOOKUP('Données projet'!$B$9,Paramètres!$A$1:$I$89,5,0)</f>
        <v>7.7147888077888636E-14</v>
      </c>
      <c r="P201" s="14">
        <f t="shared" si="203"/>
        <v>1.19451494619564E-12</v>
      </c>
      <c r="Q201" s="22">
        <f t="shared" si="162"/>
        <v>2.2148127696930623E-12</v>
      </c>
      <c r="R201" s="62">
        <f t="shared" si="191"/>
        <v>291.58465111324648</v>
      </c>
      <c r="S201" s="62">
        <f ca="1">AVERAGE(OFFSET($R$3,0,0,'Données projet'!$E$9+1,1))-AVERAGE(OFFSET($H$3,0,0,'Données projet'!$E$9+1,1))</f>
        <v>286.24891097226424</v>
      </c>
      <c r="T201" s="62">
        <f t="shared" si="204"/>
        <v>405.88640147437172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2.952279166177203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2.952279166177203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69.523086667248435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3.05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40.69868400000005</v>
      </c>
      <c r="D202" s="12">
        <f t="shared" si="202"/>
        <v>12.183646132747615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102.50049665673797</v>
      </c>
      <c r="H202" s="70">
        <f t="shared" si="192"/>
        <v>304.03672498120216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8.5265128291212022E-14</v>
      </c>
      <c r="O202" s="14">
        <f>N202*VLOOKUP('Données projet'!$B$9,Paramètres!$A$1:$I$89,3,0)*VLOOKUP('Données projet'!$B$9,Paramètres!$A$1:$I$89,5,0)</f>
        <v>7.7147888077888636E-14</v>
      </c>
      <c r="P202" s="14">
        <f t="shared" si="203"/>
        <v>1.19451494619564E-12</v>
      </c>
      <c r="Q202" s="22">
        <f t="shared" si="162"/>
        <v>2.2148127696930623E-12</v>
      </c>
      <c r="R202" s="62">
        <f t="shared" si="191"/>
        <v>291.61498684029721</v>
      </c>
      <c r="S202" s="62">
        <f ca="1">AVERAGE(OFFSET($R$3,0,0,'Données projet'!$E$9+1,1))-AVERAGE(OFFSET($H$3,0,0,'Données projet'!$E$9+1,1))</f>
        <v>286.24891097226424</v>
      </c>
      <c r="T202" s="62">
        <f t="shared" si="204"/>
        <v>405.88640147437172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2.8943867724409538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2.8943867724409538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69.531360047353189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3.05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40.903200000000048</v>
      </c>
      <c r="D203" s="12">
        <f t="shared" si="202"/>
        <v>12.237728178480616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54.75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102.95962160810954</v>
      </c>
      <c r="H203" s="70">
        <f t="shared" si="192"/>
        <v>304.48711657752045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8.5265128291212022E-14</v>
      </c>
      <c r="O203" s="14">
        <f>N203*VLOOKUP('Données projet'!$B$9,Paramètres!$A$1:$I$89,3,0)*VLOOKUP('Données projet'!$B$9,Paramètres!$A$1:$I$89,5,0)</f>
        <v>7.7147888077888636E-14</v>
      </c>
      <c r="P203" s="14">
        <f t="shared" si="203"/>
        <v>1.19451494619564E-12</v>
      </c>
      <c r="Q203" s="22">
        <f t="shared" si="162"/>
        <v>2.2148127696930623E-12</v>
      </c>
      <c r="R203" s="62">
        <f t="shared" si="191"/>
        <v>291.64479631030429</v>
      </c>
      <c r="S203" s="62">
        <f ca="1">AVERAGE(OFFSET($R$3,0,0,'Données projet'!$E$9+1,1))-AVERAGE(OFFSET($H$3,0,0,'Données projet'!$E$9+1,1))</f>
        <v>286.24891097226424</v>
      </c>
      <c r="T203" s="62">
        <f t="shared" si="204"/>
        <v>405.88640147437172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2.837629613234999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2.837629613234999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69.539489902809649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1.9227599709617673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Robinier faux-acacia</v>
      </c>
      <c r="B6" s="155">
        <f>'Données projet'!D9</f>
        <v>10</v>
      </c>
      <c r="C6" s="156">
        <f ca="1">IF(OR('Données projet'!B9="",'Données projet'!C9="",'Données projet'!C9=0%),0,Calculateur!S3)</f>
        <v>286.24891097226424</v>
      </c>
      <c r="D6" s="156">
        <f>IF(OR('Données projet'!B9="",'Données projet'!C9="",'Données projet'!C9=0%),0,Calculateur!T3)</f>
        <v>405.88640147437172</v>
      </c>
      <c r="E6" s="156">
        <f ca="1">MIN(C6,D6)</f>
        <v>286.24891097226424</v>
      </c>
      <c r="F6" s="156">
        <f ca="1">E6*B6</f>
        <v>2862.4891097226423</v>
      </c>
      <c r="G6" s="156">
        <f ca="1">F6*(100%-'Données projet'!$C$24)*(100%-'Données projet'!$C$25)*(100%-'Données projet'!$C$26)*(100%-'Données projet'!$C$27)</f>
        <v>2576.2401987503781</v>
      </c>
      <c r="H6" s="157">
        <f>IF(OR('Données projet'!B9="",'Données projet'!C9="",'Données projet'!C9=0%),0,AVERAGE(Calculateur!$AC$3:$AC$33)*B6)</f>
        <v>0.34730552928892944</v>
      </c>
      <c r="I6" s="158">
        <f>H6*(100%-'Données projet'!$C$24)*(100%-'Données projet'!$C$25)*(100%-'Données projet'!$C$26)*(100%-'Données projet'!$C$27)</f>
        <v>0.3125749763600365</v>
      </c>
      <c r="J6" s="159">
        <f>IF(OR('Données projet'!B9="",'Données projet'!C9="",'Données projet'!C9=0%),0,SUM(Calculateur!$V$3:$V$33)*VLOOKUP('Données projet'!$B$9,Paramètres!$A$1:$I$89,9,0)*B6)</f>
        <v>206.72499999999999</v>
      </c>
      <c r="K6" s="160">
        <f>J6*(100%-'Données projet'!$C$24)*(100%-'Données projet'!$C$25)*(100%-'Données projet'!$C$26)*(100%-'Données projet'!$C$27)</f>
        <v>186.05250000000001</v>
      </c>
      <c r="L6" s="161">
        <f ca="1">G6+I6+K6</f>
        <v>2762.6052737267382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2862.4891097226423</v>
      </c>
      <c r="G16" s="175">
        <f t="shared" ca="1" si="3"/>
        <v>2576.2401987503781</v>
      </c>
      <c r="H16" s="176">
        <f t="shared" si="3"/>
        <v>0.34730552928892944</v>
      </c>
      <c r="I16" s="176">
        <f t="shared" si="3"/>
        <v>0.3125749763600365</v>
      </c>
      <c r="J16" s="177">
        <f t="shared" si="3"/>
        <v>206.72499999999999</v>
      </c>
      <c r="K16" s="177">
        <f t="shared" si="3"/>
        <v>186.05250000000001</v>
      </c>
      <c r="L16" s="178">
        <f t="shared" ca="1" si="3"/>
        <v>2762.6052737267382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/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" zoomScale="80" zoomScaleNormal="80" workbookViewId="0">
      <selection activeCell="L26" sqref="L26:P27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628.19801672097424</v>
      </c>
      <c r="U10" s="190">
        <f>'Données projet'!D9</f>
        <v>10</v>
      </c>
      <c r="V10" s="189">
        <f>U10*T10</f>
        <v>6281.9801672097419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/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/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26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3"/>
      <c r="I16" s="204"/>
      <c r="J16" s="215"/>
      <c r="K16" s="224"/>
      <c r="L16" s="322" t="s">
        <v>254</v>
      </c>
      <c r="M16" s="323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1423</v>
      </c>
      <c r="F17" s="260"/>
      <c r="G17" s="326"/>
      <c r="J17" s="215"/>
      <c r="K17" s="224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6"/>
      <c r="J18" s="215"/>
      <c r="K18" s="224"/>
      <c r="L18" s="293" t="s">
        <v>255</v>
      </c>
      <c r="M18" s="295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6"/>
      <c r="H19" s="231" t="s">
        <v>178</v>
      </c>
      <c r="I19" s="231" t="s">
        <v>287</v>
      </c>
      <c r="J19" s="259"/>
      <c r="K19" s="183"/>
      <c r="L19" s="322" t="s">
        <v>288</v>
      </c>
      <c r="M19" s="323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6"/>
      <c r="H20" s="203">
        <v>0</v>
      </c>
      <c r="I20" s="204">
        <v>300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>
        <v>300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5</v>
      </c>
      <c r="B23" s="193">
        <f>'Données projet'!D36</f>
        <v>5.13</v>
      </c>
      <c r="C23" s="206">
        <f>70*'Données projet'!E36+13.8*('Données projet'!F36+'Données projet'!G36)+20*'Données projet'!G36</f>
        <v>0</v>
      </c>
      <c r="D23" s="194">
        <f>B23*C23</f>
        <v>0</v>
      </c>
      <c r="E23" s="206"/>
      <c r="F23" s="260"/>
      <c r="H23" s="203">
        <v>3</v>
      </c>
      <c r="I23" s="204">
        <v>300</v>
      </c>
      <c r="K23" s="224"/>
      <c r="L23" s="324" t="s">
        <v>260</v>
      </c>
      <c r="M23" s="324"/>
      <c r="N23" s="324"/>
      <c r="O23" s="25"/>
      <c r="P23" s="25"/>
      <c r="Q23" s="264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-2217.7230420841715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10</v>
      </c>
      <c r="B24" s="193">
        <f>'Données projet'!D37</f>
        <v>23.72</v>
      </c>
      <c r="C24" s="206">
        <f>70*'Données projet'!E37+13.8*('Données projet'!F37+'Données projet'!G37)+20*'Données projet'!G37</f>
        <v>0</v>
      </c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15</v>
      </c>
      <c r="B25" s="193">
        <f>'Données projet'!D38</f>
        <v>18.59</v>
      </c>
      <c r="C25" s="206">
        <f>70*'Données projet'!E38+13.8*('Données projet'!F38+'Données projet'!G38)+20*'Données projet'!G38</f>
        <v>0</v>
      </c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>
        <v>0</v>
      </c>
      <c r="Q25" s="264"/>
      <c r="R25" s="25"/>
      <c r="S25" s="198" t="s">
        <v>266</v>
      </c>
      <c r="T25" s="340">
        <f ca="1">T23-T24</f>
        <v>-2217.7230420841715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20</v>
      </c>
      <c r="B26" s="193">
        <f>'Données projet'!D39</f>
        <v>14.74</v>
      </c>
      <c r="C26" s="206">
        <f>70*'Données projet'!E39+13.8*('Données projet'!F39+'Données projet'!G39)+20*'Données projet'!G39</f>
        <v>0</v>
      </c>
      <c r="D26" s="194">
        <f t="shared" si="2"/>
        <v>0</v>
      </c>
      <c r="E26" s="206"/>
      <c r="F26" s="263"/>
      <c r="G26" s="258"/>
      <c r="H26" s="203"/>
      <c r="I26" s="204"/>
      <c r="K26" s="224"/>
      <c r="L26" s="327" t="s">
        <v>258</v>
      </c>
      <c r="M26" s="328"/>
      <c r="N26" s="328"/>
      <c r="O26" s="328"/>
      <c r="P26" s="329"/>
      <c r="Q26" s="264"/>
      <c r="R26" s="25"/>
      <c r="S26" s="198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25</v>
      </c>
      <c r="B27" s="193">
        <f>'Données projet'!D40</f>
        <v>11.54</v>
      </c>
      <c r="C27" s="206">
        <f>70*'Données projet'!E40+13.8*('Données projet'!F40+'Données projet'!G40)+20*'Données projet'!G40</f>
        <v>0</v>
      </c>
      <c r="D27" s="194">
        <f t="shared" si="2"/>
        <v>0</v>
      </c>
      <c r="E27" s="206"/>
      <c r="F27" s="263"/>
      <c r="G27" s="258"/>
      <c r="H27" s="203"/>
      <c r="I27" s="204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30</v>
      </c>
      <c r="B28" s="193">
        <f>'Données projet'!D41</f>
        <v>8.9700000000000006</v>
      </c>
      <c r="C28" s="206">
        <f>70*'Données projet'!E41+13.8*('Données projet'!F41+'Données projet'!G41)+20*'Données projet'!G41</f>
        <v>28</v>
      </c>
      <c r="D28" s="194">
        <f t="shared" si="2"/>
        <v>251.16000000000003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35</v>
      </c>
      <c r="B29" s="193">
        <f>'Données projet'!D42</f>
        <v>7.05</v>
      </c>
      <c r="C29" s="206">
        <f>70*'Données projet'!E42+13.8*('Données projet'!F42+'Données projet'!G42)+20*'Données projet'!G42</f>
        <v>42</v>
      </c>
      <c r="D29" s="194">
        <f t="shared" si="2"/>
        <v>296.09999999999997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40</v>
      </c>
      <c r="B30" s="193">
        <f>'Données projet'!D43</f>
        <v>5.77</v>
      </c>
      <c r="C30" s="206">
        <f>70*'Données projet'!E43+13.8*('Données projet'!F43+'Données projet'!G43)+20*'Données projet'!G43</f>
        <v>49</v>
      </c>
      <c r="D30" s="194">
        <f t="shared" si="2"/>
        <v>282.72999999999996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45</v>
      </c>
      <c r="B31" s="193">
        <f>'Données projet'!D44</f>
        <v>242.31</v>
      </c>
      <c r="C31" s="206">
        <f>70*'Données projet'!E44+13.8*('Données projet'!F44+'Données projet'!G44)+20*'Données projet'!G44</f>
        <v>56</v>
      </c>
      <c r="D31" s="194">
        <f t="shared" si="2"/>
        <v>13569.36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>
        <f>70*'Données projet'!E45+13.8*('Données projet'!F45+'Données projet'!G45)+20*'Données projet'!G45</f>
        <v>0</v>
      </c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>
        <f>70*'Données projet'!E46+13.8*('Données projet'!F46+'Données projet'!G46)+20*'Données projet'!G46</f>
        <v>0</v>
      </c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>
        <f>70*'Données projet'!E47+13.8*('Données projet'!F47+'Données projet'!G47)+20*'Données projet'!G47</f>
        <v>0</v>
      </c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>
        <f>70*'Données projet'!E48+13.8*('Données projet'!F48+'Données projet'!G48)+20*'Données projet'!G48</f>
        <v>0</v>
      </c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>
        <f>70*'Données projet'!E49+13.8*('Données projet'!F49+'Données projet'!G49)+20*'Données projet'!G49</f>
        <v>0</v>
      </c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>
        <f>70*'Données projet'!E50+13.8*('Données projet'!F50+'Données projet'!G50)+20*'Données projet'!G50</f>
        <v>0</v>
      </c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>
        <f>70*'Données projet'!E51+13.8*('Données projet'!F51+'Données projet'!G51)+20*'Données projet'!G51</f>
        <v>0</v>
      </c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>
        <f>70*'Données projet'!E52+13.8*('Données projet'!F52+'Données projet'!G52)+20*'Données projet'!G52</f>
        <v>0</v>
      </c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>
        <f>70*'Données projet'!E53+13.8*('Données projet'!F53+'Données projet'!G53)+20*'Données projet'!G53</f>
        <v>0</v>
      </c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>
        <f>70*'Données projet'!E54+13.8*('Données projet'!F54+'Données projet'!G54)+20*'Données projet'!G54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>
        <f>70*'Données projet'!E55+13.8*('Données projet'!F55+'Données projet'!G55)+20*'Données projet'!G55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0</v>
      </c>
      <c r="B54" s="193">
        <f>'Données projet'!D62</f>
        <v>0</v>
      </c>
      <c r="C54" s="204">
        <f>225*'Données projet'!E62+13.8*('Données projet'!F62+'Données projet'!G62)+10*'Données projet'!H62</f>
        <v>0</v>
      </c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0</v>
      </c>
      <c r="B55" s="193">
        <f>'Données projet'!D63</f>
        <v>0</v>
      </c>
      <c r="C55" s="204">
        <f>225*'Données projet'!E63+13.8*('Données projet'!F63+'Données projet'!G63)+10*'Données projet'!H63</f>
        <v>0</v>
      </c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0</v>
      </c>
      <c r="B56" s="193">
        <f>'Données projet'!D64</f>
        <v>0</v>
      </c>
      <c r="C56" s="204">
        <f>225*'Données projet'!E64+13.8*('Données projet'!F64+'Données projet'!G64)+10*'Données projet'!H64</f>
        <v>0</v>
      </c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0</v>
      </c>
      <c r="B57" s="193">
        <f>'Données projet'!D65</f>
        <v>0</v>
      </c>
      <c r="C57" s="204">
        <f>225*'Données projet'!E65+13.8*('Données projet'!F65+'Données projet'!G65)+10*'Données projet'!H65</f>
        <v>0</v>
      </c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0</v>
      </c>
      <c r="B58" s="193">
        <f>'Données projet'!D66</f>
        <v>0</v>
      </c>
      <c r="C58" s="204">
        <f>225*'Données projet'!E66+13.8*('Données projet'!F66+'Données projet'!G66)+10*'Données projet'!H66</f>
        <v>0</v>
      </c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0</v>
      </c>
      <c r="B59" s="193">
        <f>'Données projet'!D67</f>
        <v>0</v>
      </c>
      <c r="C59" s="204">
        <f>225*'Données projet'!E67+13.8*('Données projet'!F67+'Données projet'!G67)+10*'Données projet'!H67</f>
        <v>0</v>
      </c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0</v>
      </c>
      <c r="B60" s="193">
        <f>'Données projet'!D68</f>
        <v>0</v>
      </c>
      <c r="C60" s="204">
        <f>225*'Données projet'!E68+13.8*('Données projet'!F68+'Données projet'!G68)+10*'Données projet'!H68</f>
        <v>0</v>
      </c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>
        <f>225*'Données projet'!E69+13.8*('Données projet'!F69+'Données projet'!G69)+10*'Données projet'!H69</f>
        <v>0</v>
      </c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>
        <f>225*'Données projet'!E70+13.8*('Données projet'!F70+'Données projet'!G70)+10*'Données projet'!H70</f>
        <v>0</v>
      </c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>
        <f>225*'Données projet'!E71+13.8*('Données projet'!F71+'Données projet'!G71)+10*'Données projet'!H71</f>
        <v>0</v>
      </c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>
        <f>225*'Données projet'!E72+13.8*('Données projet'!F72+'Données projet'!G72)+10*'Données projet'!H72</f>
        <v>0</v>
      </c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>
        <f>225*'Données projet'!E73+13.8*('Données projet'!F73+'Données projet'!G73)+10*'Données projet'!H73</f>
        <v>0</v>
      </c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>
        <f>225*'Données projet'!E74+13.8*('Données projet'!F74+'Données projet'!G74)+10*'Données projet'!H74</f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>
        <f>225*'Données projet'!E75+13.8*('Données projet'!F75+'Données projet'!G75)+10*'Données projet'!H75</f>
        <v>0</v>
      </c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>
        <f>225*'Données projet'!E76+13.8*('Données projet'!F76+'Données projet'!G76)+10*'Données projet'!H76</f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>
        <f>225*'Données projet'!E77+13.8*('Données projet'!F77+'Données projet'!G77)+10*'Données projet'!H77</f>
        <v>0</v>
      </c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>
        <f>225*'Données projet'!E78+13.8*('Données projet'!F78+'Données projet'!G78)+10*'Données projet'!H78</f>
        <v>0</v>
      </c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>
        <f>225*'Données projet'!E79+13.8*('Données projet'!F79+'Données projet'!G79)+10*'Données projet'!H79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>
        <f>225*'Données projet'!E80+13.8*('Données projet'!F80+'Données projet'!G80)+10*'Données projet'!H80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225*'Données projet'!E81+13.8*('Données projet'!F81+'Données projet'!G81)+10*'Données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>
        <f>225*'Données projet'!E88+13.8*('Données projet'!F88+'Données projet'!G88)+10*'Données projet'!H88</f>
        <v>0</v>
      </c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>
        <f>225*'Données projet'!E89+13.8*('Données projet'!F89+'Données projet'!G89)+10*'Données projet'!H89</f>
        <v>0</v>
      </c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>
        <f>225*'Données projet'!E90+13.8*('Données projet'!F90+'Données projet'!G90)+10*'Données projet'!H90</f>
        <v>0</v>
      </c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>
        <f>225*'Données projet'!E91+13.8*('Données projet'!F91+'Données projet'!G91)+10*'Données projet'!H91</f>
        <v>0</v>
      </c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>
        <f>225*'Données projet'!E92+13.8*('Données projet'!F92+'Données projet'!G92)+10*'Données projet'!H92</f>
        <v>0</v>
      </c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>
        <f>225*'Données projet'!E93+13.8*('Données projet'!F93+'Données projet'!G93)+10*'Données projet'!H93</f>
        <v>0</v>
      </c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>
        <f>225*'Données projet'!E94+13.8*('Données projet'!F94+'Données projet'!G94)+10*'Données projet'!H94</f>
        <v>0</v>
      </c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>
        <f>225*'Données projet'!E95+13.8*('Données projet'!F95+'Données projet'!G95)+10*'Données projet'!H95</f>
        <v>0</v>
      </c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>
        <f>225*'Données projet'!E96+13.8*('Données projet'!F96+'Données projet'!G96)+10*'Données projet'!H96</f>
        <v>0</v>
      </c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>
        <f>225*'Données projet'!E97+13.8*('Données projet'!F97+'Données projet'!G97)+10*'Données projet'!H97</f>
        <v>0</v>
      </c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>
        <f>225*'Données projet'!E98+13.8*('Données projet'!F98+'Données projet'!G98)+10*'Données projet'!H98</f>
        <v>0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>
        <f>225*'Données projet'!E99+13.8*('Données projet'!F99+'Données projet'!G99)+10*'Données projet'!H99</f>
        <v>0</v>
      </c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>
        <f>225*'Données projet'!E100+13.8*('Données projet'!F100+'Données projet'!G100)+10*'Données projet'!H100</f>
        <v>0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>
        <f>225*'Données projet'!E101+13.8*('Données projet'!F101+'Données projet'!G101)+10*'Données projet'!H101</f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>
        <f>225*'Données projet'!E102+13.8*('Données projet'!F102+'Données projet'!G102)+10*'Données projet'!H102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>
        <f>225*'Données projet'!E103+13.8*('Données projet'!F103+'Données projet'!G103)+10*'Données projet'!H103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>
        <f>225*'Données projet'!E104+13.8*('Données projet'!F104+'Données projet'!G104)+10*'Données projet'!H104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>
        <f>225*'Données projet'!E105+13.8*('Données projet'!F105+'Données projet'!G105)+10*'Données projet'!H105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225*'Données projet'!E106+13.8*('Données projet'!F106+'Données projet'!G106)+10*'Données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225*'Données projet'!E107+13.8*('Données projet'!F107+'Données projet'!G107)+10*'Données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225*'Données projet'!E114+13.8*('Données projet'!F114+'Données projet'!G114)+10*'Données projet'!H114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225*'Données projet'!E115+13.8*('Données projet'!F115+'Données projet'!G115)+10*'Données projet'!H115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225*'Données projet'!E116+13.8*('Données projet'!F116+'Données projet'!G116)+10*'Données projet'!H116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225*'Données projet'!E117+13.8*('Données projet'!F117+'Données projet'!G117)+10*'Données projet'!H117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225*'Données projet'!E118+13.8*('Données projet'!F118+'Données projet'!G118)+10*'Données projet'!H118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225*'Données projet'!E119+13.8*('Données projet'!F119+'Données projet'!G119)+10*'Données projet'!H119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225*'Données projet'!E120+13.8*('Données projet'!F120+'Données projet'!G120)+10*'Données projet'!H120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225*'Données projet'!E121+13.8*('Données projet'!F121+'Données projet'!G121)+10*'Données projet'!H121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225*'Données projet'!E122+13.8*('Données projet'!F122+'Données projet'!G122)+10*'Données projet'!H122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225*'Données projet'!E123+13.8*('Données projet'!F123+'Données projet'!G123)+10*'Données projet'!H123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225*'Données projet'!E124+13.8*('Données projet'!F124+'Données projet'!G124)+10*'Données projet'!H124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225*'Données projet'!E125+13.8*('Données projet'!F125+'Données projet'!G125)+10*'Données projet'!H125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225*'Données projet'!E126+13.8*('Données projet'!F126+'Données projet'!G126)+10*'Données projet'!H126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225*'Données projet'!E127+13.8*('Données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225*'Données projet'!E128+13.8*('Données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225*'Données projet'!E129+13.8*('Données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225*'Données projet'!E130+13.8*('Données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225*'Données projet'!E131+13.8*('Données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225*'Données projet'!E132+13.8*('Données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225*'Données projet'!E133+13.8*('Données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225*'Données projet'!E140+13.8*('Données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225*'Données projet'!E141+13.8*('Données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225*'Données projet'!E142+13.8*('Données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225*'Données projet'!E143+13.8*('Données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225*'Données projet'!E144+13.8*('Données projet'!F144+'Données projet'!G144)+10*'Données projet'!H144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225*'Données projet'!E145+13.8*('Données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225*'Données projet'!E146+13.8*('Données projet'!F146+'Données projet'!G146)+10*'Données projet'!H146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225*'Données projet'!E147+13.8*('Données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225*'Données projet'!E148+13.8*('Données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225*'Données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225*'Données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225*'Données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225*'Données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225*'Données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225*'Données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225*'Données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225*'Données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225*'Données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225*'Données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225*'Données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2024-12-03T10:39:12Z</dcterms:modified>
</cp:coreProperties>
</file>