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Lourquen (40) Indivision CERES-SWC-Perenco\Dossier déposé le 05 07 2024\"/>
    </mc:Choice>
  </mc:AlternateContent>
  <xr:revisionPtr revIDLastSave="0" documentId="13_ncr:1_{8850BE39-1B41-431F-B174-BECCB0CEE51B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114" i="2" a="1"/>
  <c r="BC114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BC181" i="2" a="1"/>
  <c r="BC181" i="2" s="1"/>
  <c r="BC192" i="2" a="1"/>
  <c r="BC192" i="2" s="1"/>
  <c r="BC126" i="2" a="1"/>
  <c r="BC126" i="2" s="1"/>
  <c r="BC7" i="2" a="1"/>
  <c r="BC7" i="2" s="1"/>
  <c r="BC34" i="2" a="1"/>
  <c r="BC34" i="2" s="1"/>
  <c r="BC151" i="2" a="1"/>
  <c r="BC151" i="2" s="1"/>
  <c r="BC185" i="2" a="1"/>
  <c r="BC185" i="2" s="1"/>
  <c r="BC58" i="2" a="1"/>
  <c r="BC58" i="2" s="1"/>
  <c r="BC143" i="2" a="1"/>
  <c r="BC143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<sst xmlns="http://schemas.openxmlformats.org/spreadsheetml/2006/main" count="1169" uniqueCount="324">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</sst>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1.9601694389256969</c:v>
                </c:pt>
                <c:pt idx="2">
                  <c:v>2.5836931350680472</c:v>
                </c:pt>
                <c:pt idx="3">
                  <c:v>3.4063770162090443</c:v>
                </c:pt>
                <c:pt idx="4">
                  <c:v>4.4920817856111688</c:v>
                </c:pt>
                <c:pt idx="5">
                  <c:v>5.925219115846077</c:v>
                </c:pt>
                <c:pt idx="6">
                  <c:v>7.8173872676390426</c:v>
                </c:pt>
                <c:pt idx="7">
                  <c:v>10.3161558448002</c:v>
                </c:pt>
                <c:pt idx="8">
                  <c:v>13.616697699954178</c:v>
                </c:pt>
                <c:pt idx="9">
                  <c:v>17.977193291390293</c:v>
                </c:pt>
                <c:pt idx="10">
                  <c:v>23.73923425573609</c:v>
                </c:pt>
                <c:pt idx="11">
                  <c:v>31.354852864112974</c:v>
                </c:pt>
                <c:pt idx="12">
                  <c:v>41.422334579565863</c:v>
                </c:pt>
                <c:pt idx="13">
                  <c:v>54.733674897034746</c:v>
                </c:pt>
                <c:pt idx="14">
                  <c:v>72.337475813902117</c:v>
                </c:pt>
                <c:pt idx="15">
                  <c:v>95.622317068801905</c:v>
                </c:pt>
                <c:pt idx="16">
                  <c:v>126.42728286885189</c:v>
                </c:pt>
                <c:pt idx="17">
                  <c:v>167.18850925539826</c:v>
                </c:pt>
                <c:pt idx="18">
                  <c:v>221.13351728633074</c:v>
                </c:pt>
                <c:pt idx="19">
                  <c:v>292.53894765576132</c:v>
                </c:pt>
                <c:pt idx="20">
                  <c:v>387.07242521413923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46" sqref="E4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0.43</v>
      </c>
      <c r="D9" s="36">
        <f t="shared" ref="D9:D18" si="0">C9*$C$5</f>
        <v>2.0640000000000001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0.26</v>
      </c>
      <c r="D10" s="36">
        <f t="shared" si="0"/>
        <v>1.248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138</v>
      </c>
      <c r="C11" s="35">
        <v>0.31</v>
      </c>
      <c r="D11" s="36">
        <f t="shared" si="0"/>
        <v>1.488</v>
      </c>
      <c r="E11" s="37">
        <v>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4.8000000000000007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310</v>
      </c>
      <c r="C36" s="63">
        <v>1</v>
      </c>
      <c r="D36" s="63">
        <v>310</v>
      </c>
      <c r="E36" s="54">
        <v>0.9</v>
      </c>
      <c r="F36" s="54"/>
      <c r="G36" s="54">
        <v>0.1</v>
      </c>
      <c r="H36" s="54"/>
      <c r="I36" s="52">
        <f>IFERROR(B36/A36,"")</f>
        <v>15.5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54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>
        <v>0.4</v>
      </c>
      <c r="F65" s="54">
        <v>0.2</v>
      </c>
      <c r="G65" s="54">
        <v>0.4</v>
      </c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taeda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12</v>
      </c>
      <c r="B88" s="63">
        <v>106</v>
      </c>
      <c r="C88" s="63">
        <v>1</v>
      </c>
      <c r="D88" s="63">
        <v>34</v>
      </c>
      <c r="E88" s="54"/>
      <c r="F88" s="54"/>
      <c r="G88" s="54">
        <v>1</v>
      </c>
      <c r="H88" s="93"/>
      <c r="I88" s="56">
        <f>IFERROR(B88/A88,"")</f>
        <v>8.8333333333333339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17</v>
      </c>
      <c r="B89" s="63">
        <v>176</v>
      </c>
      <c r="C89" s="63">
        <v>2</v>
      </c>
      <c r="D89" s="63">
        <v>43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20.8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22</v>
      </c>
      <c r="B90" s="63">
        <v>232</v>
      </c>
      <c r="C90" s="63">
        <v>3</v>
      </c>
      <c r="D90" s="63">
        <v>56</v>
      </c>
      <c r="E90" s="93">
        <v>0.4</v>
      </c>
      <c r="F90" s="93"/>
      <c r="G90" s="93">
        <v>0.6</v>
      </c>
      <c r="H90" s="93"/>
      <c r="I90" s="56">
        <f t="shared" si="3"/>
        <v>19.8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309</v>
      </c>
      <c r="C91" s="63">
        <v>4</v>
      </c>
      <c r="D91" s="63">
        <v>309</v>
      </c>
      <c r="E91" s="93">
        <v>0.4</v>
      </c>
      <c r="F91" s="93">
        <v>0.4</v>
      </c>
      <c r="G91" s="93">
        <v>0.2</v>
      </c>
      <c r="H91" s="93"/>
      <c r="I91" s="56">
        <f t="shared" si="3"/>
        <v>16.625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taeda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83.489966062874203</v>
      </c>
      <c r="T3" s="62">
        <f>IF('Données projet'!E9&gt;30,$R$33-$H$33,LOOKUP('Données projet'!$E$9,$A$3:$A$203,R3:R203)-LOOKUP('Données projet'!$E$9,$A$3:$A$203,$H$3:$H$203))</f>
        <v>420.25379476770161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212.90262675152454</v>
      </c>
      <c r="AO3" s="62">
        <f>IF('Données projet'!E10&gt;30,$AM$33-$H$33,LOOKUP('Données projet'!$E$10,$A$3:$A$203,AM3:AM203)-LOOKUP('Données projet'!$E$10,$A$3:$A$203,$H$3:$H$203))</f>
        <v>366.51899340890498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189.09998601768521</v>
      </c>
      <c r="BJ3" s="62">
        <f>IF('Données projet'!E11&gt;30,$BH$33-$H$33,LOOKUP('Données projet'!$E$11,$A$3:$A$203,BH3:BH203)-LOOKUP('Données projet'!$E$11,$A$3:$A$203,$H$3:$H$203))</f>
        <v>458.38901659119472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15.5</v>
      </c>
      <c r="N4" s="14">
        <f>IF('Données projet'!$A$36&gt;35,N3+M4-V3,IF(A4&lt;'Données projet'!$A$36,$K$205^A4,IF(A4='Données projet'!$A$36,'Données projet'!$B$36,N3+M4-V3)))</f>
        <v>1.3321958753513481</v>
      </c>
      <c r="O4" s="14">
        <f>N4*VLOOKUP('Données projet'!$B$9,Paramètres!$A$1:$I$89,3,0)*VLOOKUP('Données projet'!$B$9,Paramètres!$A$1:$I$89,5,0)</f>
        <v>0.76270878255615382</v>
      </c>
      <c r="P4" s="14">
        <f>EXP(-1.0587+0.8836*LN(O4)+0.284)</f>
        <v>0.36274735462606433</v>
      </c>
      <c r="Q4" s="22">
        <f t="shared" ref="Q4:Q34" si="2">(O4+P4)*0.475*44/12</f>
        <v>1.9601694389256969</v>
      </c>
      <c r="R4" s="62">
        <f t="shared" si="0"/>
        <v>169.77260339184954</v>
      </c>
      <c r="S4" s="62">
        <f ca="1">AVERAGE(OFFSET($R$3,0,0,'Données projet'!$E$9+1,1))-AVERAGE(OFFSET($H$3,0,0,'Données projet'!$E$9+1,1))</f>
        <v>83.489966062874203</v>
      </c>
      <c r="T4" s="62">
        <f>$T$3</f>
        <v>420.25379476770161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169.94758826188439</v>
      </c>
      <c r="AN4" s="62">
        <f ca="1">AVERAGE(OFFSET($AM$3,0,0,'Données projet'!$E$10+1,1))-AVERAGE(OFFSET($H$3,0,0,'Données projet'!$E$10+1,1))</f>
        <v>212.90262675152454</v>
      </c>
      <c r="AO4" s="62">
        <f>$AO$3</f>
        <v>366.51899340890498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8.8333333333333339</v>
      </c>
      <c r="BD4" s="13">
        <f>IF('Données projet'!$A$88&gt;35,BD3+BC4-BL3,IF(A4&lt;'Données projet'!$A$88,$BA$205^A4,IF(A4='Données projet'!$A$88,'Données projet'!$B$88,BD3+BC4-BL3)))</f>
        <v>1.4749438547769935</v>
      </c>
      <c r="BE4" s="14">
        <f>BD4*VLOOKUP('Données projet'!$B$11,Paramètres!$A$1:$I$89,3,0)*VLOOKUP('Données projet'!$B$11,Paramètres!$A$1:$I$89,5,0)</f>
        <v>0.88201642515664225</v>
      </c>
      <c r="BF4" s="14">
        <f>EXP(-1.0587+0.8836*LN(BE4)+0.284)</f>
        <v>0.4124537465701128</v>
      </c>
      <c r="BG4" s="22">
        <f t="shared" ref="BG4:BG67" si="7">(BE4+BF4)*0.475*44/12</f>
        <v>2.254535549090765</v>
      </c>
      <c r="BH4" s="62">
        <f t="shared" ref="BH4:BH67" si="8">BG4+(AY4+AZ4)*44/12</f>
        <v>170.06696950201462</v>
      </c>
      <c r="BI4" s="62">
        <f ca="1">AVERAGE(OFFSET($BH$3,0,0,'Données projet'!$E$11+1,1))-AVERAGE(OFFSET($H$3,0,0,'Données projet'!$E$11+1,1))</f>
        <v>189.09998601768521</v>
      </c>
      <c r="BJ4" s="62">
        <f>$BJ$3</f>
        <v>458.38901659119472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15.5</v>
      </c>
      <c r="N5" s="14">
        <f>IF('Données projet'!$A$36&gt;35,N4+M5-V4,IF(A5&lt;'Données projet'!$A$36,$K$205^A5,IF(A5='Données projet'!$A$36,'Données projet'!$B$36,N4+M5-V4)))</f>
        <v>1.7747458503031446</v>
      </c>
      <c r="O5" s="14">
        <f>N5*VLOOKUP('Données projet'!$B$9,Paramètres!$A$1:$I$89,3,0)*VLOOKUP('Données projet'!$B$9,Paramètres!$A$1:$I$89,5,0)</f>
        <v>1.0160774942155564</v>
      </c>
      <c r="P5" s="14">
        <f t="shared" ref="P5:P68" si="33">EXP(-1.0587+0.8836*LN(O5)+0.284)</f>
        <v>0.46738267902925551</v>
      </c>
      <c r="Q5" s="22">
        <f t="shared" si="2"/>
        <v>2.5836931350680472</v>
      </c>
      <c r="R5" s="62">
        <f t="shared" si="0"/>
        <v>173.18097442256888</v>
      </c>
      <c r="S5" s="62">
        <f ca="1">AVERAGE(OFFSET($R$3,0,0,'Données projet'!$E$9+1,1))-AVERAGE(OFFSET($H$3,0,0,'Données projet'!$E$9+1,1))</f>
        <v>83.489966062874203</v>
      </c>
      <c r="T5" s="62">
        <f t="shared" ref="T5:T68" si="34">$T$3</f>
        <v>420.25379476770161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173.53737787624462</v>
      </c>
      <c r="AN5" s="62">
        <f ca="1">AVERAGE(OFFSET($AM$3,0,0,'Données projet'!$E$10+1,1))-AVERAGE(OFFSET($H$3,0,0,'Données projet'!$E$10+1,1))</f>
        <v>212.90262675152454</v>
      </c>
      <c r="AO5" s="62">
        <f t="shared" ref="AO5:AO68" si="36">$AO$3</f>
        <v>366.51899340890498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8.8333333333333339</v>
      </c>
      <c r="BD5" s="13">
        <f>IF('Données projet'!$A$88&gt;35,BD4+BC5-BL4,IF(A5&lt;'Données projet'!$A$88,$BA$205^A5,IF(A5='Données projet'!$A$88,'Données projet'!$B$88,BD4+BC5-BL4)))</f>
        <v>2.1754593747444169</v>
      </c>
      <c r="BE5" s="14">
        <f>BD5*VLOOKUP('Données projet'!$B$11,Paramètres!$A$1:$I$89,3,0)*VLOOKUP('Données projet'!$B$11,Paramètres!$A$1:$I$89,5,0)</f>
        <v>1.3009247060971614</v>
      </c>
      <c r="BF5" s="14">
        <f t="shared" ref="BF5:BF68" si="37">EXP(-1.0587+0.8836*LN(BE5)+0.284)</f>
        <v>0.58144049425293109</v>
      </c>
      <c r="BG5" s="22">
        <f t="shared" si="7"/>
        <v>3.2784527239430776</v>
      </c>
      <c r="BH5" s="62">
        <f t="shared" si="8"/>
        <v>173.87573401144391</v>
      </c>
      <c r="BI5" s="62">
        <f ca="1">AVERAGE(OFFSET($BH$3,0,0,'Données projet'!$E$11+1,1))-AVERAGE(OFFSET($H$3,0,0,'Données projet'!$E$11+1,1))</f>
        <v>189.09998601768521</v>
      </c>
      <c r="BJ5" s="62">
        <f t="shared" ref="BJ5:BJ68" si="38">$BJ$3</f>
        <v>458.38901659119472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15.5</v>
      </c>
      <c r="N6" s="14">
        <f>IF('Données projet'!$A$36&gt;35,N5+M6-V5,IF(A6&lt;'Données projet'!$A$36,$K$205^A6,IF(A6='Données projet'!$A$36,'Données projet'!$B$36,N5+M6-V5)))</f>
        <v>2.3643091015707705</v>
      </c>
      <c r="O6" s="14">
        <f>N6*VLOOKUP('Données projet'!$B$9,Paramètres!$A$1:$I$89,3,0)*VLOOKUP('Données projet'!$B$9,Paramètres!$A$1:$I$89,5,0)</f>
        <v>1.3536142468312975</v>
      </c>
      <c r="P6" s="14">
        <f t="shared" si="33"/>
        <v>0.60220030792987655</v>
      </c>
      <c r="Q6" s="22">
        <f t="shared" si="2"/>
        <v>3.4063770162090443</v>
      </c>
      <c r="R6" s="62">
        <f t="shared" si="0"/>
        <v>176.76139758609392</v>
      </c>
      <c r="S6" s="62">
        <f ca="1">AVERAGE(OFFSET($R$3,0,0,'Données projet'!$E$9+1,1))-AVERAGE(OFFSET($H$3,0,0,'Données projet'!$E$9+1,1))</f>
        <v>83.489966062874203</v>
      </c>
      <c r="T6" s="62">
        <f t="shared" si="34"/>
        <v>420.25379476770161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177.40481678610803</v>
      </c>
      <c r="AN6" s="62">
        <f ca="1">AVERAGE(OFFSET($AM$3,0,0,'Données projet'!$E$10+1,1))-AVERAGE(OFFSET($H$3,0,0,'Données projet'!$E$10+1,1))</f>
        <v>212.90262675152454</v>
      </c>
      <c r="AO6" s="62">
        <f t="shared" si="36"/>
        <v>366.51899340890498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8.8333333333333339</v>
      </c>
      <c r="BD6" s="13">
        <f>IF('Données projet'!$A$88&gt;35,BD5+BC6-BL5,IF(A6&lt;'Données projet'!$A$88,$BA$205^A6,IF(A6='Données projet'!$A$88,'Données projet'!$B$88,BD5+BC6-BL5)))</f>
        <v>3.2086804360962784</v>
      </c>
      <c r="BE6" s="14">
        <f>BD6*VLOOKUP('Données projet'!$B$11,Paramètres!$A$1:$I$89,3,0)*VLOOKUP('Données projet'!$B$11,Paramètres!$A$1:$I$89,5,0)</f>
        <v>1.9187909007855746</v>
      </c>
      <c r="BF6" s="14">
        <f t="shared" si="37"/>
        <v>0.81966293473739615</v>
      </c>
      <c r="BG6" s="22">
        <f t="shared" si="7"/>
        <v>4.7694737635358404</v>
      </c>
      <c r="BH6" s="62">
        <f t="shared" si="8"/>
        <v>178.12449433342073</v>
      </c>
      <c r="BI6" s="62">
        <f ca="1">AVERAGE(OFFSET($BH$3,0,0,'Données projet'!$E$11+1,1))-AVERAGE(OFFSET($H$3,0,0,'Données projet'!$E$11+1,1))</f>
        <v>189.09998601768521</v>
      </c>
      <c r="BJ6" s="62">
        <f t="shared" si="38"/>
        <v>458.38901659119472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15.5</v>
      </c>
      <c r="N7" s="14">
        <f>IF('Données projet'!$A$36&gt;35,N6+M7-V6,IF(A7&lt;'Données projet'!$A$36,$K$205^A7,IF(A7='Données projet'!$A$36,'Données projet'!$B$36,N6+M7-V6)))</f>
        <v>3.1497228331682319</v>
      </c>
      <c r="O7" s="14">
        <f>N7*VLOOKUP('Données projet'!$B$9,Paramètres!$A$1:$I$89,3,0)*VLOOKUP('Données projet'!$B$9,Paramètres!$A$1:$I$89,5,0)</f>
        <v>1.8032793164454763</v>
      </c>
      <c r="P7" s="14">
        <f t="shared" si="33"/>
        <v>0.77590639778103254</v>
      </c>
      <c r="Q7" s="22">
        <f t="shared" si="2"/>
        <v>4.4920817856111688</v>
      </c>
      <c r="R7" s="62">
        <f t="shared" si="0"/>
        <v>180.57820384978811</v>
      </c>
      <c r="S7" s="62">
        <f ca="1">AVERAGE(OFFSET($R$3,0,0,'Données projet'!$E$9+1,1))-AVERAGE(OFFSET($H$3,0,0,'Données projet'!$E$9+1,1))</f>
        <v>83.489966062874203</v>
      </c>
      <c r="T7" s="62">
        <f t="shared" si="34"/>
        <v>420.25379476770161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181.66622136619378</v>
      </c>
      <c r="AN7" s="62">
        <f ca="1">AVERAGE(OFFSET($AM$3,0,0,'Données projet'!$E$10+1,1))-AVERAGE(OFFSET($H$3,0,0,'Données projet'!$E$10+1,1))</f>
        <v>212.90262675152454</v>
      </c>
      <c r="AO7" s="62">
        <f t="shared" si="36"/>
        <v>366.51899340890498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8.8333333333333339</v>
      </c>
      <c r="BD7" s="13">
        <f>IF('Données projet'!$A$88&gt;35,BD6+BC7-BL6,IF(A7&lt;'Données projet'!$A$88,$BA$205^A7,IF(A7='Données projet'!$A$88,'Données projet'!$B$88,BD6+BC7-BL6)))</f>
        <v>4.7326234911633689</v>
      </c>
      <c r="BE7" s="14">
        <f>BD7*VLOOKUP('Données projet'!$B$11,Paramètres!$A$1:$I$89,3,0)*VLOOKUP('Données projet'!$B$11,Paramètres!$A$1:$I$89,5,0)</f>
        <v>2.8301088477156946</v>
      </c>
      <c r="BF7" s="14">
        <f t="shared" si="37"/>
        <v>1.1554876779704684</v>
      </c>
      <c r="BG7" s="22">
        <f t="shared" si="7"/>
        <v>6.9415806155700679</v>
      </c>
      <c r="BH7" s="62">
        <f t="shared" si="8"/>
        <v>183.02770267974702</v>
      </c>
      <c r="BI7" s="62">
        <f ca="1">AVERAGE(OFFSET($BH$3,0,0,'Données projet'!$E$11+1,1))-AVERAGE(OFFSET($H$3,0,0,'Données projet'!$E$11+1,1))</f>
        <v>189.09998601768521</v>
      </c>
      <c r="BJ7" s="62">
        <f t="shared" si="38"/>
        <v>458.38901659119472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15.5</v>
      </c>
      <c r="N8" s="14">
        <f>IF('Données projet'!$A$36&gt;35,N7+M8-V7,IF(A8&lt;'Données projet'!$A$36,$K$205^A8,IF(A8='Données projet'!$A$36,'Données projet'!$B$36,N7+M8-V7)))</f>
        <v>4.1960477668466805</v>
      </c>
      <c r="O8" s="14">
        <f>N8*VLOOKUP('Données projet'!$B$9,Paramètres!$A$1:$I$89,3,0)*VLOOKUP('Données projet'!$B$9,Paramètres!$A$1:$I$89,5,0)</f>
        <v>2.4023212674750618</v>
      </c>
      <c r="P8" s="14">
        <f t="shared" si="33"/>
        <v>0.99971841626431301</v>
      </c>
      <c r="Q8" s="22">
        <f t="shared" si="2"/>
        <v>5.925219115846077</v>
      </c>
      <c r="R8" s="62">
        <f t="shared" si="0"/>
        <v>184.71626699229344</v>
      </c>
      <c r="S8" s="62">
        <f ca="1">AVERAGE(OFFSET($R$3,0,0,'Données projet'!$E$9+1,1))-AVERAGE(OFFSET($H$3,0,0,'Données projet'!$E$9+1,1))</f>
        <v>83.489966062874203</v>
      </c>
      <c r="T8" s="62">
        <f t="shared" si="34"/>
        <v>420.25379476770161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186.48210008172705</v>
      </c>
      <c r="AN8" s="62">
        <f ca="1">AVERAGE(OFFSET($AM$3,0,0,'Données projet'!$E$10+1,1))-AVERAGE(OFFSET($H$3,0,0,'Données projet'!$E$10+1,1))</f>
        <v>212.90262675152454</v>
      </c>
      <c r="AO8" s="62">
        <f t="shared" si="36"/>
        <v>366.51899340890498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8.8333333333333339</v>
      </c>
      <c r="BD8" s="13">
        <f>IF('Données projet'!$A$88&gt;35,BD7+BC8-BL7,IF(A8&lt;'Données projet'!$A$88,$BA$205^A8,IF(A8='Données projet'!$A$88,'Données projet'!$B$88,BD7+BC8-BL7)))</f>
        <v>6.9803539352646524</v>
      </c>
      <c r="BE8" s="14">
        <f>BD8*VLOOKUP('Données projet'!$B$11,Paramètres!$A$1:$I$89,3,0)*VLOOKUP('Données projet'!$B$11,Paramètres!$A$1:$I$89,5,0)</f>
        <v>4.1742516532882625</v>
      </c>
      <c r="BF8" s="14">
        <f t="shared" si="37"/>
        <v>1.6289034398869595</v>
      </c>
      <c r="BG8" s="22">
        <f t="shared" si="7"/>
        <v>10.107161787280178</v>
      </c>
      <c r="BH8" s="62">
        <f t="shared" si="8"/>
        <v>188.89820966372753</v>
      </c>
      <c r="BI8" s="62">
        <f ca="1">AVERAGE(OFFSET($BH$3,0,0,'Données projet'!$E$11+1,1))-AVERAGE(OFFSET($H$3,0,0,'Données projet'!$E$11+1,1))</f>
        <v>189.09998601768521</v>
      </c>
      <c r="BJ8" s="62">
        <f t="shared" si="38"/>
        <v>458.38901659119472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15.5</v>
      </c>
      <c r="N9" s="14">
        <f>IF('Données projet'!$A$36&gt;35,N8+M9-V8,IF(A9&lt;'Données projet'!$A$36,$K$205^A9,IF(A9='Données projet'!$A$36,'Données projet'!$B$36,N8+M9-V8)))</f>
        <v>5.589957527770383</v>
      </c>
      <c r="O9" s="14">
        <f>N9*VLOOKUP('Données projet'!$B$9,Paramètres!$A$1:$I$89,3,0)*VLOOKUP('Données projet'!$B$9,Paramètres!$A$1:$I$89,5,0)</f>
        <v>3.2003624837991</v>
      </c>
      <c r="P9" s="14">
        <f t="shared" si="33"/>
        <v>1.2880895358979576</v>
      </c>
      <c r="Q9" s="22">
        <f t="shared" si="2"/>
        <v>7.8173872676390426</v>
      </c>
      <c r="R9" s="62">
        <f t="shared" si="0"/>
        <v>189.28763936389802</v>
      </c>
      <c r="S9" s="62">
        <f ca="1">AVERAGE(OFFSET($R$3,0,0,'Données projet'!$E$9+1,1))-AVERAGE(OFFSET($H$3,0,0,'Données projet'!$E$9+1,1))</f>
        <v>83.489966062874203</v>
      </c>
      <c r="T9" s="62">
        <f t="shared" si="34"/>
        <v>420.25379476770161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192.07407593457071</v>
      </c>
      <c r="AN9" s="62">
        <f ca="1">AVERAGE(OFFSET($AM$3,0,0,'Données projet'!$E$10+1,1))-AVERAGE(OFFSET($H$3,0,0,'Données projet'!$E$10+1,1))</f>
        <v>212.90262675152454</v>
      </c>
      <c r="AO9" s="62">
        <f t="shared" si="36"/>
        <v>366.51899340890498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8.8333333333333339</v>
      </c>
      <c r="BD9" s="13">
        <f>IF('Données projet'!$A$88&gt;35,BD8+BC9-BL8,IF(A9&lt;'Données projet'!$A$88,$BA$205^A9,IF(A9='Données projet'!$A$88,'Données projet'!$B$88,BD8+BC9-BL8)))</f>
        <v>10.295630140987003</v>
      </c>
      <c r="BE9" s="14">
        <f>BD9*VLOOKUP('Données projet'!$B$11,Paramètres!$A$1:$I$89,3,0)*VLOOKUP('Données projet'!$B$11,Paramètres!$A$1:$I$89,5,0)</f>
        <v>6.1567868243102275</v>
      </c>
      <c r="BF9" s="14">
        <f t="shared" si="37"/>
        <v>2.2962827445602434</v>
      </c>
      <c r="BG9" s="22">
        <f t="shared" si="7"/>
        <v>14.722429499116073</v>
      </c>
      <c r="BH9" s="62">
        <f t="shared" si="8"/>
        <v>196.19268159537503</v>
      </c>
      <c r="BI9" s="62">
        <f ca="1">AVERAGE(OFFSET($BH$3,0,0,'Données projet'!$E$11+1,1))-AVERAGE(OFFSET($H$3,0,0,'Données projet'!$E$11+1,1))</f>
        <v>189.09998601768521</v>
      </c>
      <c r="BJ9" s="62">
        <f t="shared" si="38"/>
        <v>458.38901659119472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15.5</v>
      </c>
      <c r="N10" s="14">
        <f>IF('Données projet'!$A$36&gt;35,N9+M10-V9,IF(A10&lt;'Données projet'!$A$36,$K$205^A10,IF(A10='Données projet'!$A$36,'Données projet'!$B$36,N9+M10-V9)))</f>
        <v>7.446918361884924</v>
      </c>
      <c r="O10" s="14">
        <f>N10*VLOOKUP('Données projet'!$B$9,Paramètres!$A$1:$I$89,3,0)*VLOOKUP('Données projet'!$B$9,Paramètres!$A$1:$I$89,5,0)</f>
        <v>4.2635097005463569</v>
      </c>
      <c r="P10" s="14">
        <f t="shared" si="33"/>
        <v>1.6596419806786382</v>
      </c>
      <c r="Q10" s="22">
        <f t="shared" si="2"/>
        <v>10.3161558448002</v>
      </c>
      <c r="R10" s="62">
        <f t="shared" si="0"/>
        <v>194.44033678053643</v>
      </c>
      <c r="S10" s="62">
        <f ca="1">AVERAGE(OFFSET($R$3,0,0,'Données projet'!$E$9+1,1))-AVERAGE(OFFSET($H$3,0,0,'Données projet'!$E$9+1,1))</f>
        <v>83.489966062874203</v>
      </c>
      <c r="T10" s="62">
        <f t="shared" si="34"/>
        <v>420.25379476770161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198.7483081318363</v>
      </c>
      <c r="AN10" s="62">
        <f ca="1">AVERAGE(OFFSET($AM$3,0,0,'Données projet'!$E$10+1,1))-AVERAGE(OFFSET($H$3,0,0,'Données projet'!$E$10+1,1))</f>
        <v>212.90262675152454</v>
      </c>
      <c r="AO10" s="62">
        <f t="shared" si="36"/>
        <v>366.51899340890498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8.8333333333333339</v>
      </c>
      <c r="BD10" s="13">
        <f>IF('Données projet'!$A$88&gt;35,BD9+BC10-BL9,IF(A10&lt;'Données projet'!$A$88,$BA$205^A10,IF(A10='Données projet'!$A$88,'Données projet'!$B$88,BD9+BC10-BL9)))</f>
        <v>15.18547640750557</v>
      </c>
      <c r="BE10" s="14">
        <f>BD10*VLOOKUP('Données projet'!$B$11,Paramètres!$A$1:$I$89,3,0)*VLOOKUP('Données projet'!$B$11,Paramètres!$A$1:$I$89,5,0)</f>
        <v>9.080914891688332</v>
      </c>
      <c r="BF10" s="14">
        <f t="shared" si="37"/>
        <v>3.2370945470721373</v>
      </c>
      <c r="BG10" s="22">
        <f t="shared" si="7"/>
        <v>21.45386643917448</v>
      </c>
      <c r="BH10" s="62">
        <f t="shared" si="8"/>
        <v>205.57804737491071</v>
      </c>
      <c r="BI10" s="62">
        <f ca="1">AVERAGE(OFFSET($BH$3,0,0,'Données projet'!$E$11+1,1))-AVERAGE(OFFSET($H$3,0,0,'Données projet'!$E$11+1,1))</f>
        <v>189.09998601768521</v>
      </c>
      <c r="BJ10" s="62">
        <f t="shared" si="38"/>
        <v>458.38901659119472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15.5</v>
      </c>
      <c r="N11" s="14">
        <f>IF('Données projet'!$A$36&gt;35,N10+M11-V10,IF(A11&lt;'Données projet'!$A$36,$K$205^A11,IF(A11='Données projet'!$A$36,'Données projet'!$B$36,N10+M11-V10)))</f>
        <v>9.9207539257813142</v>
      </c>
      <c r="O11" s="14">
        <f>N11*VLOOKUP('Données projet'!$B$9,Paramètres!$A$1:$I$89,3,0)*VLOOKUP('Données projet'!$B$9,Paramètres!$A$1:$I$89,5,0)</f>
        <v>5.6798300375883182</v>
      </c>
      <c r="P11" s="14">
        <f t="shared" si="33"/>
        <v>2.1383695987490099</v>
      </c>
      <c r="Q11" s="22">
        <f t="shared" si="2"/>
        <v>13.616697699954178</v>
      </c>
      <c r="R11" s="62">
        <f t="shared" si="0"/>
        <v>200.36997056617474</v>
      </c>
      <c r="S11" s="62">
        <f ca="1">AVERAGE(OFFSET($R$3,0,0,'Données projet'!$E$9+1,1))-AVERAGE(OFFSET($H$3,0,0,'Données projet'!$E$9+1,1))</f>
        <v>83.489966062874203</v>
      </c>
      <c r="T11" s="62">
        <f t="shared" si="34"/>
        <v>420.25379476770161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206.9279162550859</v>
      </c>
      <c r="AN11" s="62">
        <f ca="1">AVERAGE(OFFSET($AM$3,0,0,'Données projet'!$E$10+1,1))-AVERAGE(OFFSET($H$3,0,0,'Données projet'!$E$10+1,1))</f>
        <v>212.90262675152454</v>
      </c>
      <c r="AO11" s="62">
        <f t="shared" si="36"/>
        <v>366.51899340890498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8.8333333333333339</v>
      </c>
      <c r="BD11" s="13">
        <f>IF('Données projet'!$A$88&gt;35,BD10+BC11-BL10,IF(A11&lt;'Données projet'!$A$88,$BA$205^A11,IF(A11='Données projet'!$A$88,'Données projet'!$B$88,BD10+BC11-BL10)))</f>
        <v>22.397725109111352</v>
      </c>
      <c r="BE11" s="14">
        <f>BD11*VLOOKUP('Données projet'!$B$11,Paramètres!$A$1:$I$89,3,0)*VLOOKUP('Données projet'!$B$11,Paramètres!$A$1:$I$89,5,0)</f>
        <v>13.39383961524859</v>
      </c>
      <c r="BF11" s="14">
        <f t="shared" si="37"/>
        <v>4.5633670903584358</v>
      </c>
      <c r="BG11" s="22">
        <f t="shared" si="7"/>
        <v>31.275468345598899</v>
      </c>
      <c r="BH11" s="62">
        <f t="shared" si="8"/>
        <v>218.02874121181947</v>
      </c>
      <c r="BI11" s="62">
        <f ca="1">AVERAGE(OFFSET($BH$3,0,0,'Données projet'!$E$11+1,1))-AVERAGE(OFFSET($H$3,0,0,'Données projet'!$E$11+1,1))</f>
        <v>189.09998601768521</v>
      </c>
      <c r="BJ11" s="62">
        <f t="shared" si="38"/>
        <v>458.38901659119472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15.5</v>
      </c>
      <c r="N12" s="14">
        <f>IF('Données projet'!$A$36&gt;35,N11+M12-V11,IF(A12&lt;'Données projet'!$A$36,$K$205^A12,IF(A12='Données projet'!$A$36,'Données projet'!$B$36,N11+M12-V11)))</f>
        <v>13.216387460301561</v>
      </c>
      <c r="O12" s="14">
        <f>N12*VLOOKUP('Données projet'!$B$9,Paramètres!$A$1:$I$89,3,0)*VLOOKUP('Données projet'!$B$9,Paramètres!$A$1:$I$89,5,0)</f>
        <v>7.5666461487718495</v>
      </c>
      <c r="P12" s="14">
        <f t="shared" si="33"/>
        <v>2.7551873199689876</v>
      </c>
      <c r="Q12" s="22">
        <f t="shared" si="2"/>
        <v>17.977193291390293</v>
      </c>
      <c r="R12" s="62">
        <f t="shared" si="0"/>
        <v>207.33515204394638</v>
      </c>
      <c r="S12" s="62">
        <f ca="1">AVERAGE(OFFSET($R$3,0,0,'Données projet'!$E$9+1,1))-AVERAGE(OFFSET($H$3,0,0,'Données projet'!$E$9+1,1))</f>
        <v>83.489966062874203</v>
      </c>
      <c r="T12" s="62">
        <f t="shared" si="34"/>
        <v>420.25379476770161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217.19787689250523</v>
      </c>
      <c r="AN12" s="62">
        <f ca="1">AVERAGE(OFFSET($AM$3,0,0,'Données projet'!$E$10+1,1))-AVERAGE(OFFSET($H$3,0,0,'Données projet'!$E$10+1,1))</f>
        <v>212.90262675152454</v>
      </c>
      <c r="AO12" s="62">
        <f t="shared" si="36"/>
        <v>366.51899340890498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8.8333333333333339</v>
      </c>
      <c r="BD12" s="13">
        <f>IF('Données projet'!$A$88&gt;35,BD11+BC12-BL11,IF(A12&lt;'Données projet'!$A$88,$BA$205^A12,IF(A12='Données projet'!$A$88,'Données projet'!$B$88,BD11+BC12-BL11)))</f>
        <v>33.035387010668153</v>
      </c>
      <c r="BE12" s="14">
        <f>BD12*VLOOKUP('Données projet'!$B$11,Paramètres!$A$1:$I$89,3,0)*VLOOKUP('Données projet'!$B$11,Paramètres!$A$1:$I$89,5,0)</f>
        <v>19.755161432379555</v>
      </c>
      <c r="BF12" s="14">
        <f t="shared" si="37"/>
        <v>6.433027796547198</v>
      </c>
      <c r="BG12" s="22">
        <f t="shared" si="7"/>
        <v>45.61109624038076</v>
      </c>
      <c r="BH12" s="62">
        <f t="shared" si="8"/>
        <v>234.96905499293683</v>
      </c>
      <c r="BI12" s="62">
        <f ca="1">AVERAGE(OFFSET($BH$3,0,0,'Données projet'!$E$11+1,1))-AVERAGE(OFFSET($H$3,0,0,'Données projet'!$E$11+1,1))</f>
        <v>189.09998601768521</v>
      </c>
      <c r="BJ12" s="62">
        <f t="shared" si="38"/>
        <v>458.38901659119472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15.5</v>
      </c>
      <c r="N13" s="14">
        <f>IF('Données projet'!$A$36&gt;35,N12+M13-V12,IF(A13&lt;'Données projet'!$A$36,$K$205^A13,IF(A13='Données projet'!$A$36,'Données projet'!$B$36,N12+M13-V12)))</f>
        <v>17.60681686165902</v>
      </c>
      <c r="O13" s="14">
        <f>N13*VLOOKUP('Données projet'!$B$9,Paramètres!$A$1:$I$89,3,0)*VLOOKUP('Données projet'!$B$9,Paramètres!$A$1:$I$89,5,0)</f>
        <v>10.080254789637022</v>
      </c>
      <c r="P13" s="14">
        <f t="shared" si="33"/>
        <v>3.5499275581540357</v>
      </c>
      <c r="Q13" s="22">
        <f t="shared" si="2"/>
        <v>23.73923425573609</v>
      </c>
      <c r="R13" s="62">
        <f t="shared" si="0"/>
        <v>215.67789624078097</v>
      </c>
      <c r="S13" s="62">
        <f ca="1">AVERAGE(OFFSET($R$3,0,0,'Données projet'!$E$9+1,1))-AVERAGE(OFFSET($H$3,0,0,'Données projet'!$E$9+1,1))</f>
        <v>83.489966062874203</v>
      </c>
      <c r="T13" s="62">
        <f t="shared" si="34"/>
        <v>420.25379476770161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230.36720355723625</v>
      </c>
      <c r="AN13" s="62">
        <f ca="1">AVERAGE(OFFSET($AM$3,0,0,'Données projet'!$E$10+1,1))-AVERAGE(OFFSET($H$3,0,0,'Données projet'!$E$10+1,1))</f>
        <v>212.90262675152454</v>
      </c>
      <c r="AO13" s="62">
        <f t="shared" si="36"/>
        <v>366.51899340890498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8.8333333333333339</v>
      </c>
      <c r="BD13" s="13">
        <f>IF('Données projet'!$A$88&gt;35,BD12+BC13-BL12,IF(A13&lt;'Données projet'!$A$88,$BA$205^A13,IF(A13='Données projet'!$A$88,'Données projet'!$B$88,BD12+BC13-BL12)))</f>
        <v>48.725341061564706</v>
      </c>
      <c r="BE13" s="14">
        <f>BD13*VLOOKUP('Données projet'!$B$11,Paramètres!$A$1:$I$89,3,0)*VLOOKUP('Données projet'!$B$11,Paramètres!$A$1:$I$89,5,0)</f>
        <v>29.137753954815693</v>
      </c>
      <c r="BF13" s="14">
        <f t="shared" si="37"/>
        <v>9.0687086556296208</v>
      </c>
      <c r="BG13" s="22">
        <f t="shared" si="7"/>
        <v>66.542922379858922</v>
      </c>
      <c r="BH13" s="62">
        <f t="shared" si="8"/>
        <v>258.48158436490382</v>
      </c>
      <c r="BI13" s="62">
        <f ca="1">AVERAGE(OFFSET($BH$3,0,0,'Données projet'!$E$11+1,1))-AVERAGE(OFFSET($H$3,0,0,'Données projet'!$E$11+1,1))</f>
        <v>189.09998601768521</v>
      </c>
      <c r="BJ13" s="62">
        <f t="shared" si="38"/>
        <v>458.38901659119472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15.5</v>
      </c>
      <c r="N14" s="14">
        <f>IF('Données projet'!$A$36&gt;35,N13+M14-V13,IF(A14&lt;'Données projet'!$A$36,$K$205^A14,IF(A14='Données projet'!$A$36,'Données projet'!$B$36,N13+M14-V13)))</f>
        <v>23.455728801168714</v>
      </c>
      <c r="O14" s="14">
        <f>N14*VLOOKUP('Données projet'!$B$9,Paramètres!$A$1:$I$89,3,0)*VLOOKUP('Données projet'!$B$9,Paramètres!$A$1:$I$89,5,0)</f>
        <v>13.428873853245111</v>
      </c>
      <c r="P14" s="14">
        <f t="shared" si="33"/>
        <v>4.5739124802168858</v>
      </c>
      <c r="Q14" s="22">
        <f t="shared" si="2"/>
        <v>31.354852864112974</v>
      </c>
      <c r="R14" s="62">
        <f t="shared" si="0"/>
        <v>225.85065147322712</v>
      </c>
      <c r="S14" s="62">
        <f ca="1">AVERAGE(OFFSET($R$3,0,0,'Données projet'!$E$9+1,1))-AVERAGE(OFFSET($H$3,0,0,'Données projet'!$E$9+1,1))</f>
        <v>83.489966062874203</v>
      </c>
      <c r="T14" s="62">
        <f t="shared" si="34"/>
        <v>420.25379476770161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247.55508089002811</v>
      </c>
      <c r="AN14" s="62">
        <f ca="1">AVERAGE(OFFSET($AM$3,0,0,'Données projet'!$E$10+1,1))-AVERAGE(OFFSET($H$3,0,0,'Données projet'!$E$10+1,1))</f>
        <v>212.90262675152454</v>
      </c>
      <c r="AO14" s="62">
        <f t="shared" si="36"/>
        <v>366.51899340890498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8.8333333333333339</v>
      </c>
      <c r="BD14" s="13">
        <f>IF('Données projet'!$A$88&gt;35,BD13+BC14-BL13,IF(A14&lt;'Données projet'!$A$88,$BA$205^A14,IF(A14='Données projet'!$A$88,'Données projet'!$B$88,BD13+BC14-BL13)))</f>
        <v>71.867142370667978</v>
      </c>
      <c r="BE14" s="14">
        <f>BD14*VLOOKUP('Données projet'!$B$11,Paramètres!$A$1:$I$89,3,0)*VLOOKUP('Données projet'!$B$11,Paramètres!$A$1:$I$89,5,0)</f>
        <v>42.976551137659456</v>
      </c>
      <c r="BF14" s="14">
        <f t="shared" si="37"/>
        <v>12.784256384658107</v>
      </c>
      <c r="BG14" s="22">
        <f t="shared" si="7"/>
        <v>97.116739768036425</v>
      </c>
      <c r="BH14" s="62">
        <f t="shared" si="8"/>
        <v>291.61253837715054</v>
      </c>
      <c r="BI14" s="62">
        <f ca="1">AVERAGE(OFFSET($BH$3,0,0,'Données projet'!$E$11+1,1))-AVERAGE(OFFSET($H$3,0,0,'Données projet'!$E$11+1,1))</f>
        <v>189.09998601768521</v>
      </c>
      <c r="BJ14" s="62">
        <f t="shared" si="38"/>
        <v>458.38901659119472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15.5</v>
      </c>
      <c r="N15" s="14">
        <f>IF('Données projet'!$A$36&gt;35,N14+M15-V14,IF(A15&lt;'Données projet'!$A$36,$K$205^A15,IF(A15='Données projet'!$A$36,'Données projet'!$B$36,N14+M15-V14)))</f>
        <v>31.24762516227678</v>
      </c>
      <c r="O15" s="14">
        <f>N15*VLOOKUP('Données projet'!$B$9,Paramètres!$A$1:$I$89,3,0)*VLOOKUP('Données projet'!$B$9,Paramètres!$A$1:$I$89,5,0)</f>
        <v>17.889890357906701</v>
      </c>
      <c r="P15" s="14">
        <f t="shared" si="33"/>
        <v>5.8932682523703512</v>
      </c>
      <c r="Q15" s="22">
        <f t="shared" si="2"/>
        <v>41.422334579565863</v>
      </c>
      <c r="R15" s="62">
        <f t="shared" si="0"/>
        <v>238.45211203229874</v>
      </c>
      <c r="S15" s="62">
        <f ca="1">AVERAGE(OFFSET($R$3,0,0,'Données projet'!$E$9+1,1))-AVERAGE(OFFSET($H$3,0,0,'Données projet'!$E$9+1,1))</f>
        <v>83.489966062874203</v>
      </c>
      <c r="T15" s="62">
        <f t="shared" si="34"/>
        <v>420.25379476770161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270.31020517344285</v>
      </c>
      <c r="AN15" s="62">
        <f ca="1">AVERAGE(OFFSET($AM$3,0,0,'Données projet'!$E$10+1,1))-AVERAGE(OFFSET($H$3,0,0,'Données projet'!$E$10+1,1))</f>
        <v>212.90262675152454</v>
      </c>
      <c r="AO15" s="62">
        <f t="shared" si="36"/>
        <v>366.51899340890498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106</v>
      </c>
      <c r="BB15" s="13">
        <f>VLOOKUP(A15,'Données projet'!$A$87:$I$107,9,0)</f>
        <v>8.8333333333333339</v>
      </c>
      <c r="BC15" s="13">
        <f t="array" ref="BC15">INDEX(BB:BB,MIN(IF(ISNUMBER(BB15:BB211),ROW(BB15:BB211),"")))</f>
        <v>8.8333333333333339</v>
      </c>
      <c r="BD15" s="13">
        <f>IF('Données projet'!$A$88&gt;35,BD14+BC15-BL14,IF(A15&lt;'Données projet'!$A$88,$BA$205^A15,IF(A15='Données projet'!$A$88,'Données projet'!$B$88,BD14+BC15-BL14)))</f>
        <v>106</v>
      </c>
      <c r="BE15" s="14">
        <f>BD15*VLOOKUP('Données projet'!$B$11,Paramètres!$A$1:$I$89,3,0)*VLOOKUP('Données projet'!$B$11,Paramètres!$A$1:$I$89,5,0)</f>
        <v>63.388000000000012</v>
      </c>
      <c r="BF15" s="14">
        <f t="shared" si="37"/>
        <v>18.022104085041263</v>
      </c>
      <c r="BG15" s="22">
        <f t="shared" si="7"/>
        <v>141.78926461478019</v>
      </c>
      <c r="BH15" s="62">
        <f t="shared" si="8"/>
        <v>338.81904206751307</v>
      </c>
      <c r="BI15" s="62">
        <f ca="1">AVERAGE(OFFSET($BH$3,0,0,'Données projet'!$E$11+1,1))-AVERAGE(OFFSET($H$3,0,0,'Données projet'!$E$11+1,1))</f>
        <v>189.09998601768521</v>
      </c>
      <c r="BJ15" s="62">
        <f t="shared" si="38"/>
        <v>458.38901659119472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34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1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23.020547073308105</v>
      </c>
      <c r="BS15" s="24">
        <f t="shared" si="9"/>
        <v>23.020547073308105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15.5</v>
      </c>
      <c r="N16" s="14">
        <f>IF('Données projet'!$A$36&gt;35,N15+M16-V15,IF(A16&lt;'Données projet'!$A$36,$K$205^A16,IF(A16='Données projet'!$A$36,'Données projet'!$B$36,N15+M16-V15)))</f>
        <v>41.627957355710123</v>
      </c>
      <c r="O16" s="14">
        <f>N16*VLOOKUP('Données projet'!$B$9,Paramètres!$A$1:$I$89,3,0)*VLOOKUP('Données projet'!$B$9,Paramètres!$A$1:$I$89,5,0)</f>
        <v>23.832838145291159</v>
      </c>
      <c r="P16" s="14">
        <f t="shared" si="33"/>
        <v>7.5931952884130025</v>
      </c>
      <c r="Q16" s="22">
        <f t="shared" si="2"/>
        <v>54.733674897034746</v>
      </c>
      <c r="R16" s="62">
        <f t="shared" si="0"/>
        <v>254.27467514865356</v>
      </c>
      <c r="S16" s="62">
        <f ca="1">AVERAGE(OFFSET($R$3,0,0,'Données projet'!$E$9+1,1))-AVERAGE(OFFSET($H$3,0,0,'Données projet'!$E$9+1,1))</f>
        <v>83.489966062874203</v>
      </c>
      <c r="T16" s="62">
        <f t="shared" si="34"/>
        <v>420.25379476770161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300.77616496565503</v>
      </c>
      <c r="AN16" s="62">
        <f ca="1">AVERAGE(OFFSET($AM$3,0,0,'Données projet'!$E$10+1,1))-AVERAGE(OFFSET($H$3,0,0,'Données projet'!$E$10+1,1))</f>
        <v>212.90262675152454</v>
      </c>
      <c r="AO16" s="62">
        <f t="shared" si="36"/>
        <v>366.51899340890498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20.8</v>
      </c>
      <c r="BD16" s="13">
        <f>IF('Données projet'!$A$88&gt;35,BD15+BC16-BL15,IF(A16&lt;'Données projet'!$A$88,$BA$205^A16,IF(A16='Données projet'!$A$88,'Données projet'!$B$88,BD15+BC16-BL15)))</f>
        <v>92.8</v>
      </c>
      <c r="BE16" s="14">
        <f>BD16*VLOOKUP('Données projet'!$B$11,Paramètres!$A$1:$I$89,3,0)*VLOOKUP('Données projet'!$B$11,Paramètres!$A$1:$I$89,5,0)</f>
        <v>55.494400000000006</v>
      </c>
      <c r="BF16" s="14">
        <f t="shared" si="37"/>
        <v>16.023988434505792</v>
      </c>
      <c r="BG16" s="22">
        <f t="shared" si="7"/>
        <v>124.5611931900976</v>
      </c>
      <c r="BH16" s="62">
        <f t="shared" si="8"/>
        <v>324.10219344171639</v>
      </c>
      <c r="BI16" s="62">
        <f ca="1">AVERAGE(OFFSET($BH$3,0,0,'Données projet'!$E$11+1,1))-AVERAGE(OFFSET($H$3,0,0,'Données projet'!$E$11+1,1))</f>
        <v>189.09998601768521</v>
      </c>
      <c r="BJ16" s="62">
        <f t="shared" si="38"/>
        <v>458.38901659119472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16.277984942160291</v>
      </c>
      <c r="BS16" s="24">
        <f t="shared" si="9"/>
        <v>16.277984942160291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55.456593088578835</v>
      </c>
      <c r="O17" s="14">
        <f>N17*VLOOKUP('Données projet'!$B$9,Paramètres!$A$1:$I$89,3,0)*VLOOKUP('Données projet'!$B$9,Paramètres!$A$1:$I$89,5,0)</f>
        <v>31.750008675073158</v>
      </c>
      <c r="P17" s="14">
        <f t="shared" si="33"/>
        <v>9.7834702611385822</v>
      </c>
      <c r="Q17" s="22">
        <f t="shared" si="2"/>
        <v>72.337475813902117</v>
      </c>
      <c r="R17" s="62">
        <f t="shared" si="0"/>
        <v>274.36733758617532</v>
      </c>
      <c r="S17" s="62">
        <f ca="1">AVERAGE(OFFSET($R$3,0,0,'Données projet'!$E$9+1,1))-AVERAGE(OFFSET($H$3,0,0,'Données projet'!$E$9+1,1))</f>
        <v>83.489966062874203</v>
      </c>
      <c r="T17" s="62">
        <f t="shared" si="34"/>
        <v>420.25379476770161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306.11086648176422</v>
      </c>
      <c r="AN17" s="62">
        <f ca="1">AVERAGE(OFFSET($AM$3,0,0,'Données projet'!$E$10+1,1))-AVERAGE(OFFSET($H$3,0,0,'Données projet'!$E$10+1,1))</f>
        <v>212.90262675152454</v>
      </c>
      <c r="AO17" s="62">
        <f t="shared" si="36"/>
        <v>366.51899340890498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20.8</v>
      </c>
      <c r="BD17" s="13">
        <f>IF('Données projet'!$A$88&gt;35,BD16+BC17-BL16,IF(A17&lt;'Données projet'!$A$88,$BA$205^A17,IF(A17='Données projet'!$A$88,'Données projet'!$B$88,BD16+BC17-BL16)))</f>
        <v>113.6</v>
      </c>
      <c r="BE17" s="14">
        <f>BD17*VLOOKUP('Données projet'!$B$11,Paramètres!$A$1:$I$89,3,0)*VLOOKUP('Données projet'!$B$11,Paramètres!$A$1:$I$89,5,0)</f>
        <v>67.9328</v>
      </c>
      <c r="BF17" s="14">
        <f t="shared" si="37"/>
        <v>19.159206778906245</v>
      </c>
      <c r="BG17" s="22">
        <f t="shared" si="7"/>
        <v>151.68524513992836</v>
      </c>
      <c r="BH17" s="62">
        <f t="shared" si="8"/>
        <v>353.71510691220158</v>
      </c>
      <c r="BI17" s="62">
        <f ca="1">AVERAGE(OFFSET($BH$3,0,0,'Données projet'!$E$11+1,1))-AVERAGE(OFFSET($H$3,0,0,'Données projet'!$E$11+1,1))</f>
        <v>189.09998601768521</v>
      </c>
      <c r="BJ17" s="62">
        <f t="shared" si="38"/>
        <v>458.38901659119472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11.510273536654053</v>
      </c>
      <c r="BS17" s="24">
        <f t="shared" si="9"/>
        <v>11.510273536654053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73.879044573642815</v>
      </c>
      <c r="O18" s="14">
        <f>N18*VLOOKUP('Données projet'!$B$9,Paramètres!$A$1:$I$89,3,0)*VLOOKUP('Données projet'!$B$9,Paramètres!$A$1:$I$89,5,0)</f>
        <v>42.297230599301983</v>
      </c>
      <c r="P18" s="14">
        <f t="shared" si="33"/>
        <v>12.605535181828298</v>
      </c>
      <c r="Q18" s="22">
        <f t="shared" si="2"/>
        <v>95.622317068801905</v>
      </c>
      <c r="R18" s="62">
        <f t="shared" si="0"/>
        <v>300.11906700168294</v>
      </c>
      <c r="S18" s="62">
        <f ca="1">AVERAGE(OFFSET($R$3,0,0,'Données projet'!$E$9+1,1))-AVERAGE(OFFSET($H$3,0,0,'Données projet'!$E$9+1,1))</f>
        <v>83.489966062874203</v>
      </c>
      <c r="T18" s="62">
        <f t="shared" si="34"/>
        <v>420.25379476770161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331.062001208688</v>
      </c>
      <c r="AN18" s="62">
        <f ca="1">AVERAGE(OFFSET($AM$3,0,0,'Données projet'!$E$10+1,1))-AVERAGE(OFFSET($H$3,0,0,'Données projet'!$E$10+1,1))</f>
        <v>212.90262675152454</v>
      </c>
      <c r="AO18" s="62">
        <f t="shared" si="36"/>
        <v>366.51899340890498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20.8</v>
      </c>
      <c r="BD18" s="13">
        <f>IF('Données projet'!$A$88&gt;35,BD17+BC18-BL17,IF(A18&lt;'Données projet'!$A$88,$BA$205^A18,IF(A18='Données projet'!$A$88,'Données projet'!$B$88,BD17+BC18-BL17)))</f>
        <v>134.4</v>
      </c>
      <c r="BE18" s="14">
        <f>BD18*VLOOKUP('Données projet'!$B$11,Paramètres!$A$1:$I$89,3,0)*VLOOKUP('Données projet'!$B$11,Paramètres!$A$1:$I$89,5,0)</f>
        <v>80.371200000000016</v>
      </c>
      <c r="BF18" s="14">
        <f t="shared" si="37"/>
        <v>22.227919990990831</v>
      </c>
      <c r="BG18" s="22">
        <f t="shared" si="7"/>
        <v>178.69346731764236</v>
      </c>
      <c r="BH18" s="62">
        <f t="shared" si="8"/>
        <v>383.1902172505234</v>
      </c>
      <c r="BI18" s="62">
        <f ca="1">AVERAGE(OFFSET($BH$3,0,0,'Données projet'!$E$11+1,1))-AVERAGE(OFFSET($H$3,0,0,'Données projet'!$E$11+1,1))</f>
        <v>189.09998601768521</v>
      </c>
      <c r="BJ18" s="62">
        <f t="shared" si="38"/>
        <v>458.38901659119472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8.1389924710801456</v>
      </c>
      <c r="BS18" s="24">
        <f t="shared" si="9"/>
        <v>8.1389924710801456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15.5</v>
      </c>
      <c r="N19" s="14">
        <f>IF('Données projet'!$A$36&gt;35,N18+M19-V18,IF(A19&lt;'Données projet'!$A$36,$K$205^A19,IF(A19='Données projet'!$A$36,'Données projet'!$B$36,N18+M19-V18)))</f>
        <v>98.421358455905363</v>
      </c>
      <c r="O19" s="14">
        <f>N19*VLOOKUP('Données projet'!$B$9,Paramètres!$A$1:$I$89,3,0)*VLOOKUP('Données projet'!$B$9,Paramètres!$A$1:$I$89,5,0)</f>
        <v>56.348196143174945</v>
      </c>
      <c r="P19" s="14">
        <f t="shared" si="33"/>
        <v>16.241631341333335</v>
      </c>
      <c r="Q19" s="22">
        <f t="shared" si="2"/>
        <v>126.42728286885189</v>
      </c>
      <c r="R19" s="62">
        <f t="shared" si="0"/>
        <v>333.36932879096594</v>
      </c>
      <c r="S19" s="62">
        <f ca="1">AVERAGE(OFFSET($R$3,0,0,'Données projet'!$E$9+1,1))-AVERAGE(OFFSET($H$3,0,0,'Données projet'!$E$9+1,1))</f>
        <v>83.489966062874203</v>
      </c>
      <c r="T19" s="62">
        <f t="shared" si="34"/>
        <v>420.25379476770161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355.89446194696382</v>
      </c>
      <c r="AN19" s="62">
        <f ca="1">AVERAGE(OFFSET($AM$3,0,0,'Données projet'!$E$10+1,1))-AVERAGE(OFFSET($H$3,0,0,'Données projet'!$E$10+1,1))</f>
        <v>212.90262675152454</v>
      </c>
      <c r="AO19" s="62">
        <f t="shared" si="36"/>
        <v>366.51899340890498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20.8</v>
      </c>
      <c r="BD19" s="13">
        <f>IF('Données projet'!$A$88&gt;35,BD18+BC19-BL18,IF(A19&lt;'Données projet'!$A$88,$BA$205^A19,IF(A19='Données projet'!$A$88,'Données projet'!$B$88,BD18+BC19-BL18)))</f>
        <v>155.20000000000002</v>
      </c>
      <c r="BE19" s="14">
        <f>BD19*VLOOKUP('Données projet'!$B$11,Paramètres!$A$1:$I$89,3,0)*VLOOKUP('Données projet'!$B$11,Paramètres!$A$1:$I$89,5,0)</f>
        <v>92.809600000000017</v>
      </c>
      <c r="BF19" s="14">
        <f t="shared" si="37"/>
        <v>25.241615800824192</v>
      </c>
      <c r="BG19" s="22">
        <f t="shared" si="7"/>
        <v>205.60586751976882</v>
      </c>
      <c r="BH19" s="62">
        <f t="shared" si="8"/>
        <v>412.54791344188288</v>
      </c>
      <c r="BI19" s="62">
        <f ca="1">AVERAGE(OFFSET($BH$3,0,0,'Données projet'!$E$11+1,1))-AVERAGE(OFFSET($H$3,0,0,'Données projet'!$E$11+1,1))</f>
        <v>189.09998601768521</v>
      </c>
      <c r="BJ19" s="62">
        <f t="shared" si="38"/>
        <v>458.38901659119472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5.7551367683270263</v>
      </c>
      <c r="BS19" s="24">
        <f t="shared" si="9"/>
        <v>5.7551367683270263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15.5</v>
      </c>
      <c r="N20" s="14">
        <f>IF('Données projet'!$A$36&gt;35,N19+M20-V19,IF(A20&lt;'Données projet'!$A$36,$K$205^A20,IF(A20='Données projet'!$A$36,'Données projet'!$B$36,N19+M20-V19)))</f>
        <v>131.11652778143366</v>
      </c>
      <c r="O20" s="14">
        <f>N20*VLOOKUP('Données projet'!$B$9,Paramètres!$A$1:$I$89,3,0)*VLOOKUP('Données projet'!$B$9,Paramètres!$A$1:$I$89,5,0)</f>
        <v>75.066834485426398</v>
      </c>
      <c r="P20" s="14">
        <f t="shared" si="33"/>
        <v>20.926567957864467</v>
      </c>
      <c r="Q20" s="22">
        <f t="shared" si="2"/>
        <v>167.18850925539826</v>
      </c>
      <c r="R20" s="62">
        <f t="shared" si="0"/>
        <v>376.55463357127098</v>
      </c>
      <c r="S20" s="62">
        <f ca="1">AVERAGE(OFFSET($R$3,0,0,'Données projet'!$E$9+1,1))-AVERAGE(OFFSET($H$3,0,0,'Données projet'!$E$9+1,1))</f>
        <v>83.489966062874203</v>
      </c>
      <c r="T20" s="62">
        <f t="shared" si="34"/>
        <v>420.25379476770161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380.62530506110102</v>
      </c>
      <c r="AN20" s="62">
        <f ca="1">AVERAGE(OFFSET($AM$3,0,0,'Données projet'!$E$10+1,1))-AVERAGE(OFFSET($H$3,0,0,'Données projet'!$E$10+1,1))</f>
        <v>212.90262675152454</v>
      </c>
      <c r="AO20" s="62">
        <f t="shared" si="36"/>
        <v>366.51899340890498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176</v>
      </c>
      <c r="BB20" s="13">
        <f>VLOOKUP(A20,'Données projet'!$A$87:$I$107,9,0)</f>
        <v>20.8</v>
      </c>
      <c r="BC20" s="13">
        <f t="array" ref="BC20">INDEX(BB:BB,MIN(IF(ISNUMBER(BB20:BB216),ROW(BB20:BB216),"")))</f>
        <v>20.8</v>
      </c>
      <c r="BD20" s="13">
        <f>IF('Données projet'!$A$88&gt;35,BD19+BC20-BL19,IF(A20&lt;'Données projet'!$A$88,$BA$205^A20,IF(A20='Données projet'!$A$88,'Données projet'!$B$88,BD19+BC20-BL19)))</f>
        <v>176.00000000000003</v>
      </c>
      <c r="BE20" s="14">
        <f>BD20*VLOOKUP('Données projet'!$B$11,Paramètres!$A$1:$I$89,3,0)*VLOOKUP('Données projet'!$B$11,Paramètres!$A$1:$I$89,5,0)</f>
        <v>105.24800000000003</v>
      </c>
      <c r="BF20" s="14">
        <f t="shared" si="37"/>
        <v>28.208515027560551</v>
      </c>
      <c r="BG20" s="22">
        <f t="shared" si="7"/>
        <v>232.43676367300134</v>
      </c>
      <c r="BH20" s="62">
        <f t="shared" si="8"/>
        <v>441.80288798887409</v>
      </c>
      <c r="BI20" s="62">
        <f ca="1">AVERAGE(OFFSET($BH$3,0,0,'Données projet'!$E$11+1,1))-AVERAGE(OFFSET($H$3,0,0,'Données projet'!$E$11+1,1))</f>
        <v>189.09998601768521</v>
      </c>
      <c r="BJ20" s="62">
        <f t="shared" si="38"/>
        <v>458.38901659119472</v>
      </c>
      <c r="BK20" s="16">
        <f>IF(ISNA(VLOOKUP(A20,'Données projet'!$A$87:$I$107,3,0)),0,VLOOKUP(A20,'Données projet'!$A$87:$I$107,3,0))</f>
        <v>2</v>
      </c>
      <c r="BL20" s="16">
        <f>IF(ISNA(VLOOKUP(A20,'Données projet'!$A$87:$I$107,4,0)),0,VLOOKUP(A20,'Données projet'!$A$87:$I$107,4,0))</f>
        <v>43</v>
      </c>
      <c r="BM20" s="17">
        <f>IF(ISNA(VLOOKUP(A20,'Données projet'!$A$87:$I$107,5,0)),0%,VLOOKUP(A20,'Données projet'!$A$87:$I$107,5,0)*VLOOKUP('Données projet'!$B$11,Paramètres!$A$1:$I$89,7,0))</f>
        <v>9.0000000000000011E-2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0.8</v>
      </c>
      <c r="BP20" s="23">
        <f>EXP(-LN(2)/35)*BP19+(1-EXP(-LN(2)/35))/(LN(2)/35)*BL20*BM20*VLOOKUP('Données projet'!$B$11,Paramètres!$A$1:$I$89,3,0)*0.475*44/12</f>
        <v>3.0700150566455107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27.360873274416509</v>
      </c>
      <c r="BS20" s="24">
        <f t="shared" si="9"/>
        <v>30.430888331062018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15.5</v>
      </c>
      <c r="N21" s="14">
        <f>IF('Données projet'!$A$36&gt;35,N20+M21-V20,IF(A21&lt;'Données projet'!$A$36,$K$205^A21,IF(A21='Données projet'!$A$36,'Données projet'!$B$36,N20+M21-V20)))</f>
        <v>174.67289750081636</v>
      </c>
      <c r="O21" s="14">
        <f>N21*VLOOKUP('Données projet'!$B$9,Paramètres!$A$1:$I$89,3,0)*VLOOKUP('Données projet'!$B$9,Paramètres!$A$1:$I$89,5,0)</f>
        <v>100.00372727716739</v>
      </c>
      <c r="P21" s="14">
        <f t="shared" si="33"/>
        <v>26.962885518811994</v>
      </c>
      <c r="Q21" s="22">
        <f t="shared" si="2"/>
        <v>221.13351728633074</v>
      </c>
      <c r="R21" s="62">
        <f t="shared" si="0"/>
        <v>432.90287047833385</v>
      </c>
      <c r="S21" s="62">
        <f ca="1">AVERAGE(OFFSET($R$3,0,0,'Données projet'!$E$9+1,1))-AVERAGE(OFFSET($H$3,0,0,'Données projet'!$E$9+1,1))</f>
        <v>83.489966062874203</v>
      </c>
      <c r="T21" s="62">
        <f t="shared" si="34"/>
        <v>420.25379476770161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405.2668580005261</v>
      </c>
      <c r="AN21" s="62">
        <f ca="1">AVERAGE(OFFSET($AM$3,0,0,'Données projet'!$E$10+1,1))-AVERAGE(OFFSET($H$3,0,0,'Données projet'!$E$10+1,1))</f>
        <v>212.90262675152454</v>
      </c>
      <c r="AO21" s="62">
        <f t="shared" si="36"/>
        <v>366.51899340890498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</v>
      </c>
      <c r="BD21" s="13">
        <f>IF('Données projet'!$A$88&gt;35,BD20+BC21-BL20,IF(A21&lt;'Données projet'!$A$88,$BA$205^A21,IF(A21='Données projet'!$A$88,'Données projet'!$B$88,BD20+BC21-BL20)))</f>
        <v>152.80000000000004</v>
      </c>
      <c r="BE21" s="14">
        <f>BD21*VLOOKUP('Données projet'!$B$11,Paramètres!$A$1:$I$89,3,0)*VLOOKUP('Données projet'!$B$11,Paramètres!$A$1:$I$89,5,0)</f>
        <v>91.374400000000037</v>
      </c>
      <c r="BF21" s="14">
        <f t="shared" si="37"/>
        <v>24.89640423383166</v>
      </c>
      <c r="BG21" s="22">
        <f t="shared" si="7"/>
        <v>202.50498404059022</v>
      </c>
      <c r="BH21" s="62">
        <f t="shared" si="8"/>
        <v>414.27433723259333</v>
      </c>
      <c r="BI21" s="62">
        <f ca="1">AVERAGE(OFFSET($BH$3,0,0,'Données projet'!$E$11+1,1))-AVERAGE(OFFSET($H$3,0,0,'Données projet'!$E$11+1,1))</f>
        <v>189.09998601768521</v>
      </c>
      <c r="BJ21" s="62">
        <f t="shared" si="38"/>
        <v>458.38901659119472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3.0098139339089802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19.347059031525692</v>
      </c>
      <c r="BS21" s="24">
        <f t="shared" si="9"/>
        <v>22.356872965434672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15.5</v>
      </c>
      <c r="N22" s="14">
        <f>IF('Données projet'!$A$36&gt;35,N21+M22-V21,IF(A22&lt;'Données projet'!$A$36,$K$205^A22,IF(A22='Données projet'!$A$36,'Données projet'!$B$36,N21+M22-V21)))</f>
        <v>232.69851358625635</v>
      </c>
      <c r="O22" s="14">
        <f>N22*VLOOKUP('Données projet'!$B$9,Paramètres!$A$1:$I$89,3,0)*VLOOKUP('Données projet'!$B$9,Paramètres!$A$1:$I$89,5,0)</f>
        <v>133.22455299840348</v>
      </c>
      <c r="P22" s="14">
        <f t="shared" si="33"/>
        <v>34.740393024043236</v>
      </c>
      <c r="Q22" s="22">
        <f t="shared" si="2"/>
        <v>292.53894765576132</v>
      </c>
      <c r="R22" s="62">
        <f t="shared" si="0"/>
        <v>506.69104189878487</v>
      </c>
      <c r="S22" s="62">
        <f ca="1">AVERAGE(OFFSET($R$3,0,0,'Données projet'!$E$9+1,1))-AVERAGE(OFFSET($H$3,0,0,'Données projet'!$E$9+1,1))</f>
        <v>83.489966062874203</v>
      </c>
      <c r="T22" s="62">
        <f t="shared" si="34"/>
        <v>420.25379476770161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429.82845947240821</v>
      </c>
      <c r="AN22" s="62">
        <f ca="1">AVERAGE(OFFSET($AM$3,0,0,'Données projet'!$E$10+1,1))-AVERAGE(OFFSET($H$3,0,0,'Données projet'!$E$10+1,1))</f>
        <v>212.90262675152454</v>
      </c>
      <c r="AO22" s="62">
        <f t="shared" si="36"/>
        <v>366.51899340890498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19.8</v>
      </c>
      <c r="BD22" s="13">
        <f>IF('Données projet'!$A$88&gt;35,BD21+BC22-BL21,IF(A22&lt;'Données projet'!$A$88,$BA$205^A22,IF(A22='Données projet'!$A$88,'Données projet'!$B$88,BD21+BC22-BL21)))</f>
        <v>172.60000000000005</v>
      </c>
      <c r="BE22" s="14">
        <f>BD22*VLOOKUP('Données projet'!$B$11,Paramètres!$A$1:$I$89,3,0)*VLOOKUP('Données projet'!$B$11,Paramètres!$A$1:$I$89,5,0)</f>
        <v>103.21480000000004</v>
      </c>
      <c r="BF22" s="14">
        <f t="shared" si="37"/>
        <v>27.726463199430338</v>
      </c>
      <c r="BG22" s="22">
        <f t="shared" si="7"/>
        <v>228.05603340567458</v>
      </c>
      <c r="BH22" s="62">
        <f t="shared" si="8"/>
        <v>442.20812764869811</v>
      </c>
      <c r="BI22" s="62">
        <f ca="1">AVERAGE(OFFSET($BH$3,0,0,'Données projet'!$E$11+1,1))-AVERAGE(OFFSET($H$3,0,0,'Données projet'!$E$11+1,1))</f>
        <v>189.09998601768521</v>
      </c>
      <c r="BJ22" s="62">
        <f t="shared" si="38"/>
        <v>458.38901659119472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2.9507933184702542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13.680436637208256</v>
      </c>
      <c r="BS22" s="24">
        <f t="shared" si="9"/>
        <v>16.63122995567851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310</v>
      </c>
      <c r="L23" s="13">
        <f>VLOOKUP(A23,'Données projet'!$A$35:$I$55,9,0)</f>
        <v>15.5</v>
      </c>
      <c r="M23" s="13">
        <f t="array" ref="M23">INDEX(L:L,MIN(IF(ISNUMBER(L23:L219),ROW(L23:L219),"")))</f>
        <v>15.5</v>
      </c>
      <c r="N23" s="14">
        <f>IF('Données projet'!$A$36&gt;35,N22+M23-V22,IF(A23&lt;'Données projet'!$A$36,$K$205^A23,IF(A23='Données projet'!$A$36,'Données projet'!$B$36,N22+M23-V22)))</f>
        <v>310</v>
      </c>
      <c r="O23" s="14">
        <f>N23*VLOOKUP('Données projet'!$B$9,Paramètres!$A$1:$I$89,3,0)*VLOOKUP('Données projet'!$B$9,Paramètres!$A$1:$I$89,5,0)</f>
        <v>177.4812</v>
      </c>
      <c r="P23" s="14">
        <f t="shared" si="33"/>
        <v>44.761340792807246</v>
      </c>
      <c r="Q23" s="22">
        <f t="shared" si="2"/>
        <v>387.07242521413923</v>
      </c>
      <c r="R23" s="62">
        <f t="shared" si="0"/>
        <v>603.58712810103498</v>
      </c>
      <c r="S23" s="62">
        <f ca="1">AVERAGE(OFFSET($R$3,0,0,'Données projet'!$E$9+1,1))-AVERAGE(OFFSET($H$3,0,0,'Données projet'!$E$9+1,1))</f>
        <v>83.489966062874203</v>
      </c>
      <c r="T23" s="62">
        <f t="shared" si="34"/>
        <v>420.25379476770161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310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105.94811314294027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16.745828903646181</v>
      </c>
      <c r="AC23" s="24">
        <f t="shared" si="3"/>
        <v>122.69394204658646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401.8151253622475</v>
      </c>
      <c r="AN23" s="62">
        <f ca="1">AVERAGE(OFFSET($AM$3,0,0,'Données projet'!$E$10+1,1))-AVERAGE(OFFSET($H$3,0,0,'Données projet'!$E$10+1,1))</f>
        <v>212.90262675152454</v>
      </c>
      <c r="AO23" s="62">
        <f t="shared" si="36"/>
        <v>366.51899340890498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19.8</v>
      </c>
      <c r="BD23" s="13">
        <f>IF('Données projet'!$A$88&gt;35,BD22+BC23-BL22,IF(A23&lt;'Données projet'!$A$88,$BA$205^A23,IF(A23='Données projet'!$A$88,'Données projet'!$B$88,BD22+BC23-BL22)))</f>
        <v>192.40000000000006</v>
      </c>
      <c r="BE23" s="14">
        <f>BD23*VLOOKUP('Données projet'!$B$11,Paramètres!$A$1:$I$89,3,0)*VLOOKUP('Données projet'!$B$11,Paramètres!$A$1:$I$89,5,0)</f>
        <v>115.05520000000004</v>
      </c>
      <c r="BF23" s="14">
        <f t="shared" si="37"/>
        <v>30.5188966745568</v>
      </c>
      <c r="BG23" s="22">
        <f t="shared" si="7"/>
        <v>253.54155170818649</v>
      </c>
      <c r="BH23" s="62">
        <f t="shared" si="8"/>
        <v>470.05625459508224</v>
      </c>
      <c r="BI23" s="62">
        <f ca="1">AVERAGE(OFFSET($BH$3,0,0,'Données projet'!$E$11+1,1))-AVERAGE(OFFSET($H$3,0,0,'Données projet'!$E$11+1,1))</f>
        <v>189.09998601768521</v>
      </c>
      <c r="BJ23" s="62">
        <f t="shared" si="38"/>
        <v>458.38901659119472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2.8929300613012607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9.6735295157628478</v>
      </c>
      <c r="BS23" s="24">
        <f t="shared" si="9"/>
        <v>12.566459577064109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83.489966062874203</v>
      </c>
      <c r="T24" s="62">
        <f t="shared" si="34"/>
        <v>420.25379476770161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103.87053526617534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11.841089174357904</v>
      </c>
      <c r="AC24" s="24">
        <f t="shared" si="3"/>
        <v>115.71162444053324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425.49678251145406</v>
      </c>
      <c r="AN24" s="62">
        <f ca="1">AVERAGE(OFFSET($AM$3,0,0,'Données projet'!$E$10+1,1))-AVERAGE(OFFSET($H$3,0,0,'Données projet'!$E$10+1,1))</f>
        <v>212.90262675152454</v>
      </c>
      <c r="AO24" s="62">
        <f t="shared" si="36"/>
        <v>366.51899340890498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19.8</v>
      </c>
      <c r="BD24" s="13">
        <f>IF('Données projet'!$A$88&gt;35,BD23+BC24-BL23,IF(A24&lt;'Données projet'!$A$88,$BA$205^A24,IF(A24='Données projet'!$A$88,'Données projet'!$B$88,BD23+BC24-BL23)))</f>
        <v>212.20000000000007</v>
      </c>
      <c r="BE24" s="14">
        <f>BD24*VLOOKUP('Données projet'!$B$11,Paramètres!$A$1:$I$89,3,0)*VLOOKUP('Données projet'!$B$11,Paramètres!$A$1:$I$89,5,0)</f>
        <v>126.89560000000006</v>
      </c>
      <c r="BF24" s="14">
        <f t="shared" si="37"/>
        <v>33.278017701950326</v>
      </c>
      <c r="BG24" s="22">
        <f t="shared" si="7"/>
        <v>278.96905083089689</v>
      </c>
      <c r="BH24" s="62">
        <f t="shared" si="8"/>
        <v>497.82657920677127</v>
      </c>
      <c r="BI24" s="62">
        <f ca="1">AVERAGE(OFFSET($BH$3,0,0,'Données projet'!$E$11+1,1))-AVERAGE(OFFSET($H$3,0,0,'Données projet'!$E$11+1,1))</f>
        <v>189.09998601768521</v>
      </c>
      <c r="BJ24" s="62">
        <f t="shared" si="38"/>
        <v>458.38901659119472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2.8362014673122493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6.8402183186041299</v>
      </c>
      <c r="BS24" s="24">
        <f t="shared" si="9"/>
        <v>9.6764197859163801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83.489966062874203</v>
      </c>
      <c r="T25" s="62">
        <f t="shared" si="34"/>
        <v>420.25379476770161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101.83369742437638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8.3729144518230925</v>
      </c>
      <c r="AC25" s="24">
        <f t="shared" si="3"/>
        <v>110.20661187619947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449.10807333079902</v>
      </c>
      <c r="AN25" s="62">
        <f ca="1">AVERAGE(OFFSET($AM$3,0,0,'Données projet'!$E$10+1,1))-AVERAGE(OFFSET($H$3,0,0,'Données projet'!$E$10+1,1))</f>
        <v>212.90262675152454</v>
      </c>
      <c r="AO25" s="62">
        <f t="shared" si="36"/>
        <v>366.51899340890498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232</v>
      </c>
      <c r="BB25" s="13">
        <f>VLOOKUP(A25,'Données projet'!$A$87:$I$107,9,0)</f>
        <v>19.8</v>
      </c>
      <c r="BC25" s="13">
        <f t="array" ref="BC25">INDEX(BB:BB,MIN(IF(ISNUMBER(BB25:BB221),ROW(BB25:BB221),"")))</f>
        <v>19.8</v>
      </c>
      <c r="BD25" s="13">
        <f>IF('Données projet'!$A$88&gt;35,BD24+BC25-BL24,IF(A25&lt;'Données projet'!$A$88,$BA$205^A25,IF(A25='Données projet'!$A$88,'Données projet'!$B$88,BD24+BC25-BL24)))</f>
        <v>232.00000000000009</v>
      </c>
      <c r="BE25" s="14">
        <f>BD25*VLOOKUP('Données projet'!$B$11,Paramètres!$A$1:$I$89,3,0)*VLOOKUP('Données projet'!$B$11,Paramètres!$A$1:$I$89,5,0)</f>
        <v>138.73600000000005</v>
      </c>
      <c r="BF25" s="14">
        <f t="shared" si="37"/>
        <v>36.007288175538072</v>
      </c>
      <c r="BG25" s="22">
        <f t="shared" si="7"/>
        <v>304.34456023906222</v>
      </c>
      <c r="BH25" s="62">
        <f t="shared" si="8"/>
        <v>525.52547414253058</v>
      </c>
      <c r="BI25" s="62">
        <f ca="1">AVERAGE(OFFSET($BH$3,0,0,'Données projet'!$E$11+1,1))-AVERAGE(OFFSET($H$3,0,0,'Données projet'!$E$11+1,1))</f>
        <v>189.09998601768521</v>
      </c>
      <c r="BJ25" s="62">
        <f t="shared" si="38"/>
        <v>458.38901659119472</v>
      </c>
      <c r="BK25" s="16">
        <f>IF(ISNA(VLOOKUP(A25,'Données projet'!$A$87:$I$107,3,0)),0,VLOOKUP(A25,'Données projet'!$A$87:$I$107,3,0))</f>
        <v>3</v>
      </c>
      <c r="BL25" s="16">
        <f>IF(ISNA(VLOOKUP(A25,'Données projet'!$A$87:$I$107,4,0)),0,VLOOKUP(A25,'Données projet'!$A$87:$I$107,4,0))</f>
        <v>56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10.776903573527015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27.586481865621199</v>
      </c>
      <c r="BS25" s="24">
        <f t="shared" si="9"/>
        <v>38.363385439148217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83.489966062874203</v>
      </c>
      <c r="T26" s="62">
        <f t="shared" si="34"/>
        <v>420.25379476770161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99.836800730306692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5.920544587178953</v>
      </c>
      <c r="AC26" s="24">
        <f t="shared" si="3"/>
        <v>105.75734531748564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472.65476050313146</v>
      </c>
      <c r="AN26" s="62">
        <f ca="1">AVERAGE(OFFSET($AM$3,0,0,'Données projet'!$E$10+1,1))-AVERAGE(OFFSET($H$3,0,0,'Données projet'!$E$10+1,1))</f>
        <v>212.90262675152454</v>
      </c>
      <c r="AO26" s="62">
        <f t="shared" si="36"/>
        <v>366.51899340890498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16.625</v>
      </c>
      <c r="BD26" s="13">
        <f>IF('Données projet'!$A$88&gt;35,BD25+BC26-BL25,IF(A26&lt;'Données projet'!$A$88,$BA$205^A26,IF(A26='Données projet'!$A$88,'Données projet'!$B$88,BD25+BC26-BL25)))</f>
        <v>192.62500000000009</v>
      </c>
      <c r="BE26" s="14">
        <f>BD26*VLOOKUP('Données projet'!$B$11,Paramètres!$A$1:$I$89,3,0)*VLOOKUP('Données projet'!$B$11,Paramètres!$A$1:$I$89,5,0)</f>
        <v>115.18975000000006</v>
      </c>
      <c r="BF26" s="14">
        <f t="shared" si="37"/>
        <v>30.550430193620951</v>
      </c>
      <c r="BG26" s="22">
        <f t="shared" si="7"/>
        <v>253.83081383722325</v>
      </c>
      <c r="BH26" s="62">
        <f t="shared" si="8"/>
        <v>477.31601054676975</v>
      </c>
      <c r="BI26" s="62">
        <f ca="1">AVERAGE(OFFSET($BH$3,0,0,'Données projet'!$E$11+1,1))-AVERAGE(OFFSET($H$3,0,0,'Données projet'!$E$11+1,1))</f>
        <v>189.09998601768521</v>
      </c>
      <c r="BJ26" s="62">
        <f t="shared" si="38"/>
        <v>458.38901659119472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10.565575067712274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19.506588396260472</v>
      </c>
      <c r="BS26" s="24">
        <f t="shared" si="9"/>
        <v>30.072163463972746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83.489966062874203</v>
      </c>
      <c r="T27" s="62">
        <f t="shared" si="34"/>
        <v>420.25379476770161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97.879061962420991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4.1864572259115462</v>
      </c>
      <c r="AC27" s="24">
        <f t="shared" si="3"/>
        <v>102.06551918833253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496.14159938714988</v>
      </c>
      <c r="AN27" s="62">
        <f ca="1">AVERAGE(OFFSET($AM$3,0,0,'Données projet'!$E$10+1,1))-AVERAGE(OFFSET($H$3,0,0,'Données projet'!$E$10+1,1))</f>
        <v>212.90262675152454</v>
      </c>
      <c r="AO27" s="62">
        <f t="shared" si="36"/>
        <v>366.51899340890498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16.625</v>
      </c>
      <c r="BD27" s="13">
        <f>IF('Données projet'!$A$88&gt;35,BD26+BC27-BL26,IF(A27&lt;'Données projet'!$A$88,$BA$205^A27,IF(A27='Données projet'!$A$88,'Données projet'!$B$88,BD26+BC27-BL26)))</f>
        <v>209.25000000000009</v>
      </c>
      <c r="BE27" s="14">
        <f>BD27*VLOOKUP('Données projet'!$B$11,Paramètres!$A$1:$I$89,3,0)*VLOOKUP('Données projet'!$B$11,Paramètres!$A$1:$I$89,5,0)</f>
        <v>125.13150000000006</v>
      </c>
      <c r="BF27" s="14">
        <f t="shared" si="37"/>
        <v>32.868905092404546</v>
      </c>
      <c r="BG27" s="22">
        <f t="shared" si="7"/>
        <v>275.18403886927132</v>
      </c>
      <c r="BH27" s="62">
        <f t="shared" si="8"/>
        <v>500.95474705289109</v>
      </c>
      <c r="BI27" s="62">
        <f ca="1">AVERAGE(OFFSET($BH$3,0,0,'Données projet'!$E$11+1,1))-AVERAGE(OFFSET($H$3,0,0,'Données projet'!$E$11+1,1))</f>
        <v>189.09998601768521</v>
      </c>
      <c r="BJ27" s="62">
        <f t="shared" si="38"/>
        <v>458.38901659119472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10.358390584998899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13.793240932810601</v>
      </c>
      <c r="BS27" s="24">
        <f t="shared" si="9"/>
        <v>24.151631517809498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83.489966062874203</v>
      </c>
      <c r="T28" s="62">
        <f t="shared" si="34"/>
        <v>420.25379476770161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95.959713257670799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2.9602722935894765</v>
      </c>
      <c r="AC28" s="24">
        <f t="shared" si="3"/>
        <v>98.919985551260282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519.57258874169929</v>
      </c>
      <c r="AN28" s="62">
        <f ca="1">AVERAGE(OFFSET($AM$3,0,0,'Données projet'!$E$10+1,1))-AVERAGE(OFFSET($H$3,0,0,'Données projet'!$E$10+1,1))</f>
        <v>212.90262675152454</v>
      </c>
      <c r="AO28" s="62">
        <f t="shared" si="36"/>
        <v>366.51899340890498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16.625</v>
      </c>
      <c r="BD28" s="13">
        <f>IF('Données projet'!$A$88&gt;35,BD27+BC28-BL27,IF(A28&lt;'Données projet'!$A$88,$BA$205^A28,IF(A28='Données projet'!$A$88,'Données projet'!$B$88,BD27+BC28-BL27)))</f>
        <v>225.87500000000009</v>
      </c>
      <c r="BE28" s="14">
        <f>BD28*VLOOKUP('Données projet'!$B$11,Paramètres!$A$1:$I$89,3,0)*VLOOKUP('Données projet'!$B$11,Paramètres!$A$1:$I$89,5,0)</f>
        <v>135.07325000000006</v>
      </c>
      <c r="BF28" s="14">
        <f t="shared" si="37"/>
        <v>35.166013795582487</v>
      </c>
      <c r="BG28" s="22">
        <f t="shared" si="7"/>
        <v>296.50005111063956</v>
      </c>
      <c r="BH28" s="62">
        <f t="shared" si="8"/>
        <v>524.53782507697167</v>
      </c>
      <c r="BI28" s="62">
        <f ca="1">AVERAGE(OFFSET($BH$3,0,0,'Données projet'!$E$11+1,1))-AVERAGE(OFFSET($H$3,0,0,'Données projet'!$E$11+1,1))</f>
        <v>189.09998601768521</v>
      </c>
      <c r="BJ28" s="62">
        <f t="shared" si="38"/>
        <v>458.38901659119472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10.155268863621478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9.7532941981302379</v>
      </c>
      <c r="BS28" s="24">
        <f t="shared" si="9"/>
        <v>19.908563061751714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83.489966062874203</v>
      </c>
      <c r="T29" s="62">
        <f t="shared" si="34"/>
        <v>420.25379476770161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94.078001810333646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2.0932286129557731</v>
      </c>
      <c r="AC29" s="24">
        <f t="shared" si="3"/>
        <v>96.171230423289416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470.19215731329916</v>
      </c>
      <c r="AN29" s="62">
        <f ca="1">AVERAGE(OFFSET($AM$3,0,0,'Données projet'!$E$10+1,1))-AVERAGE(OFFSET($H$3,0,0,'Données projet'!$E$10+1,1))</f>
        <v>212.90262675152454</v>
      </c>
      <c r="AO29" s="62">
        <f t="shared" si="36"/>
        <v>366.51899340890498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16.625</v>
      </c>
      <c r="BD29" s="13">
        <f>IF('Données projet'!$A$88&gt;35,BD28+BC29-BL28,IF(A29&lt;'Données projet'!$A$88,$BA$205^A29,IF(A29='Données projet'!$A$88,'Données projet'!$B$88,BD28+BC29-BL28)))</f>
        <v>242.50000000000009</v>
      </c>
      <c r="BE29" s="14">
        <f>BD29*VLOOKUP('Données projet'!$B$11,Paramètres!$A$1:$I$89,3,0)*VLOOKUP('Données projet'!$B$11,Paramètres!$A$1:$I$89,5,0)</f>
        <v>145.01500000000004</v>
      </c>
      <c r="BF29" s="14">
        <f t="shared" si="37"/>
        <v>37.443507744276459</v>
      </c>
      <c r="BG29" s="22">
        <f t="shared" si="7"/>
        <v>317.78190098794829</v>
      </c>
      <c r="BH29" s="62">
        <f t="shared" si="8"/>
        <v>548.06861503713844</v>
      </c>
      <c r="BI29" s="62">
        <f ca="1">AVERAGE(OFFSET($BH$3,0,0,'Données projet'!$E$11+1,1))-AVERAGE(OFFSET($H$3,0,0,'Données projet'!$E$11+1,1))</f>
        <v>189.09998601768521</v>
      </c>
      <c r="BJ29" s="62">
        <f t="shared" si="38"/>
        <v>458.38901659119472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9.956130235308251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6.8966204664053024</v>
      </c>
      <c r="BS29" s="24">
        <f t="shared" si="9"/>
        <v>16.852750701713553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83.489966062874203</v>
      </c>
      <c r="T30" s="62">
        <f t="shared" si="34"/>
        <v>420.25379476770161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92.233189576748117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1.4801361467947383</v>
      </c>
      <c r="AC30" s="24">
        <f t="shared" si="3"/>
        <v>93.713325723542852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490.17264650231931</v>
      </c>
      <c r="AN30" s="62">
        <f ca="1">AVERAGE(OFFSET($AM$3,0,0,'Données projet'!$E$10+1,1))-AVERAGE(OFFSET($H$3,0,0,'Données projet'!$E$10+1,1))</f>
        <v>212.90262675152454</v>
      </c>
      <c r="AO30" s="62">
        <f t="shared" si="36"/>
        <v>366.51899340890498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16.625</v>
      </c>
      <c r="BD30" s="13">
        <f>IF('Données projet'!$A$88&gt;35,BD29+BC30-BL29,IF(A30&lt;'Données projet'!$A$88,$BA$205^A30,IF(A30='Données projet'!$A$88,'Données projet'!$B$88,BD29+BC30-BL29)))</f>
        <v>259.12500000000011</v>
      </c>
      <c r="BE30" s="14">
        <f>BD30*VLOOKUP('Données projet'!$B$11,Paramètres!$A$1:$I$89,3,0)*VLOOKUP('Données projet'!$B$11,Paramètres!$A$1:$I$89,5,0)</f>
        <v>154.95675000000008</v>
      </c>
      <c r="BF30" s="14">
        <f t="shared" si="37"/>
        <v>39.702884639661342</v>
      </c>
      <c r="BG30" s="22">
        <f t="shared" si="7"/>
        <v>339.03219699741027</v>
      </c>
      <c r="BH30" s="62">
        <f t="shared" si="8"/>
        <v>571.55003986997372</v>
      </c>
      <c r="BI30" s="62">
        <f ca="1">AVERAGE(OFFSET($BH$3,0,0,'Données projet'!$E$11+1,1))-AVERAGE(OFFSET($H$3,0,0,'Données projet'!$E$11+1,1))</f>
        <v>189.09998601768521</v>
      </c>
      <c r="BJ30" s="62">
        <f t="shared" si="38"/>
        <v>458.38901659119472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9.7608965940336763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4.8766470990651198</v>
      </c>
      <c r="BS30" s="24">
        <f t="shared" si="9"/>
        <v>14.637543693098795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83.489966062874203</v>
      </c>
      <c r="T31" s="62">
        <f t="shared" si="34"/>
        <v>420.25379476770161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90.424552985838844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1.0466143064778866</v>
      </c>
      <c r="AC31" s="24">
        <f t="shared" si="3"/>
        <v>91.471167292316736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510.1079946109337</v>
      </c>
      <c r="AN31" s="62">
        <f ca="1">AVERAGE(OFFSET($AM$3,0,0,'Données projet'!$E$10+1,1))-AVERAGE(OFFSET($H$3,0,0,'Données projet'!$E$10+1,1))</f>
        <v>212.90262675152454</v>
      </c>
      <c r="AO31" s="62">
        <f t="shared" si="36"/>
        <v>366.51899340890498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16.625</v>
      </c>
      <c r="BD31" s="13">
        <f>IF('Données projet'!$A$88&gt;35,BD30+BC31-BL30,IF(A31&lt;'Données projet'!$A$88,$BA$205^A31,IF(A31='Données projet'!$A$88,'Données projet'!$B$88,BD30+BC31-BL30)))</f>
        <v>275.75000000000011</v>
      </c>
      <c r="BE31" s="14">
        <f>BD31*VLOOKUP('Données projet'!$B$11,Paramètres!$A$1:$I$89,3,0)*VLOOKUP('Données projet'!$B$11,Paramètres!$A$1:$I$89,5,0)</f>
        <v>164.89850000000007</v>
      </c>
      <c r="BF31" s="14">
        <f t="shared" si="37"/>
        <v>41.94543913753872</v>
      </c>
      <c r="BG31" s="22">
        <f t="shared" si="7"/>
        <v>360.25319399788003</v>
      </c>
      <c r="BH31" s="62">
        <f t="shared" si="8"/>
        <v>594.98466341986409</v>
      </c>
      <c r="BI31" s="62">
        <f ca="1">AVERAGE(OFFSET($BH$3,0,0,'Données projet'!$E$11+1,1))-AVERAGE(OFFSET($H$3,0,0,'Données projet'!$E$11+1,1))</f>
        <v>189.09998601768521</v>
      </c>
      <c r="BJ31" s="62">
        <f t="shared" si="38"/>
        <v>458.38901659119472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9.5694913653837332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3.4483102332026516</v>
      </c>
      <c r="BS31" s="24">
        <f t="shared" si="9"/>
        <v>13.017801598586384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83.489966062874203</v>
      </c>
      <c r="T32" s="62">
        <f t="shared" si="34"/>
        <v>420.25379476770161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88.651382655317903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0.74006807339736913</v>
      </c>
      <c r="AC32" s="24">
        <f t="shared" si="3"/>
        <v>89.39145072871527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530.00053400555623</v>
      </c>
      <c r="AN32" s="62">
        <f ca="1">AVERAGE(OFFSET($AM$3,0,0,'Données projet'!$E$10+1,1))-AVERAGE(OFFSET($H$3,0,0,'Données projet'!$E$10+1,1))</f>
        <v>212.90262675152454</v>
      </c>
      <c r="AO32" s="62">
        <f t="shared" si="36"/>
        <v>366.51899340890498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16.625</v>
      </c>
      <c r="BD32" s="13">
        <f>IF('Données projet'!$A$88&gt;35,BD31+BC32-BL31,IF(A32&lt;'Données projet'!$A$88,$BA$205^A32,IF(A32='Données projet'!$A$88,'Données projet'!$B$88,BD31+BC32-BL31)))</f>
        <v>292.37500000000011</v>
      </c>
      <c r="BE32" s="14">
        <f>BD32*VLOOKUP('Données projet'!$B$11,Paramètres!$A$1:$I$89,3,0)*VLOOKUP('Données projet'!$B$11,Paramètres!$A$1:$I$89,5,0)</f>
        <v>174.84025000000008</v>
      </c>
      <c r="BF32" s="14">
        <f t="shared" si="37"/>
        <v>44.172300963535264</v>
      </c>
      <c r="BG32" s="22">
        <f t="shared" si="7"/>
        <v>381.44685959482405</v>
      </c>
      <c r="BH32" s="62">
        <f t="shared" si="8"/>
        <v>618.37475691759983</v>
      </c>
      <c r="BI32" s="62">
        <f ca="1">AVERAGE(OFFSET($BH$3,0,0,'Données projet'!$E$11+1,1))-AVERAGE(OFFSET($H$3,0,0,'Données projet'!$E$11+1,1))</f>
        <v>189.09998601768521</v>
      </c>
      <c r="BJ32" s="62">
        <f t="shared" si="38"/>
        <v>458.38901659119472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9.3818394765219537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2.4383235495325604</v>
      </c>
      <c r="BS32" s="24">
        <f t="shared" si="9"/>
        <v>11.820163026054514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83.489966062874203</v>
      </c>
      <c r="T33" s="62">
        <f t="shared" si="34"/>
        <v>420.25379476770161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86.912983113451375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0.52330715323894328</v>
      </c>
      <c r="AC33" s="24">
        <f t="shared" si="3"/>
        <v>87.436290266690321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549.85232674223835</v>
      </c>
      <c r="AN33" s="62">
        <f ca="1">AVERAGE(OFFSET($AM$3,0,0,'Données projet'!$E$10+1,1))-AVERAGE(OFFSET($H$3,0,0,'Données projet'!$E$10+1,1))</f>
        <v>212.90262675152454</v>
      </c>
      <c r="AO33" s="62">
        <f t="shared" si="36"/>
        <v>366.51899340890498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9.0000000000000011E-2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309</v>
      </c>
      <c r="BB33" s="13">
        <f>VLOOKUP(A33,'Données projet'!$A$87:$I$107,9,0)</f>
        <v>16.625</v>
      </c>
      <c r="BC33" s="13">
        <f t="array" ref="BC33">INDEX(BB:BB,MIN(IF(ISNUMBER(BB33:BB229),ROW(BB33:BB229),"")))</f>
        <v>16.625</v>
      </c>
      <c r="BD33" s="13">
        <f>IF('Données projet'!$A$88&gt;35,BD32+BC33-BL32,IF(A33&lt;'Données projet'!$A$88,$BA$205^A33,IF(A33='Données projet'!$A$88,'Données projet'!$B$88,BD32+BC33-BL32)))</f>
        <v>309.00000000000011</v>
      </c>
      <c r="BE33" s="14">
        <f>BD33*VLOOKUP('Données projet'!$B$11,Paramètres!$A$1:$I$89,3,0)*VLOOKUP('Données projet'!$B$11,Paramètres!$A$1:$I$89,5,0)</f>
        <v>184.7820000000001</v>
      </c>
      <c r="BF33" s="14">
        <f t="shared" si="37"/>
        <v>46.384464109944147</v>
      </c>
      <c r="BG33" s="22">
        <f t="shared" si="7"/>
        <v>402.61492499148613</v>
      </c>
      <c r="BH33" s="62">
        <f t="shared" si="8"/>
        <v>641.72234992452809</v>
      </c>
      <c r="BI33" s="62">
        <f ca="1">AVERAGE(OFFSET($BH$3,0,0,'Données projet'!$E$11+1,1))-AVERAGE(OFFSET($H$3,0,0,'Données projet'!$E$11+1,1))</f>
        <v>189.09998601768521</v>
      </c>
      <c r="BJ33" s="62">
        <f t="shared" si="38"/>
        <v>458.38901659119472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309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53.320409303649647</v>
      </c>
      <c r="BQ33" s="23">
        <f>EXP(-LN(2)/25)*BQ32+(1-EXP(-LN(2)/25))/(LN(2)/25)*Calculateur!BL33*Calculateur!BN33*VLOOKUP('Données projet'!$B$11,Paramètres!$A$1:$I$89,3,0)*0.475*44/12</f>
        <v>43.948814717135633</v>
      </c>
      <c r="BR33" s="23">
        <f>EXP(-LN(2)/2)*BR32+(1-EXP(-LN(2)/2))/(LN(2)/2)*BL33*BO33*VLOOKUP('Données projet'!$B$11,Paramètres!$A$1:$I$89,3,0)*0.475*44/12</f>
        <v>43.567384796908406</v>
      </c>
      <c r="BS33" s="24">
        <f t="shared" si="9"/>
        <v>140.8366088176937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83.489966062874203</v>
      </c>
      <c r="T34" s="62">
        <f t="shared" si="34"/>
        <v>420.25379476770161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85.208672526281831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0.37003403669868457</v>
      </c>
      <c r="AC34" s="24">
        <f t="shared" si="3"/>
        <v>85.578706562980514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566.94101890403579</v>
      </c>
      <c r="AN34" s="62">
        <f ca="1">AVERAGE(OFFSET($AM$3,0,0,'Données projet'!$E$10+1,1))-AVERAGE(OFFSET($H$3,0,0,'Données projet'!$E$10+1,1))</f>
        <v>212.90262675152454</v>
      </c>
      <c r="AO34" s="62">
        <f t="shared" si="36"/>
        <v>366.51899340890498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1.1368683772161603E-13</v>
      </c>
      <c r="BE34" s="14">
        <f>BD34*VLOOKUP('Données projet'!$B$11,Paramètres!$A$1:$I$89,3,0)*VLOOKUP('Données projet'!$B$11,Paramètres!$A$1:$I$89,5,0)</f>
        <v>6.7984728957526396E-14</v>
      </c>
      <c r="BF34" s="14">
        <f t="shared" si="37"/>
        <v>1.0682447123141398E-12</v>
      </c>
      <c r="BG34" s="22">
        <f t="shared" si="7"/>
        <v>1.978932943548152E-12</v>
      </c>
      <c r="BH34" s="62">
        <f t="shared" si="8"/>
        <v>240.04812321281955</v>
      </c>
      <c r="BI34" s="62">
        <f ca="1">AVERAGE(OFFSET($BH$3,0,0,'Données projet'!$E$11+1,1))-AVERAGE(OFFSET($H$3,0,0,'Données projet'!$E$11+1,1))</f>
        <v>189.09998601768521</v>
      </c>
      <c r="BJ34" s="62">
        <f t="shared" si="38"/>
        <v>458.38901659119472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52.274828599443445</v>
      </c>
      <c r="BQ34" s="23">
        <f>EXP(-LN(2)/25)*BQ33+(1-EXP(-LN(2)/25))/(LN(2)/25)*Calculateur!BL34*Calculateur!BN34*VLOOKUP('Données projet'!$B$11,Paramètres!$A$1:$I$89,3,0)*0.475*44/12</f>
        <v>42.74703206752784</v>
      </c>
      <c r="BR34" s="23">
        <f>EXP(-LN(2)/2)*BR33+(1-EXP(-LN(2)/2))/(LN(2)/2)*BL34*BO34*VLOOKUP('Données projet'!$B$11,Paramètres!$A$1:$I$89,3,0)*0.475*44/12</f>
        <v>30.806793228457632</v>
      </c>
      <c r="BS34" s="24">
        <f t="shared" si="9"/>
        <v>125.82865389542893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83.489966062874203</v>
      </c>
      <c r="T35" s="62">
        <f t="shared" si="34"/>
        <v>420.25379476770161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83.537782430199854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0.26165357661947164</v>
      </c>
      <c r="AC35" s="24">
        <f t="shared" si="3"/>
        <v>83.79943600681932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583.99578169369306</v>
      </c>
      <c r="AN35" s="62">
        <f ca="1">AVERAGE(OFFSET($AM$3,0,0,'Données projet'!$E$10+1,1))-AVERAGE(OFFSET($H$3,0,0,'Données projet'!$E$10+1,1))</f>
        <v>212.90262675152454</v>
      </c>
      <c r="AO35" s="62">
        <f t="shared" si="36"/>
        <v>366.51899340890498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1.1368683772161603E-13</v>
      </c>
      <c r="BE35" s="14">
        <f>BD35*VLOOKUP('Données projet'!$B$11,Paramètres!$A$1:$I$89,3,0)*VLOOKUP('Données projet'!$B$11,Paramètres!$A$1:$I$89,5,0)</f>
        <v>6.7984728957526396E-14</v>
      </c>
      <c r="BF35" s="14">
        <f t="shared" si="37"/>
        <v>1.0682447123141398E-12</v>
      </c>
      <c r="BG35" s="22">
        <f t="shared" si="7"/>
        <v>1.978932943548152E-12</v>
      </c>
      <c r="BH35" s="62">
        <f t="shared" si="8"/>
        <v>240.97250248052731</v>
      </c>
      <c r="BI35" s="62">
        <f ca="1">AVERAGE(OFFSET($BH$3,0,0,'Données projet'!$E$11+1,1))-AVERAGE(OFFSET($H$3,0,0,'Données projet'!$E$11+1,1))</f>
        <v>189.09998601768521</v>
      </c>
      <c r="BJ35" s="62">
        <f t="shared" si="38"/>
        <v>458.38901659119472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51.249751095105474</v>
      </c>
      <c r="BQ35" s="23">
        <f>EXP(-LN(2)/25)*BQ34+(1-EXP(-LN(2)/25))/(LN(2)/25)*Calculateur!BL35*Calculateur!BN35*VLOOKUP('Données projet'!$B$11,Paramètres!$A$1:$I$89,3,0)*0.475*44/12</f>
        <v>41.578112227672577</v>
      </c>
      <c r="BR35" s="23">
        <f>EXP(-LN(2)/2)*BR34+(1-EXP(-LN(2)/2))/(LN(2)/2)*BL35*BO35*VLOOKUP('Données projet'!$B$11,Paramètres!$A$1:$I$89,3,0)*0.475*44/12</f>
        <v>21.783692398454207</v>
      </c>
      <c r="BS35" s="24">
        <f t="shared" si="9"/>
        <v>114.61155572123226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83.489966062874203</v>
      </c>
      <c r="T36" s="62">
        <f t="shared" si="34"/>
        <v>420.25379476770161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81.899657469759731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0.18501701834934228</v>
      </c>
      <c r="AC36" s="24">
        <f t="shared" si="3"/>
        <v>82.084674488109073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601.01784277296713</v>
      </c>
      <c r="AN36" s="62">
        <f ca="1">AVERAGE(OFFSET($AM$3,0,0,'Données projet'!$E$10+1,1))-AVERAGE(OFFSET($H$3,0,0,'Données projet'!$E$10+1,1))</f>
        <v>212.90262675152454</v>
      </c>
      <c r="AO36" s="62">
        <f t="shared" si="36"/>
        <v>366.51899340890498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1.1368683772161603E-13</v>
      </c>
      <c r="BE36" s="14">
        <f>BD36*VLOOKUP('Données projet'!$B$11,Paramètres!$A$1:$I$89,3,0)*VLOOKUP('Données projet'!$B$11,Paramètres!$A$1:$I$89,5,0)</f>
        <v>6.7984728957526396E-14</v>
      </c>
      <c r="BF36" s="14">
        <f t="shared" si="37"/>
        <v>1.0682447123141398E-12</v>
      </c>
      <c r="BG36" s="22">
        <f t="shared" si="7"/>
        <v>1.978932943548152E-12</v>
      </c>
      <c r="BH36" s="62">
        <f t="shared" si="8"/>
        <v>241.88084583454273</v>
      </c>
      <c r="BI36" s="62">
        <f ca="1">AVERAGE(OFFSET($BH$3,0,0,'Données projet'!$E$11+1,1))-AVERAGE(OFFSET($H$3,0,0,'Données projet'!$E$11+1,1))</f>
        <v>189.09998601768521</v>
      </c>
      <c r="BJ36" s="62">
        <f t="shared" si="38"/>
        <v>458.38901659119472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50.244774735392028</v>
      </c>
      <c r="BQ36" s="23">
        <f>EXP(-LN(2)/25)*BQ35+(1-EXP(-LN(2)/25))/(LN(2)/25)*Calculateur!BL36*Calculateur!BN36*VLOOKUP('Données projet'!$B$11,Paramètres!$A$1:$I$89,3,0)*0.475*44/12</f>
        <v>40.441156562308976</v>
      </c>
      <c r="BR36" s="23">
        <f>EXP(-LN(2)/2)*BR35+(1-EXP(-LN(2)/2))/(LN(2)/2)*BL36*BO36*VLOOKUP('Données projet'!$B$11,Paramètres!$A$1:$I$89,3,0)*0.475*44/12</f>
        <v>15.403396614228818</v>
      </c>
      <c r="BS36" s="24">
        <f t="shared" si="9"/>
        <v>106.08932791192981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83.489966062874203</v>
      </c>
      <c r="T37" s="62">
        <f t="shared" si="34"/>
        <v>420.25379476770161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80.293655140636261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0.13082678830973582</v>
      </c>
      <c r="AC37" s="24">
        <f t="shared" si="3"/>
        <v>80.424481928945994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618.00833322074936</v>
      </c>
      <c r="AN37" s="62">
        <f ca="1">AVERAGE(OFFSET($AM$3,0,0,'Données projet'!$E$10+1,1))-AVERAGE(OFFSET($H$3,0,0,'Données projet'!$E$10+1,1))</f>
        <v>212.90262675152454</v>
      </c>
      <c r="AO37" s="62">
        <f t="shared" si="36"/>
        <v>366.51899340890498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1.1368683772161603E-13</v>
      </c>
      <c r="BE37" s="14">
        <f>BD37*VLOOKUP('Données projet'!$B$11,Paramètres!$A$1:$I$89,3,0)*VLOOKUP('Données projet'!$B$11,Paramètres!$A$1:$I$89,5,0)</f>
        <v>6.7984728957526396E-14</v>
      </c>
      <c r="BF37" s="14">
        <f t="shared" si="37"/>
        <v>1.0682447123141398E-12</v>
      </c>
      <c r="BG37" s="22">
        <f t="shared" si="7"/>
        <v>1.978932943548152E-12</v>
      </c>
      <c r="BH37" s="62">
        <f t="shared" si="8"/>
        <v>242.77343146211757</v>
      </c>
      <c r="BI37" s="62">
        <f ca="1">AVERAGE(OFFSET($BH$3,0,0,'Données projet'!$E$11+1,1))-AVERAGE(OFFSET($H$3,0,0,'Données projet'!$E$11+1,1))</f>
        <v>189.09998601768521</v>
      </c>
      <c r="BJ37" s="62">
        <f t="shared" si="38"/>
        <v>458.38901659119472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49.259505349117511</v>
      </c>
      <c r="BQ37" s="23">
        <f>EXP(-LN(2)/25)*BQ36+(1-EXP(-LN(2)/25))/(LN(2)/25)*Calculateur!BL37*Calculateur!BN37*VLOOKUP('Données projet'!$B$11,Paramètres!$A$1:$I$89,3,0)*0.475*44/12</f>
        <v>39.335291009404642</v>
      </c>
      <c r="BR37" s="23">
        <f>EXP(-LN(2)/2)*BR36+(1-EXP(-LN(2)/2))/(LN(2)/2)*BL37*BO37*VLOOKUP('Données projet'!$B$11,Paramètres!$A$1:$I$89,3,0)*0.475*44/12</f>
        <v>10.891846199227105</v>
      </c>
      <c r="BS37" s="24">
        <f t="shared" si="9"/>
        <v>99.486642557749263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83.489966062874203</v>
      </c>
      <c r="T38" s="62">
        <f t="shared" si="34"/>
        <v>420.25379476770161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78.719145537622211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9.2508509174671141E-2</v>
      </c>
      <c r="AC38" s="24">
        <f t="shared" si="3"/>
        <v>78.811654046796889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634.96830014834575</v>
      </c>
      <c r="AN38" s="62">
        <f ca="1">AVERAGE(OFFSET($AM$3,0,0,'Données projet'!$E$10+1,1))-AVERAGE(OFFSET($H$3,0,0,'Données projet'!$E$10+1,1))</f>
        <v>212.90262675152454</v>
      </c>
      <c r="AO38" s="62">
        <f t="shared" si="36"/>
        <v>366.51899340890498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1.1368683772161603E-13</v>
      </c>
      <c r="BE38" s="14">
        <f>BD38*VLOOKUP('Données projet'!$B$11,Paramètres!$A$1:$I$89,3,0)*VLOOKUP('Données projet'!$B$11,Paramètres!$A$1:$I$89,5,0)</f>
        <v>6.7984728957526396E-14</v>
      </c>
      <c r="BF38" s="14">
        <f t="shared" si="37"/>
        <v>1.0682447123141398E-12</v>
      </c>
      <c r="BG38" s="22">
        <f t="shared" si="7"/>
        <v>1.978932943548152E-12</v>
      </c>
      <c r="BH38" s="62">
        <f t="shared" si="8"/>
        <v>243.65053272457649</v>
      </c>
      <c r="BI38" s="62">
        <f ca="1">AVERAGE(OFFSET($BH$3,0,0,'Données projet'!$E$11+1,1))-AVERAGE(OFFSET($H$3,0,0,'Données projet'!$E$11+1,1))</f>
        <v>189.09998601768521</v>
      </c>
      <c r="BJ38" s="62">
        <f t="shared" si="38"/>
        <v>458.38901659119472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48.293556494552853</v>
      </c>
      <c r="BQ38" s="23">
        <f>EXP(-LN(2)/25)*BQ37+(1-EXP(-LN(2)/25))/(LN(2)/25)*Calculateur!BL38*Calculateur!BN38*VLOOKUP('Données projet'!$B$11,Paramètres!$A$1:$I$89,3,0)*0.475*44/12</f>
        <v>38.259665408199417</v>
      </c>
      <c r="BR38" s="23">
        <f>EXP(-LN(2)/2)*BR37+(1-EXP(-LN(2)/2))/(LN(2)/2)*BL38*BO38*VLOOKUP('Données projet'!$B$11,Paramètres!$A$1:$I$89,3,0)*0.475*44/12</f>
        <v>7.7016983071144107</v>
      </c>
      <c r="BS38" s="24">
        <f t="shared" si="9"/>
        <v>94.254920209866683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83.489966062874203</v>
      </c>
      <c r="T39" s="62">
        <f t="shared" si="34"/>
        <v>420.25379476770161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77.175511107567232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6.541339415486791E-2</v>
      </c>
      <c r="AC39" s="24">
        <f t="shared" si="3"/>
        <v>77.240924501722105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651.89871714549997</v>
      </c>
      <c r="AN39" s="62">
        <f ca="1">AVERAGE(OFFSET($AM$3,0,0,'Données projet'!$E$10+1,1))-AVERAGE(OFFSET($H$3,0,0,'Données projet'!$E$10+1,1))</f>
        <v>212.90262675152454</v>
      </c>
      <c r="AO39" s="62">
        <f t="shared" si="36"/>
        <v>366.51899340890498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1.1368683772161603E-13</v>
      </c>
      <c r="BE39" s="14">
        <f>BD39*VLOOKUP('Données projet'!$B$11,Paramètres!$A$1:$I$89,3,0)*VLOOKUP('Données projet'!$B$11,Paramètres!$A$1:$I$89,5,0)</f>
        <v>6.7984728957526396E-14</v>
      </c>
      <c r="BF39" s="14">
        <f t="shared" si="37"/>
        <v>1.0682447123141398E-12</v>
      </c>
      <c r="BG39" s="22">
        <f t="shared" si="7"/>
        <v>1.978932943548152E-12</v>
      </c>
      <c r="BH39" s="62">
        <f t="shared" si="8"/>
        <v>244.51241824103641</v>
      </c>
      <c r="BI39" s="62">
        <f ca="1">AVERAGE(OFFSET($BH$3,0,0,'Données projet'!$E$11+1,1))-AVERAGE(OFFSET($H$3,0,0,'Données projet'!$E$11+1,1))</f>
        <v>189.09998601768521</v>
      </c>
      <c r="BJ39" s="62">
        <f t="shared" si="38"/>
        <v>458.38901659119472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47.346549307855575</v>
      </c>
      <c r="BQ39" s="23">
        <f>EXP(-LN(2)/25)*BQ38+(1-EXP(-LN(2)/25))/(LN(2)/25)*Calculateur!BL39*Calculateur!BN39*VLOOKUP('Données projet'!$B$11,Paramètres!$A$1:$I$89,3,0)*0.475*44/12</f>
        <v>37.213452845623841</v>
      </c>
      <c r="BR39" s="23">
        <f>EXP(-LN(2)/2)*BR38+(1-EXP(-LN(2)/2))/(LN(2)/2)*BL39*BO39*VLOOKUP('Données projet'!$B$11,Paramètres!$A$1:$I$89,3,0)*0.475*44/12</f>
        <v>5.4459230996135535</v>
      </c>
      <c r="BS39" s="24">
        <f t="shared" si="9"/>
        <v>90.005925253092968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83.489966062874203</v>
      </c>
      <c r="T40" s="62">
        <f t="shared" si="34"/>
        <v>420.25379476770161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75.6621464071616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4.6254254587335571E-2</v>
      </c>
      <c r="AC40" s="24">
        <f t="shared" si="3"/>
        <v>75.708400661748939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668.80049300464702</v>
      </c>
      <c r="AN40" s="62">
        <f ca="1">AVERAGE(OFFSET($AM$3,0,0,'Données projet'!$E$10+1,1))-AVERAGE(OFFSET($H$3,0,0,'Données projet'!$E$10+1,1))</f>
        <v>212.90262675152454</v>
      </c>
      <c r="AO40" s="62">
        <f t="shared" si="36"/>
        <v>366.51899340890498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1.1368683772161603E-13</v>
      </c>
      <c r="BE40" s="14">
        <f>BD40*VLOOKUP('Données projet'!$B$11,Paramètres!$A$1:$I$89,3,0)*VLOOKUP('Données projet'!$B$11,Paramètres!$A$1:$I$89,5,0)</f>
        <v>6.7984728957526396E-14</v>
      </c>
      <c r="BF40" s="14">
        <f t="shared" si="37"/>
        <v>1.0682447123141398E-12</v>
      </c>
      <c r="BG40" s="22">
        <f t="shared" si="7"/>
        <v>1.978932943548152E-12</v>
      </c>
      <c r="BH40" s="62">
        <f t="shared" si="8"/>
        <v>245.35935197067309</v>
      </c>
      <c r="BI40" s="62">
        <f ca="1">AVERAGE(OFFSET($BH$3,0,0,'Données projet'!$E$11+1,1))-AVERAGE(OFFSET($H$3,0,0,'Données projet'!$E$11+1,1))</f>
        <v>189.09998601768521</v>
      </c>
      <c r="BJ40" s="62">
        <f t="shared" si="38"/>
        <v>458.38901659119472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46.418112354472086</v>
      </c>
      <c r="BQ40" s="23">
        <f>EXP(-LN(2)/25)*BQ39+(1-EXP(-LN(2)/25))/(LN(2)/25)*Calculateur!BL40*Calculateur!BN40*VLOOKUP('Données projet'!$B$11,Paramètres!$A$1:$I$89,3,0)*0.475*44/12</f>
        <v>36.195849020589826</v>
      </c>
      <c r="BR40" s="23">
        <f>EXP(-LN(2)/2)*BR39+(1-EXP(-LN(2)/2))/(LN(2)/2)*BL40*BO40*VLOOKUP('Données projet'!$B$11,Paramètres!$A$1:$I$89,3,0)*0.475*44/12</f>
        <v>3.8508491535572058</v>
      </c>
      <c r="BS40" s="24">
        <f t="shared" si="9"/>
        <v>86.464810528619111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83.489966062874203</v>
      </c>
      <c r="T41" s="62">
        <f t="shared" si="34"/>
        <v>420.25379476770161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74.178457865469596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3.2706697077433955E-2</v>
      </c>
      <c r="AC41" s="24">
        <f t="shared" si="3"/>
        <v>74.211164562547026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685.67447906472125</v>
      </c>
      <c r="AN41" s="62">
        <f ca="1">AVERAGE(OFFSET($AM$3,0,0,'Données projet'!$E$10+1,1))-AVERAGE(OFFSET($H$3,0,0,'Données projet'!$E$10+1,1))</f>
        <v>212.90262675152454</v>
      </c>
      <c r="AO41" s="62">
        <f t="shared" si="36"/>
        <v>366.51899340890498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1.1368683772161603E-13</v>
      </c>
      <c r="BE41" s="14">
        <f>BD41*VLOOKUP('Données projet'!$B$11,Paramètres!$A$1:$I$89,3,0)*VLOOKUP('Données projet'!$B$11,Paramètres!$A$1:$I$89,5,0)</f>
        <v>6.7984728957526396E-14</v>
      </c>
      <c r="BF41" s="14">
        <f t="shared" si="37"/>
        <v>1.0682447123141398E-12</v>
      </c>
      <c r="BG41" s="22">
        <f t="shared" si="7"/>
        <v>1.978932943548152E-12</v>
      </c>
      <c r="BH41" s="62">
        <f t="shared" si="8"/>
        <v>246.19159329356071</v>
      </c>
      <c r="BI41" s="62">
        <f ca="1">AVERAGE(OFFSET($BH$3,0,0,'Données projet'!$E$11+1,1))-AVERAGE(OFFSET($H$3,0,0,'Données projet'!$E$11+1,1))</f>
        <v>189.09998601768521</v>
      </c>
      <c r="BJ41" s="62">
        <f t="shared" si="38"/>
        <v>458.38901659119472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45.507881483453822</v>
      </c>
      <c r="BQ41" s="23">
        <f>EXP(-LN(2)/25)*BQ40+(1-EXP(-LN(2)/25))/(LN(2)/25)*Calculateur!BL41*Calculateur!BN41*VLOOKUP('Données projet'!$B$11,Paramètres!$A$1:$I$89,3,0)*0.475*44/12</f>
        <v>35.206071625664826</v>
      </c>
      <c r="BR41" s="23">
        <f>EXP(-LN(2)/2)*BR40+(1-EXP(-LN(2)/2))/(LN(2)/2)*BL41*BO41*VLOOKUP('Données projet'!$B$11,Paramètres!$A$1:$I$89,3,0)*0.475*44/12</f>
        <v>2.7229615498067772</v>
      </c>
      <c r="BS41" s="24">
        <f t="shared" si="9"/>
        <v>83.436914658925431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83.489966062874203</v>
      </c>
      <c r="T42" s="62">
        <f t="shared" si="34"/>
        <v>420.25379476770161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72.723863551119521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2.3127127293667785E-2</v>
      </c>
      <c r="AC42" s="24">
        <f t="shared" si="3"/>
        <v>72.746990678413184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247.00939709010819</v>
      </c>
      <c r="AN42" s="62">
        <f ca="1">AVERAGE(OFFSET($AM$3,0,0,'Données projet'!$E$10+1,1))-AVERAGE(OFFSET($H$3,0,0,'Données projet'!$E$10+1,1))</f>
        <v>212.90262675152454</v>
      </c>
      <c r="AO42" s="62">
        <f t="shared" si="36"/>
        <v>366.51899340890498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1.1368683772161603E-13</v>
      </c>
      <c r="BE42" s="14">
        <f>BD42*VLOOKUP('Données projet'!$B$11,Paramètres!$A$1:$I$89,3,0)*VLOOKUP('Données projet'!$B$11,Paramètres!$A$1:$I$89,5,0)</f>
        <v>6.7984728957526396E-14</v>
      </c>
      <c r="BF42" s="14">
        <f t="shared" si="37"/>
        <v>1.0682447123141398E-12</v>
      </c>
      <c r="BG42" s="22">
        <f t="shared" si="7"/>
        <v>1.978932943548152E-12</v>
      </c>
      <c r="BH42" s="62">
        <f t="shared" si="8"/>
        <v>247.0093970901091</v>
      </c>
      <c r="BI42" s="62">
        <f ca="1">AVERAGE(OFFSET($BH$3,0,0,'Données projet'!$E$11+1,1))-AVERAGE(OFFSET($H$3,0,0,'Données projet'!$E$11+1,1))</f>
        <v>189.09998601768521</v>
      </c>
      <c r="BJ42" s="62">
        <f t="shared" si="38"/>
        <v>458.38901659119472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44.615499684630215</v>
      </c>
      <c r="BQ42" s="23">
        <f>EXP(-LN(2)/25)*BQ41+(1-EXP(-LN(2)/25))/(LN(2)/25)*Calculateur!BL42*Calculateur!BN42*VLOOKUP('Données projet'!$B$11,Paramètres!$A$1:$I$89,3,0)*0.475*44/12</f>
        <v>34.243359745654182</v>
      </c>
      <c r="BR42" s="23">
        <f>EXP(-LN(2)/2)*BR41+(1-EXP(-LN(2)/2))/(LN(2)/2)*BL42*BO42*VLOOKUP('Données projet'!$B$11,Paramètres!$A$1:$I$89,3,0)*0.475*44/12</f>
        <v>1.9254245767786033</v>
      </c>
      <c r="BS42" s="24">
        <f t="shared" si="9"/>
        <v>80.784284007063007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83.489966062874203</v>
      </c>
      <c r="T43" s="62">
        <f t="shared" si="34"/>
        <v>420.25379476770161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71.297792944058926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1.6353348538716977E-2</v>
      </c>
      <c r="AC43" s="24">
        <f t="shared" si="3"/>
        <v>71.314146292597641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247.81301381912189</v>
      </c>
      <c r="AN43" s="62">
        <f ca="1">AVERAGE(OFFSET($AM$3,0,0,'Données projet'!$E$10+1,1))-AVERAGE(OFFSET($H$3,0,0,'Données projet'!$E$10+1,1))</f>
        <v>212.90262675152454</v>
      </c>
      <c r="AO43" s="62">
        <f t="shared" si="36"/>
        <v>366.51899340890498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1.1368683772161603E-13</v>
      </c>
      <c r="BE43" s="14">
        <f>BD43*VLOOKUP('Données projet'!$B$11,Paramètres!$A$1:$I$89,3,0)*VLOOKUP('Données projet'!$B$11,Paramètres!$A$1:$I$89,5,0)</f>
        <v>6.7984728957526396E-14</v>
      </c>
      <c r="BF43" s="14">
        <f t="shared" si="37"/>
        <v>1.0682447123141398E-12</v>
      </c>
      <c r="BG43" s="22">
        <f t="shared" si="7"/>
        <v>1.978932943548152E-12</v>
      </c>
      <c r="BH43" s="62">
        <f t="shared" si="8"/>
        <v>247.8130138191228</v>
      </c>
      <c r="BI43" s="62">
        <f ca="1">AVERAGE(OFFSET($BH$3,0,0,'Données projet'!$E$11+1,1))-AVERAGE(OFFSET($H$3,0,0,'Données projet'!$E$11+1,1))</f>
        <v>189.09998601768521</v>
      </c>
      <c r="BJ43" s="62">
        <f t="shared" si="38"/>
        <v>458.38901659119472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43.740616948582385</v>
      </c>
      <c r="BQ43" s="23">
        <f>EXP(-LN(2)/25)*BQ42+(1-EXP(-LN(2)/25))/(LN(2)/25)*Calculateur!BL43*Calculateur!BN43*VLOOKUP('Données projet'!$B$11,Paramètres!$A$1:$I$89,3,0)*0.475*44/12</f>
        <v>33.306973272629243</v>
      </c>
      <c r="BR43" s="23">
        <f>EXP(-LN(2)/2)*BR42+(1-EXP(-LN(2)/2))/(LN(2)/2)*BL43*BO43*VLOOKUP('Données projet'!$B$11,Paramètres!$A$1:$I$89,3,0)*0.475*44/12</f>
        <v>1.3614807749033888</v>
      </c>
      <c r="BS43" s="24">
        <f t="shared" si="9"/>
        <v>78.40907099611502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83.489966062874203</v>
      </c>
      <c r="T44" s="62">
        <f t="shared" si="34"/>
        <v>420.25379476770161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69.899686711785606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1.1563563646833893E-2</v>
      </c>
      <c r="AC44" s="24">
        <f t="shared" si="3"/>
        <v>69.911250275432437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248.60268959450505</v>
      </c>
      <c r="AN44" s="62">
        <f ca="1">AVERAGE(OFFSET($AM$3,0,0,'Données projet'!$E$10+1,1))-AVERAGE(OFFSET($H$3,0,0,'Données projet'!$E$10+1,1))</f>
        <v>212.90262675152454</v>
      </c>
      <c r="AO44" s="62">
        <f t="shared" si="36"/>
        <v>366.51899340890498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6.7984728957526396E-14</v>
      </c>
      <c r="BF44" s="14">
        <f t="shared" si="37"/>
        <v>1.0682447123141398E-12</v>
      </c>
      <c r="BG44" s="22">
        <f t="shared" si="7"/>
        <v>1.978932943548152E-12</v>
      </c>
      <c r="BH44" s="62">
        <f t="shared" si="8"/>
        <v>248.60268959450596</v>
      </c>
      <c r="BI44" s="62">
        <f ca="1">AVERAGE(OFFSET($BH$3,0,0,'Données projet'!$E$11+1,1))-AVERAGE(OFFSET($H$3,0,0,'Données projet'!$E$11+1,1))</f>
        <v>189.09998601768521</v>
      </c>
      <c r="BJ44" s="62">
        <f t="shared" si="38"/>
        <v>458.38901659119472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42.882890129362679</v>
      </c>
      <c r="BQ44" s="23">
        <f>EXP(-LN(2)/25)*BQ43+(1-EXP(-LN(2)/25))/(LN(2)/25)*Calculateur!BL44*Calculateur!BN44*VLOOKUP('Données projet'!$B$11,Paramètres!$A$1:$I$89,3,0)*0.475*44/12</f>
        <v>32.396192336951593</v>
      </c>
      <c r="BR44" s="23">
        <f>EXP(-LN(2)/2)*BR43+(1-EXP(-LN(2)/2))/(LN(2)/2)*BL44*BO44*VLOOKUP('Données projet'!$B$11,Paramètres!$A$1:$I$89,3,0)*0.475*44/12</f>
        <v>0.96271228838930178</v>
      </c>
      <c r="BS44" s="24">
        <f t="shared" si="9"/>
        <v>76.241794754703562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83.489966062874203</v>
      </c>
      <c r="T45" s="62">
        <f t="shared" si="34"/>
        <v>420.25379476770161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68.528996489966573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8.1766742693584887E-3</v>
      </c>
      <c r="AC45" s="24">
        <f t="shared" si="3"/>
        <v>68.537173164235938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249.37866626063581</v>
      </c>
      <c r="AN45" s="62">
        <f ca="1">AVERAGE(OFFSET($AM$3,0,0,'Données projet'!$E$10+1,1))-AVERAGE(OFFSET($H$3,0,0,'Données projet'!$E$10+1,1))</f>
        <v>212.90262675152454</v>
      </c>
      <c r="AO45" s="62">
        <f t="shared" si="36"/>
        <v>366.51899340890498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6.7984728957526396E-14</v>
      </c>
      <c r="BF45" s="14">
        <f t="shared" si="37"/>
        <v>1.0682447123141398E-12</v>
      </c>
      <c r="BG45" s="22">
        <f t="shared" si="7"/>
        <v>1.978932943548152E-12</v>
      </c>
      <c r="BH45" s="62">
        <f t="shared" si="8"/>
        <v>249.37866626063672</v>
      </c>
      <c r="BI45" s="62">
        <f ca="1">AVERAGE(OFFSET($BH$3,0,0,'Données projet'!$E$11+1,1))-AVERAGE(OFFSET($H$3,0,0,'Données projet'!$E$11+1,1))</f>
        <v>189.09998601768521</v>
      </c>
      <c r="BJ45" s="62">
        <f t="shared" si="38"/>
        <v>458.38901659119472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42.041982809906166</v>
      </c>
      <c r="BQ45" s="23">
        <f>EXP(-LN(2)/25)*BQ44+(1-EXP(-LN(2)/25))/(LN(2)/25)*Calculateur!BL45*Calculateur!BN45*VLOOKUP('Données projet'!$B$11,Paramètres!$A$1:$I$89,3,0)*0.475*44/12</f>
        <v>31.510316753855939</v>
      </c>
      <c r="BR45" s="23">
        <f>EXP(-LN(2)/2)*BR44+(1-EXP(-LN(2)/2))/(LN(2)/2)*BL45*BO45*VLOOKUP('Données projet'!$B$11,Paramètres!$A$1:$I$89,3,0)*0.475*44/12</f>
        <v>0.68074038745169452</v>
      </c>
      <c r="BS45" s="24">
        <f t="shared" si="9"/>
        <v>74.233039951213797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83.489966062874203</v>
      </c>
      <c r="T46" s="62">
        <f t="shared" si="34"/>
        <v>420.25379476770161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67.185184667358925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5.7817818234169463E-3</v>
      </c>
      <c r="AC46" s="24">
        <f t="shared" si="3"/>
        <v>67.190966449182341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250.14118146643312</v>
      </c>
      <c r="AN46" s="62">
        <f ca="1">AVERAGE(OFFSET($AM$3,0,0,'Données projet'!$E$10+1,1))-AVERAGE(OFFSET($H$3,0,0,'Données projet'!$E$10+1,1))</f>
        <v>212.90262675152454</v>
      </c>
      <c r="AO46" s="62">
        <f t="shared" si="36"/>
        <v>366.51899340890498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6.7984728957526396E-14</v>
      </c>
      <c r="BF46" s="14">
        <f t="shared" si="37"/>
        <v>1.0682447123141398E-12</v>
      </c>
      <c r="BG46" s="22">
        <f t="shared" si="7"/>
        <v>1.978932943548152E-12</v>
      </c>
      <c r="BH46" s="62">
        <f t="shared" si="8"/>
        <v>250.14118146643403</v>
      </c>
      <c r="BI46" s="62">
        <f ca="1">AVERAGE(OFFSET($BH$3,0,0,'Données projet'!$E$11+1,1))-AVERAGE(OFFSET($H$3,0,0,'Données projet'!$E$11+1,1))</f>
        <v>189.09998601768521</v>
      </c>
      <c r="BJ46" s="62">
        <f t="shared" si="38"/>
        <v>458.38901659119472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41.217565170081379</v>
      </c>
      <c r="BQ46" s="23">
        <f>EXP(-LN(2)/25)*BQ45+(1-EXP(-LN(2)/25))/(LN(2)/25)*Calculateur!BL46*Calculateur!BN46*VLOOKUP('Données projet'!$B$11,Paramètres!$A$1:$I$89,3,0)*0.475*44/12</f>
        <v>30.648665485166209</v>
      </c>
      <c r="BR46" s="23">
        <f>EXP(-LN(2)/2)*BR45+(1-EXP(-LN(2)/2))/(LN(2)/2)*BL46*BO46*VLOOKUP('Données projet'!$B$11,Paramètres!$A$1:$I$89,3,0)*0.475*44/12</f>
        <v>0.48135614419465095</v>
      </c>
      <c r="BS46" s="24">
        <f t="shared" si="9"/>
        <v>72.34758679944224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83.489966062874203</v>
      </c>
      <c r="T47" s="62">
        <f t="shared" si="34"/>
        <v>420.25379476770161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65.867724174948336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4.0883371346792444E-3</v>
      </c>
      <c r="AC47" s="24">
        <f t="shared" si="3"/>
        <v>65.871812512083011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250.89046873813851</v>
      </c>
      <c r="AN47" s="62">
        <f ca="1">AVERAGE(OFFSET($AM$3,0,0,'Données projet'!$E$10+1,1))-AVERAGE(OFFSET($H$3,0,0,'Données projet'!$E$10+1,1))</f>
        <v>212.90262675152454</v>
      </c>
      <c r="AO47" s="62">
        <f t="shared" si="36"/>
        <v>366.51899340890498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6.7984728957526396E-14</v>
      </c>
      <c r="BF47" s="14">
        <f t="shared" si="37"/>
        <v>1.0682447123141398E-12</v>
      </c>
      <c r="BG47" s="22">
        <f t="shared" si="7"/>
        <v>1.978932943548152E-12</v>
      </c>
      <c r="BH47" s="62">
        <f t="shared" si="8"/>
        <v>250.89046873813942</v>
      </c>
      <c r="BI47" s="62">
        <f ca="1">AVERAGE(OFFSET($BH$3,0,0,'Données projet'!$E$11+1,1))-AVERAGE(OFFSET($H$3,0,0,'Données projet'!$E$11+1,1))</f>
        <v>189.09998601768521</v>
      </c>
      <c r="BJ47" s="62">
        <f t="shared" si="38"/>
        <v>458.38901659119472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40.409313857328442</v>
      </c>
      <c r="BQ47" s="23">
        <f>EXP(-LN(2)/25)*BQ46+(1-EXP(-LN(2)/25))/(LN(2)/25)*Calculateur!BL47*Calculateur!BN47*VLOOKUP('Données projet'!$B$11,Paramètres!$A$1:$I$89,3,0)*0.475*44/12</f>
        <v>29.81057611573107</v>
      </c>
      <c r="BR47" s="23">
        <f>EXP(-LN(2)/2)*BR46+(1-EXP(-LN(2)/2))/(LN(2)/2)*BL47*BO47*VLOOKUP('Données projet'!$B$11,Paramètres!$A$1:$I$89,3,0)*0.475*44/12</f>
        <v>0.34037019372584731</v>
      </c>
      <c r="BS47" s="24">
        <f t="shared" si="9"/>
        <v>70.560260166785355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83.489966062874203</v>
      </c>
      <c r="T48" s="62">
        <f t="shared" si="34"/>
        <v>420.25379476770161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64.576098279222364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2.8908909117084732E-3</v>
      </c>
      <c r="AC48" s="24">
        <f t="shared" si="3"/>
        <v>64.578989170134079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251.62675755083521</v>
      </c>
      <c r="AN48" s="62">
        <f ca="1">AVERAGE(OFFSET($AM$3,0,0,'Données projet'!$E$10+1,1))-AVERAGE(OFFSET($H$3,0,0,'Données projet'!$E$10+1,1))</f>
        <v>212.90262675152454</v>
      </c>
      <c r="AO48" s="62">
        <f t="shared" si="36"/>
        <v>366.51899340890498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6.7984728957526396E-14</v>
      </c>
      <c r="BF48" s="14">
        <f t="shared" si="37"/>
        <v>1.0682447123141398E-12</v>
      </c>
      <c r="BG48" s="22">
        <f t="shared" si="7"/>
        <v>1.978932943548152E-12</v>
      </c>
      <c r="BH48" s="62">
        <f t="shared" si="8"/>
        <v>251.62675755083612</v>
      </c>
      <c r="BI48" s="62">
        <f ca="1">AVERAGE(OFFSET($BH$3,0,0,'Données projet'!$E$11+1,1))-AVERAGE(OFFSET($H$3,0,0,'Données projet'!$E$11+1,1))</f>
        <v>189.09998601768521</v>
      </c>
      <c r="BJ48" s="62">
        <f t="shared" si="38"/>
        <v>458.38901659119472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39.616911859833969</v>
      </c>
      <c r="BQ48" s="23">
        <f>EXP(-LN(2)/25)*BQ47+(1-EXP(-LN(2)/25))/(LN(2)/25)*Calculateur!BL48*Calculateur!BN48*VLOOKUP('Données projet'!$B$11,Paramètres!$A$1:$I$89,3,0)*0.475*44/12</f>
        <v>28.99540434417634</v>
      </c>
      <c r="BR48" s="23">
        <f>EXP(-LN(2)/2)*BR47+(1-EXP(-LN(2)/2))/(LN(2)/2)*BL48*BO48*VLOOKUP('Données projet'!$B$11,Paramètres!$A$1:$I$89,3,0)*0.475*44/12</f>
        <v>0.24067807209732553</v>
      </c>
      <c r="BS48" s="24">
        <f t="shared" si="9"/>
        <v>68.852994276107637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83.489966062874203</v>
      </c>
      <c r="T49" s="62">
        <f t="shared" si="34"/>
        <v>420.25379476770161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63.309800379497567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2.0441685673396222E-3</v>
      </c>
      <c r="AC49" s="24">
        <f t="shared" si="3"/>
        <v>63.311844548064904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252.35027339872673</v>
      </c>
      <c r="AN49" s="62">
        <f ca="1">AVERAGE(OFFSET($AM$3,0,0,'Données projet'!$E$10+1,1))-AVERAGE(OFFSET($H$3,0,0,'Données projet'!$E$10+1,1))</f>
        <v>212.90262675152454</v>
      </c>
      <c r="AO49" s="62">
        <f t="shared" si="36"/>
        <v>366.51899340890498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6.7984728957526396E-14</v>
      </c>
      <c r="BF49" s="14">
        <f t="shared" si="37"/>
        <v>1.0682447123141398E-12</v>
      </c>
      <c r="BG49" s="22">
        <f t="shared" si="7"/>
        <v>1.978932943548152E-12</v>
      </c>
      <c r="BH49" s="62">
        <f t="shared" si="8"/>
        <v>252.35027339872764</v>
      </c>
      <c r="BI49" s="62">
        <f ca="1">AVERAGE(OFFSET($BH$3,0,0,'Données projet'!$E$11+1,1))-AVERAGE(OFFSET($H$3,0,0,'Données projet'!$E$11+1,1))</f>
        <v>189.09998601768521</v>
      </c>
      <c r="BJ49" s="62">
        <f t="shared" si="38"/>
        <v>458.38901659119472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38.840048382192869</v>
      </c>
      <c r="BQ49" s="23">
        <f>EXP(-LN(2)/25)*BQ48+(1-EXP(-LN(2)/25))/(LN(2)/25)*Calculateur!BL49*Calculateur!BN49*VLOOKUP('Données projet'!$B$11,Paramètres!$A$1:$I$89,3,0)*0.475*44/12</f>
        <v>28.202523487582791</v>
      </c>
      <c r="BR49" s="23">
        <f>EXP(-LN(2)/2)*BR48+(1-EXP(-LN(2)/2))/(LN(2)/2)*BL49*BO49*VLOOKUP('Données projet'!$B$11,Paramètres!$A$1:$I$89,3,0)*0.475*44/12</f>
        <v>0.17018509686292368</v>
      </c>
      <c r="BS49" s="24">
        <f t="shared" si="9"/>
        <v>67.21275696663858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83.489966062874203</v>
      </c>
      <c r="T50" s="62">
        <f t="shared" si="34"/>
        <v>420.25379476770161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62.068333809220917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1.4454454558542366E-3</v>
      </c>
      <c r="AC50" s="24">
        <f t="shared" si="3"/>
        <v>62.069779254676774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253.06123786419647</v>
      </c>
      <c r="AN50" s="62">
        <f ca="1">AVERAGE(OFFSET($AM$3,0,0,'Données projet'!$E$10+1,1))-AVERAGE(OFFSET($H$3,0,0,'Données projet'!$E$10+1,1))</f>
        <v>212.90262675152454</v>
      </c>
      <c r="AO50" s="62">
        <f t="shared" si="36"/>
        <v>366.51899340890498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6.7984728957526396E-14</v>
      </c>
      <c r="BF50" s="14">
        <f t="shared" si="37"/>
        <v>1.0682447123141398E-12</v>
      </c>
      <c r="BG50" s="22">
        <f t="shared" si="7"/>
        <v>1.978932943548152E-12</v>
      </c>
      <c r="BH50" s="62">
        <f t="shared" si="8"/>
        <v>253.06123786419738</v>
      </c>
      <c r="BI50" s="62">
        <f ca="1">AVERAGE(OFFSET($BH$3,0,0,'Données projet'!$E$11+1,1))-AVERAGE(OFFSET($H$3,0,0,'Données projet'!$E$11+1,1))</f>
        <v>189.09998601768521</v>
      </c>
      <c r="BJ50" s="62">
        <f t="shared" si="38"/>
        <v>458.38901659119472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38.078418723508378</v>
      </c>
      <c r="BQ50" s="23">
        <f>EXP(-LN(2)/25)*BQ49+(1-EXP(-LN(2)/25))/(LN(2)/25)*Calculateur!BL50*Calculateur!BN50*VLOOKUP('Données projet'!$B$11,Paramètres!$A$1:$I$89,3,0)*0.475*44/12</f>
        <v>27.431323999708589</v>
      </c>
      <c r="BR50" s="23">
        <f>EXP(-LN(2)/2)*BR49+(1-EXP(-LN(2)/2))/(LN(2)/2)*BL50*BO50*VLOOKUP('Données projet'!$B$11,Paramètres!$A$1:$I$89,3,0)*0.475*44/12</f>
        <v>0.12033903604866278</v>
      </c>
      <c r="BS50" s="24">
        <f t="shared" si="9"/>
        <v>65.630081759265622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83.489966062874203</v>
      </c>
      <c r="T51" s="62">
        <f t="shared" si="34"/>
        <v>420.25379476770161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60.851211641167559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1.0220842836698111E-3</v>
      </c>
      <c r="AC51" s="24">
        <f t="shared" si="3"/>
        <v>60.852233725451228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253.75986868566878</v>
      </c>
      <c r="AN51" s="62">
        <f ca="1">AVERAGE(OFFSET($AM$3,0,0,'Données projet'!$E$10+1,1))-AVERAGE(OFFSET($H$3,0,0,'Données projet'!$E$10+1,1))</f>
        <v>212.90262675152454</v>
      </c>
      <c r="AO51" s="62">
        <f t="shared" si="36"/>
        <v>366.51899340890498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6.7984728957526396E-14</v>
      </c>
      <c r="BF51" s="14">
        <f t="shared" si="37"/>
        <v>1.0682447123141398E-12</v>
      </c>
      <c r="BG51" s="22">
        <f t="shared" si="7"/>
        <v>1.978932943548152E-12</v>
      </c>
      <c r="BH51" s="62">
        <f t="shared" si="8"/>
        <v>253.75986868566969</v>
      </c>
      <c r="BI51" s="62">
        <f ca="1">AVERAGE(OFFSET($BH$3,0,0,'Données projet'!$E$11+1,1))-AVERAGE(OFFSET($H$3,0,0,'Données projet'!$E$11+1,1))</f>
        <v>189.09998601768521</v>
      </c>
      <c r="BJ51" s="62">
        <f t="shared" si="38"/>
        <v>458.38901659119472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37.331724157882469</v>
      </c>
      <c r="BQ51" s="23">
        <f>EXP(-LN(2)/25)*BQ50+(1-EXP(-LN(2)/25))/(LN(2)/25)*Calculateur!BL51*Calculateur!BN51*VLOOKUP('Données projet'!$B$11,Paramètres!$A$1:$I$89,3,0)*0.475*44/12</f>
        <v>26.681213002385924</v>
      </c>
      <c r="BR51" s="23">
        <f>EXP(-LN(2)/2)*BR50+(1-EXP(-LN(2)/2))/(LN(2)/2)*BL51*BO51*VLOOKUP('Données projet'!$B$11,Paramètres!$A$1:$I$89,3,0)*0.475*44/12</f>
        <v>8.5092548431461856E-2</v>
      </c>
      <c r="BS51" s="24">
        <f t="shared" si="9"/>
        <v>64.098029708699855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83.489966062874203</v>
      </c>
      <c r="T52" s="62">
        <f t="shared" si="34"/>
        <v>420.25379476770161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59.657956496458503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7.2272272792711829E-4</v>
      </c>
      <c r="AC52" s="24">
        <f t="shared" si="3"/>
        <v>59.658679219186432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254.44637982429305</v>
      </c>
      <c r="AN52" s="62">
        <f ca="1">AVERAGE(OFFSET($AM$3,0,0,'Données projet'!$E$10+1,1))-AVERAGE(OFFSET($H$3,0,0,'Données projet'!$E$10+1,1))</f>
        <v>212.90262675152454</v>
      </c>
      <c r="AO52" s="62">
        <f t="shared" si="36"/>
        <v>366.51899340890498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6.7984728957526396E-14</v>
      </c>
      <c r="BF52" s="14">
        <f t="shared" si="37"/>
        <v>1.0682447123141398E-12</v>
      </c>
      <c r="BG52" s="22">
        <f t="shared" si="7"/>
        <v>1.978932943548152E-12</v>
      </c>
      <c r="BH52" s="62">
        <f t="shared" si="8"/>
        <v>254.44637982429396</v>
      </c>
      <c r="BI52" s="62">
        <f ca="1">AVERAGE(OFFSET($BH$3,0,0,'Données projet'!$E$11+1,1))-AVERAGE(OFFSET($H$3,0,0,'Données projet'!$E$11+1,1))</f>
        <v>189.09998601768521</v>
      </c>
      <c r="BJ52" s="62">
        <f t="shared" si="38"/>
        <v>458.38901659119472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36.599671817249771</v>
      </c>
      <c r="BQ52" s="23">
        <f>EXP(-LN(2)/25)*BQ51+(1-EXP(-LN(2)/25))/(LN(2)/25)*Calculateur!BL52*Calculateur!BN52*VLOOKUP('Données projet'!$B$11,Paramètres!$A$1:$I$89,3,0)*0.475*44/12</f>
        <v>25.95161382973167</v>
      </c>
      <c r="BR52" s="23">
        <f>EXP(-LN(2)/2)*BR51+(1-EXP(-LN(2)/2))/(LN(2)/2)*BL52*BO52*VLOOKUP('Données projet'!$B$11,Paramètres!$A$1:$I$89,3,0)*0.475*44/12</f>
        <v>6.0169518024331403E-2</v>
      </c>
      <c r="BS52" s="24">
        <f t="shared" si="9"/>
        <v>62.611455165005772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83.489966062874203</v>
      </c>
      <c r="T53" s="62">
        <f t="shared" si="34"/>
        <v>420.25379476770161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58.488100357323425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5.1104214183490555E-4</v>
      </c>
      <c r="AC53" s="24">
        <f t="shared" si="3"/>
        <v>58.488611399465263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255.12098152947118</v>
      </c>
      <c r="AN53" s="62">
        <f ca="1">AVERAGE(OFFSET($AM$3,0,0,'Données projet'!$E$10+1,1))-AVERAGE(OFFSET($H$3,0,0,'Données projet'!$E$10+1,1))</f>
        <v>212.90262675152454</v>
      </c>
      <c r="AO53" s="62">
        <f t="shared" si="36"/>
        <v>366.51899340890498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6.7984728957526396E-14</v>
      </c>
      <c r="BF53" s="14">
        <f t="shared" si="37"/>
        <v>1.0682447123141398E-12</v>
      </c>
      <c r="BG53" s="22">
        <f t="shared" si="7"/>
        <v>1.978932943548152E-12</v>
      </c>
      <c r="BH53" s="62">
        <f t="shared" si="8"/>
        <v>255.12098152947209</v>
      </c>
      <c r="BI53" s="62">
        <f ca="1">AVERAGE(OFFSET($BH$3,0,0,'Données projet'!$E$11+1,1))-AVERAGE(OFFSET($H$3,0,0,'Données projet'!$E$11+1,1))</f>
        <v>189.09998601768521</v>
      </c>
      <c r="BJ53" s="62">
        <f t="shared" si="38"/>
        <v>458.38901659119472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35.881974576509037</v>
      </c>
      <c r="BQ53" s="23">
        <f>EXP(-LN(2)/25)*BQ52+(1-EXP(-LN(2)/25))/(LN(2)/25)*Calculateur!BL53*Calculateur!BN53*VLOOKUP('Données projet'!$B$11,Paramètres!$A$1:$I$89,3,0)*0.475*44/12</f>
        <v>25.2419655848216</v>
      </c>
      <c r="BR53" s="23">
        <f>EXP(-LN(2)/2)*BR52+(1-EXP(-LN(2)/2))/(LN(2)/2)*BL53*BO53*VLOOKUP('Données projet'!$B$11,Paramètres!$A$1:$I$89,3,0)*0.475*44/12</f>
        <v>4.2546274215730935E-2</v>
      </c>
      <c r="BS53" s="24">
        <f t="shared" si="9"/>
        <v>61.166486435546368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83.489966062874203</v>
      </c>
      <c r="T54" s="62">
        <f t="shared" si="34"/>
        <v>420.25379476770161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57.341184383534994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3.6136136396355915E-4</v>
      </c>
      <c r="AC54" s="24">
        <f t="shared" si="3"/>
        <v>57.341545744898959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255.78388040324791</v>
      </c>
      <c r="AN54" s="62">
        <f ca="1">AVERAGE(OFFSET($AM$3,0,0,'Données projet'!$E$10+1,1))-AVERAGE(OFFSET($H$3,0,0,'Données projet'!$E$10+1,1))</f>
        <v>212.90262675152454</v>
      </c>
      <c r="AO54" s="62">
        <f t="shared" si="36"/>
        <v>366.51899340890498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6.7984728957526396E-14</v>
      </c>
      <c r="BF54" s="14">
        <f t="shared" si="37"/>
        <v>1.0682447123141398E-12</v>
      </c>
      <c r="BG54" s="22">
        <f t="shared" si="7"/>
        <v>1.978932943548152E-12</v>
      </c>
      <c r="BH54" s="62">
        <f t="shared" si="8"/>
        <v>255.78388040324882</v>
      </c>
      <c r="BI54" s="62">
        <f ca="1">AVERAGE(OFFSET($BH$3,0,0,'Données projet'!$E$11+1,1))-AVERAGE(OFFSET($H$3,0,0,'Données projet'!$E$11+1,1))</f>
        <v>189.09998601768521</v>
      </c>
      <c r="BJ54" s="62">
        <f t="shared" si="38"/>
        <v>458.38901659119472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35.178350940907137</v>
      </c>
      <c r="BQ54" s="23">
        <f>EXP(-LN(2)/25)*BQ53+(1-EXP(-LN(2)/25))/(LN(2)/25)*Calculateur!BL54*Calculateur!BN54*VLOOKUP('Données projet'!$B$11,Paramètres!$A$1:$I$89,3,0)*0.475*44/12</f>
        <v>24.551722708487375</v>
      </c>
      <c r="BR54" s="23">
        <f>EXP(-LN(2)/2)*BR53+(1-EXP(-LN(2)/2))/(LN(2)/2)*BL54*BO54*VLOOKUP('Données projet'!$B$11,Paramètres!$A$1:$I$89,3,0)*0.475*44/12</f>
        <v>3.0084759012165705E-2</v>
      </c>
      <c r="BS54" s="24">
        <f t="shared" si="9"/>
        <v>59.760158408406681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83.489966062874203</v>
      </c>
      <c r="T55" s="62">
        <f t="shared" si="34"/>
        <v>420.25379476770161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56.216758732442884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2.5552107091745277E-4</v>
      </c>
      <c r="AC55" s="24">
        <f t="shared" si="3"/>
        <v>56.217014253513803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256.43527946358444</v>
      </c>
      <c r="AN55" s="62">
        <f ca="1">AVERAGE(OFFSET($AM$3,0,0,'Données projet'!$E$10+1,1))-AVERAGE(OFFSET($H$3,0,0,'Données projet'!$E$10+1,1))</f>
        <v>212.90262675152454</v>
      </c>
      <c r="AO55" s="62">
        <f t="shared" si="36"/>
        <v>366.51899340890498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6.7984728957526396E-14</v>
      </c>
      <c r="BF55" s="14">
        <f t="shared" si="37"/>
        <v>1.0682447123141398E-12</v>
      </c>
      <c r="BG55" s="22">
        <f t="shared" si="7"/>
        <v>1.978932943548152E-12</v>
      </c>
      <c r="BH55" s="62">
        <f t="shared" si="8"/>
        <v>256.43527946358535</v>
      </c>
      <c r="BI55" s="62">
        <f ca="1">AVERAGE(OFFSET($BH$3,0,0,'Données projet'!$E$11+1,1))-AVERAGE(OFFSET($H$3,0,0,'Données projet'!$E$11+1,1))</f>
        <v>189.09998601768521</v>
      </c>
      <c r="BJ55" s="62">
        <f t="shared" si="38"/>
        <v>458.38901659119472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34.488524935631354</v>
      </c>
      <c r="BQ55" s="23">
        <f>EXP(-LN(2)/25)*BQ54+(1-EXP(-LN(2)/25))/(LN(2)/25)*Calculateur!BL55*Calculateur!BN55*VLOOKUP('Données projet'!$B$11,Paramètres!$A$1:$I$89,3,0)*0.475*44/12</f>
        <v>23.880354559904806</v>
      </c>
      <c r="BR55" s="23">
        <f>EXP(-LN(2)/2)*BR54+(1-EXP(-LN(2)/2))/(LN(2)/2)*BL55*BO55*VLOOKUP('Données projet'!$B$11,Paramètres!$A$1:$I$89,3,0)*0.475*44/12</f>
        <v>2.1273137107865471E-2</v>
      </c>
      <c r="BS55" s="24">
        <f t="shared" si="9"/>
        <v>58.390152632644032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83.489966062874203</v>
      </c>
      <c r="T56" s="62">
        <f t="shared" si="34"/>
        <v>420.25379476770161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55.114382382536768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1.8068068198177957E-4</v>
      </c>
      <c r="AC56" s="24">
        <f t="shared" si="3"/>
        <v>55.114563063218746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257.07537820653431</v>
      </c>
      <c r="AN56" s="62">
        <f ca="1">AVERAGE(OFFSET($AM$3,0,0,'Données projet'!$E$10+1,1))-AVERAGE(OFFSET($H$3,0,0,'Données projet'!$E$10+1,1))</f>
        <v>212.90262675152454</v>
      </c>
      <c r="AO56" s="62">
        <f t="shared" si="36"/>
        <v>366.51899340890498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6.7984728957526396E-14</v>
      </c>
      <c r="BF56" s="14">
        <f t="shared" si="37"/>
        <v>1.0682447123141398E-12</v>
      </c>
      <c r="BG56" s="22">
        <f t="shared" si="7"/>
        <v>1.978932943548152E-12</v>
      </c>
      <c r="BH56" s="62">
        <f t="shared" si="8"/>
        <v>257.07537820653522</v>
      </c>
      <c r="BI56" s="62">
        <f ca="1">AVERAGE(OFFSET($BH$3,0,0,'Données projet'!$E$11+1,1))-AVERAGE(OFFSET($H$3,0,0,'Données projet'!$E$11+1,1))</f>
        <v>189.09998601768521</v>
      </c>
      <c r="BJ56" s="62">
        <f t="shared" si="38"/>
        <v>458.38901659119472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33.812225997566706</v>
      </c>
      <c r="BQ56" s="23">
        <f>EXP(-LN(2)/25)*BQ55+(1-EXP(-LN(2)/25))/(LN(2)/25)*Calculateur!BL56*Calculateur!BN56*VLOOKUP('Données projet'!$B$11,Paramètres!$A$1:$I$89,3,0)*0.475*44/12</f>
        <v>23.227345008650943</v>
      </c>
      <c r="BR56" s="23">
        <f>EXP(-LN(2)/2)*BR55+(1-EXP(-LN(2)/2))/(LN(2)/2)*BL56*BO56*VLOOKUP('Données projet'!$B$11,Paramètres!$A$1:$I$89,3,0)*0.475*44/12</f>
        <v>1.5042379506082854E-2</v>
      </c>
      <c r="BS56" s="24">
        <f t="shared" si="9"/>
        <v>57.054613385723734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83.489966062874203</v>
      </c>
      <c r="T57" s="62">
        <f t="shared" si="34"/>
        <v>420.25379476770161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54.033622960469124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1.2776053545872639E-4</v>
      </c>
      <c r="AC57" s="24">
        <f t="shared" si="3"/>
        <v>54.03375072100458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257.70437266734041</v>
      </c>
      <c r="AN57" s="62">
        <f ca="1">AVERAGE(OFFSET($AM$3,0,0,'Données projet'!$E$10+1,1))-AVERAGE(OFFSET($H$3,0,0,'Données projet'!$E$10+1,1))</f>
        <v>212.90262675152454</v>
      </c>
      <c r="AO57" s="62">
        <f t="shared" si="36"/>
        <v>366.51899340890498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6.7984728957526396E-14</v>
      </c>
      <c r="BF57" s="14">
        <f t="shared" si="37"/>
        <v>1.0682447123141398E-12</v>
      </c>
      <c r="BG57" s="22">
        <f t="shared" si="7"/>
        <v>1.978932943548152E-12</v>
      </c>
      <c r="BH57" s="62">
        <f t="shared" si="8"/>
        <v>257.70437266734132</v>
      </c>
      <c r="BI57" s="62">
        <f ca="1">AVERAGE(OFFSET($BH$3,0,0,'Données projet'!$E$11+1,1))-AVERAGE(OFFSET($H$3,0,0,'Données projet'!$E$11+1,1))</f>
        <v>189.09998601768521</v>
      </c>
      <c r="BJ57" s="62">
        <f t="shared" si="38"/>
        <v>458.38901659119472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33.149188869175887</v>
      </c>
      <c r="BQ57" s="23">
        <f>EXP(-LN(2)/25)*BQ56+(1-EXP(-LN(2)/25))/(LN(2)/25)*Calculateur!BL57*Calculateur!BN57*VLOOKUP('Données projet'!$B$11,Paramètres!$A$1:$I$89,3,0)*0.475*44/12</f>
        <v>22.592192037916394</v>
      </c>
      <c r="BR57" s="23">
        <f>EXP(-LN(2)/2)*BR56+(1-EXP(-LN(2)/2))/(LN(2)/2)*BL57*BO57*VLOOKUP('Données projet'!$B$11,Paramètres!$A$1:$I$89,3,0)*0.475*44/12</f>
        <v>1.0636568553932737E-2</v>
      </c>
      <c r="BS57" s="24">
        <f t="shared" si="9"/>
        <v>55.752017475646213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83.489966062874203</v>
      </c>
      <c r="T58" s="62">
        <f t="shared" si="34"/>
        <v>420.25379476770161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52.974056571470072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9.0340340990889786E-5</v>
      </c>
      <c r="AC58" s="24">
        <f t="shared" si="3"/>
        <v>52.974146911811061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258.32245548047246</v>
      </c>
      <c r="AN58" s="62">
        <f ca="1">AVERAGE(OFFSET($AM$3,0,0,'Données projet'!$E$10+1,1))-AVERAGE(OFFSET($H$3,0,0,'Données projet'!$E$10+1,1))</f>
        <v>212.90262675152454</v>
      </c>
      <c r="AO58" s="62">
        <f t="shared" si="36"/>
        <v>366.51899340890498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6.7984728957526396E-14</v>
      </c>
      <c r="BF58" s="14">
        <f t="shared" si="37"/>
        <v>1.0682447123141398E-12</v>
      </c>
      <c r="BG58" s="22">
        <f t="shared" si="7"/>
        <v>1.978932943548152E-12</v>
      </c>
      <c r="BH58" s="62">
        <f t="shared" si="8"/>
        <v>258.32245548047337</v>
      </c>
      <c r="BI58" s="62">
        <f ca="1">AVERAGE(OFFSET($BH$3,0,0,'Données projet'!$E$11+1,1))-AVERAGE(OFFSET($H$3,0,0,'Données projet'!$E$11+1,1))</f>
        <v>189.09998601768521</v>
      </c>
      <c r="BJ58" s="62">
        <f t="shared" si="38"/>
        <v>458.38901659119472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32.499153494460096</v>
      </c>
      <c r="BQ58" s="23">
        <f>EXP(-LN(2)/25)*BQ57+(1-EXP(-LN(2)/25))/(LN(2)/25)*Calculateur!BL58*Calculateur!BN58*VLOOKUP('Données projet'!$B$11,Paramètres!$A$1:$I$89,3,0)*0.475*44/12</f>
        <v>21.974407358567827</v>
      </c>
      <c r="BR58" s="23">
        <f>EXP(-LN(2)/2)*BR57+(1-EXP(-LN(2)/2))/(LN(2)/2)*BL58*BO58*VLOOKUP('Données projet'!$B$11,Paramètres!$A$1:$I$89,3,0)*0.475*44/12</f>
        <v>7.5211897530414289E-3</v>
      </c>
      <c r="BS58" s="24">
        <f t="shared" si="9"/>
        <v>54.481082042780962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83.489966062874203</v>
      </c>
      <c r="T59" s="62">
        <f t="shared" si="34"/>
        <v>420.25379476770161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51.935267633087605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6.3880267729363193E-5</v>
      </c>
      <c r="AC59" s="24">
        <f t="shared" si="3"/>
        <v>51.935331513355337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258.92981593862282</v>
      </c>
      <c r="AN59" s="62">
        <f ca="1">AVERAGE(OFFSET($AM$3,0,0,'Données projet'!$E$10+1,1))-AVERAGE(OFFSET($H$3,0,0,'Données projet'!$E$10+1,1))</f>
        <v>212.90262675152454</v>
      </c>
      <c r="AO59" s="62">
        <f t="shared" si="36"/>
        <v>366.51899340890498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6.7984728957526396E-14</v>
      </c>
      <c r="BF59" s="14">
        <f t="shared" si="37"/>
        <v>1.0682447123141398E-12</v>
      </c>
      <c r="BG59" s="22">
        <f t="shared" si="7"/>
        <v>1.978932943548152E-12</v>
      </c>
      <c r="BH59" s="62">
        <f t="shared" si="8"/>
        <v>258.92981593862373</v>
      </c>
      <c r="BI59" s="62">
        <f ca="1">AVERAGE(OFFSET($BH$3,0,0,'Données projet'!$E$11+1,1))-AVERAGE(OFFSET($H$3,0,0,'Données projet'!$E$11+1,1))</f>
        <v>189.09998601768521</v>
      </c>
      <c r="BJ59" s="62">
        <f t="shared" si="38"/>
        <v>458.38901659119472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31.861864916960052</v>
      </c>
      <c r="BQ59" s="23">
        <f>EXP(-LN(2)/25)*BQ58+(1-EXP(-LN(2)/25))/(LN(2)/25)*Calculateur!BL59*Calculateur!BN59*VLOOKUP('Données projet'!$B$11,Paramètres!$A$1:$I$89,3,0)*0.475*44/12</f>
        <v>21.373516033763931</v>
      </c>
      <c r="BR59" s="23">
        <f>EXP(-LN(2)/2)*BR58+(1-EXP(-LN(2)/2))/(LN(2)/2)*BL59*BO59*VLOOKUP('Données projet'!$B$11,Paramètres!$A$1:$I$89,3,0)*0.475*44/12</f>
        <v>5.3182842769663695E-3</v>
      </c>
      <c r="BS59" s="24">
        <f t="shared" si="9"/>
        <v>53.240699235000946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83.489966062874203</v>
      </c>
      <c r="T60" s="62">
        <f t="shared" si="34"/>
        <v>420.25379476770161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50.916848712188134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4.5170170495444893E-5</v>
      </c>
      <c r="AC60" s="24">
        <f t="shared" si="3"/>
        <v>50.916893882358629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259.52664005067879</v>
      </c>
      <c r="AN60" s="62">
        <f ca="1">AVERAGE(OFFSET($AM$3,0,0,'Données projet'!$E$10+1,1))-AVERAGE(OFFSET($H$3,0,0,'Données projet'!$E$10+1,1))</f>
        <v>212.90262675152454</v>
      </c>
      <c r="AO60" s="62">
        <f t="shared" si="36"/>
        <v>366.51899340890498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6.7984728957526396E-14</v>
      </c>
      <c r="BF60" s="14">
        <f t="shared" si="37"/>
        <v>1.0682447123141398E-12</v>
      </c>
      <c r="BG60" s="22">
        <f t="shared" si="7"/>
        <v>1.978932943548152E-12</v>
      </c>
      <c r="BH60" s="62">
        <f t="shared" si="8"/>
        <v>259.5266400506797</v>
      </c>
      <c r="BI60" s="62">
        <f ca="1">AVERAGE(OFFSET($BH$3,0,0,'Données projet'!$E$11+1,1))-AVERAGE(OFFSET($H$3,0,0,'Données projet'!$E$11+1,1))</f>
        <v>189.09998601768521</v>
      </c>
      <c r="BJ60" s="62">
        <f t="shared" si="38"/>
        <v>458.38901659119472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31.237073179757132</v>
      </c>
      <c r="BQ60" s="23">
        <f>EXP(-LN(2)/25)*BQ59+(1-EXP(-LN(2)/25))/(LN(2)/25)*Calculateur!BL60*Calculateur!BN60*VLOOKUP('Données projet'!$B$11,Paramètres!$A$1:$I$89,3,0)*0.475*44/12</f>
        <v>20.789056113836299</v>
      </c>
      <c r="BR60" s="23">
        <f>EXP(-LN(2)/2)*BR59+(1-EXP(-LN(2)/2))/(LN(2)/2)*BL60*BO60*VLOOKUP('Données projet'!$B$11,Paramètres!$A$1:$I$89,3,0)*0.475*44/12</f>
        <v>3.7605948765207149E-3</v>
      </c>
      <c r="BS60" s="24">
        <f t="shared" si="9"/>
        <v>52.029889888469945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83.489966062874203</v>
      </c>
      <c r="T61" s="62">
        <f t="shared" si="34"/>
        <v>420.25379476770161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49.918400365153296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3.1940133864681597E-5</v>
      </c>
      <c r="AC61" s="24">
        <f t="shared" si="3"/>
        <v>49.918432305287162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260.1131105986895</v>
      </c>
      <c r="AN61" s="62">
        <f ca="1">AVERAGE(OFFSET($AM$3,0,0,'Données projet'!$E$10+1,1))-AVERAGE(OFFSET($H$3,0,0,'Données projet'!$E$10+1,1))</f>
        <v>212.90262675152454</v>
      </c>
      <c r="AO61" s="62">
        <f t="shared" si="36"/>
        <v>366.51899340890498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6.7984728957526396E-14</v>
      </c>
      <c r="BF61" s="14">
        <f t="shared" si="37"/>
        <v>1.0682447123141398E-12</v>
      </c>
      <c r="BG61" s="22">
        <f t="shared" si="7"/>
        <v>1.978932943548152E-12</v>
      </c>
      <c r="BH61" s="62">
        <f t="shared" si="8"/>
        <v>260.11311059869041</v>
      </c>
      <c r="BI61" s="62">
        <f ca="1">AVERAGE(OFFSET($BH$3,0,0,'Données projet'!$E$11+1,1))-AVERAGE(OFFSET($H$3,0,0,'Données projet'!$E$11+1,1))</f>
        <v>189.09998601768521</v>
      </c>
      <c r="BJ61" s="62">
        <f t="shared" si="38"/>
        <v>458.38901659119472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30.624533227435432</v>
      </c>
      <c r="BQ61" s="23">
        <f>EXP(-LN(2)/25)*BQ60+(1-EXP(-LN(2)/25))/(LN(2)/25)*Calculateur!BL61*Calculateur!BN61*VLOOKUP('Données projet'!$B$11,Paramètres!$A$1:$I$89,3,0)*0.475*44/12</f>
        <v>20.220578281154499</v>
      </c>
      <c r="BR61" s="23">
        <f>EXP(-LN(2)/2)*BR60+(1-EXP(-LN(2)/2))/(LN(2)/2)*BL61*BO61*VLOOKUP('Données projet'!$B$11,Paramètres!$A$1:$I$89,3,0)*0.475*44/12</f>
        <v>2.6591421384831852E-3</v>
      </c>
      <c r="BS61" s="24">
        <f t="shared" si="9"/>
        <v>50.847770650728414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83.489966062874203</v>
      </c>
      <c r="T62" s="62">
        <f t="shared" si="34"/>
        <v>420.25379476770161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48.939530981210453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2.2585085247722447E-5</v>
      </c>
      <c r="AC62" s="24">
        <f t="shared" si="3"/>
        <v>48.9395535662957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260.68940719384386</v>
      </c>
      <c r="AN62" s="62">
        <f ca="1">AVERAGE(OFFSET($AM$3,0,0,'Données projet'!$E$10+1,1))-AVERAGE(OFFSET($H$3,0,0,'Données projet'!$E$10+1,1))</f>
        <v>212.90262675152454</v>
      </c>
      <c r="AO62" s="62">
        <f t="shared" si="36"/>
        <v>366.51899340890498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6.7984728957526396E-14</v>
      </c>
      <c r="BF62" s="14">
        <f t="shared" si="37"/>
        <v>1.0682447123141398E-12</v>
      </c>
      <c r="BG62" s="22">
        <f t="shared" si="7"/>
        <v>1.978932943548152E-12</v>
      </c>
      <c r="BH62" s="62">
        <f t="shared" si="8"/>
        <v>260.68940719384477</v>
      </c>
      <c r="BI62" s="62">
        <f ca="1">AVERAGE(OFFSET($BH$3,0,0,'Données projet'!$E$11+1,1))-AVERAGE(OFFSET($H$3,0,0,'Données projet'!$E$11+1,1))</f>
        <v>189.09998601768521</v>
      </c>
      <c r="BJ62" s="62">
        <f t="shared" si="38"/>
        <v>458.38901659119472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30.024004809966282</v>
      </c>
      <c r="BQ62" s="23">
        <f>EXP(-LN(2)/25)*BQ61+(1-EXP(-LN(2)/25))/(LN(2)/25)*Calculateur!BL62*Calculateur!BN62*VLOOKUP('Données projet'!$B$11,Paramètres!$A$1:$I$89,3,0)*0.475*44/12</f>
        <v>19.667645504702332</v>
      </c>
      <c r="BR62" s="23">
        <f>EXP(-LN(2)/2)*BR61+(1-EXP(-LN(2)/2))/(LN(2)/2)*BL62*BO62*VLOOKUP('Données projet'!$B$11,Paramètres!$A$1:$I$89,3,0)*0.475*44/12</f>
        <v>1.8802974382603579E-3</v>
      </c>
      <c r="BS62" s="24">
        <f t="shared" si="9"/>
        <v>49.693530612106876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83.489966062874203</v>
      </c>
      <c r="T63" s="62">
        <f t="shared" si="34"/>
        <v>420.25379476770161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47.979856628835357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1.5970066932340798E-5</v>
      </c>
      <c r="AC63" s="24">
        <f t="shared" si="3"/>
        <v>47.97987259890229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261.25570633147856</v>
      </c>
      <c r="AN63" s="62">
        <f ca="1">AVERAGE(OFFSET($AM$3,0,0,'Données projet'!$E$10+1,1))-AVERAGE(OFFSET($H$3,0,0,'Données projet'!$E$10+1,1))</f>
        <v>212.90262675152454</v>
      </c>
      <c r="AO63" s="62">
        <f t="shared" si="36"/>
        <v>366.51899340890498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6.7984728957526396E-14</v>
      </c>
      <c r="BF63" s="14">
        <f t="shared" si="37"/>
        <v>1.0682447123141398E-12</v>
      </c>
      <c r="BG63" s="22">
        <f t="shared" si="7"/>
        <v>1.978932943548152E-12</v>
      </c>
      <c r="BH63" s="62">
        <f t="shared" si="8"/>
        <v>261.25570633147947</v>
      </c>
      <c r="BI63" s="62">
        <f ca="1">AVERAGE(OFFSET($BH$3,0,0,'Données projet'!$E$11+1,1))-AVERAGE(OFFSET($H$3,0,0,'Données projet'!$E$11+1,1))</f>
        <v>189.09998601768521</v>
      </c>
      <c r="BJ63" s="62">
        <f t="shared" si="38"/>
        <v>458.38901659119472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29.435252388477537</v>
      </c>
      <c r="BQ63" s="23">
        <f>EXP(-LN(2)/25)*BQ62+(1-EXP(-LN(2)/25))/(LN(2)/25)*Calculateur!BL63*Calculateur!BN63*VLOOKUP('Données projet'!$B$11,Paramètres!$A$1:$I$89,3,0)*0.475*44/12</f>
        <v>19.129832704099719</v>
      </c>
      <c r="BR63" s="23">
        <f>EXP(-LN(2)/2)*BR62+(1-EXP(-LN(2)/2))/(LN(2)/2)*BL63*BO63*VLOOKUP('Données projet'!$B$11,Paramètres!$A$1:$I$89,3,0)*0.475*44/12</f>
        <v>1.3295710692415928E-3</v>
      </c>
      <c r="BS63" s="24">
        <f t="shared" si="9"/>
        <v>48.566414663646498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83.489966062874203</v>
      </c>
      <c r="T64" s="62">
        <f t="shared" si="34"/>
        <v>420.25379476770161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47.03900090516678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1.1292542623861223E-5</v>
      </c>
      <c r="AC64" s="24">
        <f t="shared" si="3"/>
        <v>47.039012197709404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261.81218144513042</v>
      </c>
      <c r="AN64" s="62">
        <f ca="1">AVERAGE(OFFSET($AM$3,0,0,'Données projet'!$E$10+1,1))-AVERAGE(OFFSET($H$3,0,0,'Données projet'!$E$10+1,1))</f>
        <v>212.90262675152454</v>
      </c>
      <c r="AO64" s="62">
        <f t="shared" si="36"/>
        <v>366.51899340890498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261.81218144513133</v>
      </c>
      <c r="BI64" s="62">
        <f ca="1">AVERAGE(OFFSET($BH$3,0,0,'Données projet'!$E$11+1,1))-AVERAGE(OFFSET($H$3,0,0,'Données projet'!$E$11+1,1))</f>
        <v>189.09998601768521</v>
      </c>
      <c r="BJ64" s="62">
        <f t="shared" si="38"/>
        <v>458.38901659119472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28.858045042870664</v>
      </c>
      <c r="BQ64" s="23">
        <f>EXP(-LN(2)/25)*BQ63+(1-EXP(-LN(2)/25))/(LN(2)/25)*Calculateur!BL64*Calculateur!BN64*VLOOKUP('Données projet'!$B$11,Paramètres!$A$1:$I$89,3,0)*0.475*44/12</f>
        <v>18.606726422811931</v>
      </c>
      <c r="BR64" s="23">
        <f>EXP(-LN(2)/2)*BR63+(1-EXP(-LN(2)/2))/(LN(2)/2)*BL64*BO64*VLOOKUP('Données projet'!$B$11,Paramètres!$A$1:$I$89,3,0)*0.475*44/12</f>
        <v>9.4014871913017904E-4</v>
      </c>
      <c r="BS64" s="24">
        <f t="shared" si="9"/>
        <v>47.465711614401727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83.489966062874203</v>
      </c>
      <c r="T65" s="62">
        <f t="shared" si="34"/>
        <v>420.25379476770161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46.116594788374016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7.9850334661703992E-6</v>
      </c>
      <c r="AC65" s="24">
        <f t="shared" si="3"/>
        <v>46.116602773407479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262.3590029596524</v>
      </c>
      <c r="AN65" s="62">
        <f ca="1">AVERAGE(OFFSET($AM$3,0,0,'Données projet'!$E$10+1,1))-AVERAGE(OFFSET($H$3,0,0,'Données projet'!$E$10+1,1))</f>
        <v>212.90262675152454</v>
      </c>
      <c r="AO65" s="62">
        <f t="shared" si="36"/>
        <v>366.51899340890498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262.35900295965331</v>
      </c>
      <c r="BI65" s="62">
        <f ca="1">AVERAGE(OFFSET($BH$3,0,0,'Données projet'!$E$11+1,1))-AVERAGE(OFFSET($H$3,0,0,'Données projet'!$E$11+1,1))</f>
        <v>189.09998601768521</v>
      </c>
      <c r="BJ65" s="62">
        <f t="shared" si="38"/>
        <v>458.38901659119472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28.292156381249427</v>
      </c>
      <c r="BQ65" s="23">
        <f>EXP(-LN(2)/25)*BQ64+(1-EXP(-LN(2)/25))/(LN(2)/25)*Calculateur!BL65*Calculateur!BN65*VLOOKUP('Données projet'!$B$11,Paramètres!$A$1:$I$89,3,0)*0.475*44/12</f>
        <v>18.097924510294924</v>
      </c>
      <c r="BR65" s="23">
        <f>EXP(-LN(2)/2)*BR64+(1-EXP(-LN(2)/2))/(LN(2)/2)*BL65*BO65*VLOOKUP('Données projet'!$B$11,Paramètres!$A$1:$I$89,3,0)*0.475*44/12</f>
        <v>6.6478553462079651E-4</v>
      </c>
      <c r="BS65" s="24">
        <f t="shared" si="9"/>
        <v>46.390745677078968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83.489966062874203</v>
      </c>
      <c r="T66" s="62">
        <f t="shared" si="34"/>
        <v>420.25379476770161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45.212276492919379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5.6462713119306117E-6</v>
      </c>
      <c r="AC66" s="24">
        <f t="shared" si="3"/>
        <v>45.212282139190691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262.89633834340719</v>
      </c>
      <c r="AN66" s="62">
        <f ca="1">AVERAGE(OFFSET($AM$3,0,0,'Données projet'!$E$10+1,1))-AVERAGE(OFFSET($H$3,0,0,'Données projet'!$E$10+1,1))</f>
        <v>212.90262675152454</v>
      </c>
      <c r="AO66" s="62">
        <f t="shared" si="36"/>
        <v>366.51899340890498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262.8963383434081</v>
      </c>
      <c r="BI66" s="62">
        <f ca="1">AVERAGE(OFFSET($BH$3,0,0,'Données projet'!$E$11+1,1))-AVERAGE(OFFSET($H$3,0,0,'Données projet'!$E$11+1,1))</f>
        <v>189.09998601768521</v>
      </c>
      <c r="BJ66" s="62">
        <f t="shared" si="38"/>
        <v>458.38901659119472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27.737364451124581</v>
      </c>
      <c r="BQ66" s="23">
        <f>EXP(-LN(2)/25)*BQ65+(1-EXP(-LN(2)/25))/(LN(2)/25)*Calculateur!BL66*Calculateur!BN66*VLOOKUP('Données projet'!$B$11,Paramètres!$A$1:$I$89,3,0)*0.475*44/12</f>
        <v>17.603035812832424</v>
      </c>
      <c r="BR66" s="23">
        <f>EXP(-LN(2)/2)*BR65+(1-EXP(-LN(2)/2))/(LN(2)/2)*BL66*BO66*VLOOKUP('Données projet'!$B$11,Paramètres!$A$1:$I$89,3,0)*0.475*44/12</f>
        <v>4.7007435956508963E-4</v>
      </c>
      <c r="BS66" s="24">
        <f t="shared" si="9"/>
        <v>45.34087033831657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83.489966062874203</v>
      </c>
      <c r="T67" s="62">
        <f t="shared" si="34"/>
        <v>420.25379476770161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44.325691327658909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3.9925167330851996E-6</v>
      </c>
      <c r="AC67" s="24">
        <f t="shared" si="3"/>
        <v>44.32569532017564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263.42435215955584</v>
      </c>
      <c r="AN67" s="62">
        <f ca="1">AVERAGE(OFFSET($AM$3,0,0,'Données projet'!$E$10+1,1))-AVERAGE(OFFSET($H$3,0,0,'Données projet'!$E$10+1,1))</f>
        <v>212.90262675152454</v>
      </c>
      <c r="AO67" s="62">
        <f t="shared" si="36"/>
        <v>366.51899340890498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263.42435215955675</v>
      </c>
      <c r="BI67" s="62">
        <f ca="1">AVERAGE(OFFSET($BH$3,0,0,'Données projet'!$E$11+1,1))-AVERAGE(OFFSET($H$3,0,0,'Données projet'!$E$11+1,1))</f>
        <v>189.09998601768521</v>
      </c>
      <c r="BJ67" s="62">
        <f t="shared" si="38"/>
        <v>458.38901659119472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27.193451652359816</v>
      </c>
      <c r="BQ67" s="23">
        <f>EXP(-LN(2)/25)*BQ66+(1-EXP(-LN(2)/25))/(LN(2)/25)*Calculateur!BL67*Calculateur!BN67*VLOOKUP('Données projet'!$B$11,Paramètres!$A$1:$I$89,3,0)*0.475*44/12</f>
        <v>17.121679872827102</v>
      </c>
      <c r="BR67" s="23">
        <f>EXP(-LN(2)/2)*BR66+(1-EXP(-LN(2)/2))/(LN(2)/2)*BL67*BO67*VLOOKUP('Données projet'!$B$11,Paramètres!$A$1:$I$89,3,0)*0.475*44/12</f>
        <v>3.3239276731039831E-4</v>
      </c>
      <c r="BS67" s="24">
        <f t="shared" si="9"/>
        <v>44.315463917954226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83.489966062874203</v>
      </c>
      <c r="T68" s="62">
        <f t="shared" si="34"/>
        <v>420.25379476770161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43.456491556725645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2.8231356559653058E-6</v>
      </c>
      <c r="AC68" s="24">
        <f t="shared" ref="AC68:AC131" si="57">SUM(Z68:AB68)</f>
        <v>43.456494379861304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263.94320611645628</v>
      </c>
      <c r="AN68" s="62">
        <f ca="1">AVERAGE(OFFSET($AM$3,0,0,'Données projet'!$E$10+1,1))-AVERAGE(OFFSET($H$3,0,0,'Données projet'!$E$10+1,1))</f>
        <v>212.90262675152454</v>
      </c>
      <c r="AO68" s="62">
        <f t="shared" si="36"/>
        <v>366.51899340890498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263.94320611645719</v>
      </c>
      <c r="BI68" s="62">
        <f ca="1">AVERAGE(OFFSET($BH$3,0,0,'Données projet'!$E$11+1,1))-AVERAGE(OFFSET($H$3,0,0,'Données projet'!$E$11+1,1))</f>
        <v>189.09998601768521</v>
      </c>
      <c r="BJ68" s="62">
        <f t="shared" si="38"/>
        <v>458.38901659119472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26.660204651824781</v>
      </c>
      <c r="BQ68" s="23">
        <f>EXP(-LN(2)/25)*BQ67+(1-EXP(-LN(2)/25))/(LN(2)/25)*Calculateur!BL68*Calculateur!BN68*VLOOKUP('Données projet'!$B$11,Paramètres!$A$1:$I$89,3,0)*0.475*44/12</f>
        <v>16.653486636314632</v>
      </c>
      <c r="BR68" s="23">
        <f>EXP(-LN(2)/2)*BR67+(1-EXP(-LN(2)/2))/(LN(2)/2)*BL68*BO68*VLOOKUP('Données projet'!$B$11,Paramètres!$A$1:$I$89,3,0)*0.475*44/12</f>
        <v>2.3503717978254484E-4</v>
      </c>
      <c r="BS68" s="24">
        <f t="shared" ref="BS68:BS131" si="63">SUM(BP68:BR68)</f>
        <v>43.313926325319194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83.489966062874203</v>
      </c>
      <c r="T69" s="62">
        <f t="shared" ref="T69:T132" si="88">$T$3</f>
        <v>420.25379476770161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42.604336263140873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1.9962583665425998E-6</v>
      </c>
      <c r="AC69" s="24">
        <f t="shared" si="57"/>
        <v>42.604338259399242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264.45305911718816</v>
      </c>
      <c r="AN69" s="62">
        <f ca="1">AVERAGE(OFFSET($AM$3,0,0,'Données projet'!$E$10+1,1))-AVERAGE(OFFSET($H$3,0,0,'Données projet'!$E$10+1,1))</f>
        <v>212.90262675152454</v>
      </c>
      <c r="AO69" s="62">
        <f t="shared" ref="AO69:AO132" si="90">$AO$3</f>
        <v>366.51899340890498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264.45305911718907</v>
      </c>
      <c r="BI69" s="62">
        <f ca="1">AVERAGE(OFFSET($BH$3,0,0,'Données projet'!$E$11+1,1))-AVERAGE(OFFSET($H$3,0,0,'Données projet'!$E$11+1,1))</f>
        <v>189.09998601768521</v>
      </c>
      <c r="BJ69" s="62">
        <f t="shared" ref="BJ69:BJ132" si="92">$BJ$3</f>
        <v>458.38901659119472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26.137414299721684</v>
      </c>
      <c r="BQ69" s="23">
        <f>EXP(-LN(2)/25)*BQ68+(1-EXP(-LN(2)/25))/(LN(2)/25)*Calculateur!BL69*Calculateur!BN69*VLOOKUP('Données projet'!$B$11,Paramètres!$A$1:$I$89,3,0)*0.475*44/12</f>
        <v>16.198096168475807</v>
      </c>
      <c r="BR69" s="23">
        <f>EXP(-LN(2)/2)*BR68+(1-EXP(-LN(2)/2))/(LN(2)/2)*BL69*BO69*VLOOKUP('Données projet'!$B$11,Paramètres!$A$1:$I$89,3,0)*0.475*44/12</f>
        <v>1.6619638365519918E-4</v>
      </c>
      <c r="BS69" s="24">
        <f t="shared" si="63"/>
        <v>42.335676664581143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83.489966062874203</v>
      </c>
      <c r="T70" s="62">
        <f t="shared" si="88"/>
        <v>420.25379476770161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41.768891215099892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1.4115678279826529E-6</v>
      </c>
      <c r="AC70" s="24">
        <f t="shared" si="57"/>
        <v>41.768892626667721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264.95406730821799</v>
      </c>
      <c r="AN70" s="62">
        <f ca="1">AVERAGE(OFFSET($AM$3,0,0,'Données projet'!$E$10+1,1))-AVERAGE(OFFSET($H$3,0,0,'Données projet'!$E$10+1,1))</f>
        <v>212.90262675152454</v>
      </c>
      <c r="AO70" s="62">
        <f t="shared" si="90"/>
        <v>366.51899340890498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264.9540673082189</v>
      </c>
      <c r="BI70" s="62">
        <f ca="1">AVERAGE(OFFSET($BH$3,0,0,'Données projet'!$E$11+1,1))-AVERAGE(OFFSET($H$3,0,0,'Données projet'!$E$11+1,1))</f>
        <v>189.09998601768521</v>
      </c>
      <c r="BJ70" s="62">
        <f t="shared" si="92"/>
        <v>458.38901659119472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25.624875547552698</v>
      </c>
      <c r="BQ70" s="23">
        <f>EXP(-LN(2)/25)*BQ69+(1-EXP(-LN(2)/25))/(LN(2)/25)*Calculateur!BL70*Calculateur!BN70*VLOOKUP('Données projet'!$B$11,Paramètres!$A$1:$I$89,3,0)*0.475*44/12</f>
        <v>15.75515837692798</v>
      </c>
      <c r="BR70" s="23">
        <f>EXP(-LN(2)/2)*BR69+(1-EXP(-LN(2)/2))/(LN(2)/2)*BL70*BO70*VLOOKUP('Données projet'!$B$11,Paramètres!$A$1:$I$89,3,0)*0.475*44/12</f>
        <v>1.1751858989127243E-4</v>
      </c>
      <c r="BS70" s="24">
        <f t="shared" si="63"/>
        <v>41.380151443070567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83.489966062874203</v>
      </c>
      <c r="T71" s="62">
        <f t="shared" si="88"/>
        <v>420.25379476770161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40.94982873487983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9.9812918327129989E-7</v>
      </c>
      <c r="AC71" s="24">
        <f t="shared" si="57"/>
        <v>40.949829733009011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265.44638412721991</v>
      </c>
      <c r="AN71" s="62">
        <f ca="1">AVERAGE(OFFSET($AM$3,0,0,'Données projet'!$E$10+1,1))-AVERAGE(OFFSET($H$3,0,0,'Données projet'!$E$10+1,1))</f>
        <v>212.90262675152454</v>
      </c>
      <c r="AO71" s="62">
        <f t="shared" si="90"/>
        <v>366.51899340890498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265.44638412722082</v>
      </c>
      <c r="BI71" s="62">
        <f ca="1">AVERAGE(OFFSET($BH$3,0,0,'Données projet'!$E$11+1,1))-AVERAGE(OFFSET($H$3,0,0,'Données projet'!$E$11+1,1))</f>
        <v>189.09998601768521</v>
      </c>
      <c r="BJ71" s="62">
        <f t="shared" si="92"/>
        <v>458.38901659119472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25.122387367695975</v>
      </c>
      <c r="BQ71" s="23">
        <f>EXP(-LN(2)/25)*BQ70+(1-EXP(-LN(2)/25))/(LN(2)/25)*Calculateur!BL71*Calculateur!BN71*VLOOKUP('Données projet'!$B$11,Paramètres!$A$1:$I$89,3,0)*0.475*44/12</f>
        <v>15.324332742583115</v>
      </c>
      <c r="BR71" s="23">
        <f>EXP(-LN(2)/2)*BR70+(1-EXP(-LN(2)/2))/(LN(2)/2)*BL71*BO71*VLOOKUP('Données projet'!$B$11,Paramètres!$A$1:$I$89,3,0)*0.475*44/12</f>
        <v>8.3098191827599605E-5</v>
      </c>
      <c r="BS71" s="24">
        <f t="shared" si="63"/>
        <v>40.446803208470918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83.489966062874203</v>
      </c>
      <c r="T72" s="62">
        <f t="shared" si="88"/>
        <v>420.25379476770161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40.146827570318095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7.0578391399132646E-7</v>
      </c>
      <c r="AC72" s="24">
        <f t="shared" si="57"/>
        <v>40.146828276102006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265.93016035006764</v>
      </c>
      <c r="AN72" s="62">
        <f ca="1">AVERAGE(OFFSET($AM$3,0,0,'Données projet'!$E$10+1,1))-AVERAGE(OFFSET($H$3,0,0,'Données projet'!$E$10+1,1))</f>
        <v>212.90262675152454</v>
      </c>
      <c r="AO72" s="62">
        <f t="shared" si="90"/>
        <v>366.51899340890498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265.93016035006855</v>
      </c>
      <c r="BI72" s="62">
        <f ca="1">AVERAGE(OFFSET($BH$3,0,0,'Données projet'!$E$11+1,1))-AVERAGE(OFFSET($H$3,0,0,'Données projet'!$E$11+1,1))</f>
        <v>189.09998601768521</v>
      </c>
      <c r="BJ72" s="62">
        <f t="shared" si="92"/>
        <v>458.38901659119472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24.629752674558716</v>
      </c>
      <c r="BQ72" s="23">
        <f>EXP(-LN(2)/25)*BQ71+(1-EXP(-LN(2)/25))/(LN(2)/25)*Calculateur!BL72*Calculateur!BN72*VLOOKUP('Données projet'!$B$11,Paramètres!$A$1:$I$89,3,0)*0.475*44/12</f>
        <v>14.905288057865546</v>
      </c>
      <c r="BR72" s="23">
        <f>EXP(-LN(2)/2)*BR71+(1-EXP(-LN(2)/2))/(LN(2)/2)*BL72*BO72*VLOOKUP('Données projet'!$B$11,Paramètres!$A$1:$I$89,3,0)*0.475*44/12</f>
        <v>5.8759294945636231E-5</v>
      </c>
      <c r="BS72" s="24">
        <f t="shared" si="63"/>
        <v>39.535099491719208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83.489966062874203</v>
      </c>
      <c r="T73" s="62">
        <f t="shared" si="88"/>
        <v>420.25379476770161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39.35957276881107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4.9906459163564995E-7</v>
      </c>
      <c r="AC73" s="24">
        <f t="shared" si="57"/>
        <v>39.35957326787566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266.40554413701057</v>
      </c>
      <c r="AN73" s="62">
        <f ca="1">AVERAGE(OFFSET($AM$3,0,0,'Données projet'!$E$10+1,1))-AVERAGE(OFFSET($H$3,0,0,'Données projet'!$E$10+1,1))</f>
        <v>212.90262675152454</v>
      </c>
      <c r="AO73" s="62">
        <f t="shared" si="90"/>
        <v>366.51899340890498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266.40554413701147</v>
      </c>
      <c r="BI73" s="62">
        <f ca="1">AVERAGE(OFFSET($BH$3,0,0,'Données projet'!$E$11+1,1))-AVERAGE(OFFSET($H$3,0,0,'Données projet'!$E$11+1,1))</f>
        <v>189.09998601768521</v>
      </c>
      <c r="BJ73" s="62">
        <f t="shared" si="92"/>
        <v>458.38901659119472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24.146778247276387</v>
      </c>
      <c r="BQ73" s="23">
        <f>EXP(-LN(2)/25)*BQ72+(1-EXP(-LN(2)/25))/(LN(2)/25)*Calculateur!BL73*Calculateur!BN73*VLOOKUP('Données projet'!$B$11,Paramètres!$A$1:$I$89,3,0)*0.475*44/12</f>
        <v>14.49770217208818</v>
      </c>
      <c r="BR73" s="23">
        <f>EXP(-LN(2)/2)*BR72+(1-EXP(-LN(2)/2))/(LN(2)/2)*BL73*BO73*VLOOKUP('Données projet'!$B$11,Paramètres!$A$1:$I$89,3,0)*0.475*44/12</f>
        <v>4.1549095913799809E-5</v>
      </c>
      <c r="BS73" s="24">
        <f t="shared" si="63"/>
        <v>38.644521968460481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83.489966062874203</v>
      </c>
      <c r="T74" s="62">
        <f t="shared" si="88"/>
        <v>420.25379476770161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38.58775555378358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3.5289195699566323E-7</v>
      </c>
      <c r="AC74" s="24">
        <f t="shared" si="57"/>
        <v>38.58775590667554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266.87268107804903</v>
      </c>
      <c r="AN74" s="62">
        <f ca="1">AVERAGE(OFFSET($AM$3,0,0,'Données projet'!$E$10+1,1))-AVERAGE(OFFSET($H$3,0,0,'Données projet'!$E$10+1,1))</f>
        <v>212.90262675152454</v>
      </c>
      <c r="AO74" s="62">
        <f t="shared" si="90"/>
        <v>366.51899340890498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266.87268107804994</v>
      </c>
      <c r="BI74" s="62">
        <f ca="1">AVERAGE(OFFSET($BH$3,0,0,'Données projet'!$E$11+1,1))-AVERAGE(OFFSET($H$3,0,0,'Données projet'!$E$11+1,1))</f>
        <v>189.09998601768521</v>
      </c>
      <c r="BJ74" s="62">
        <f t="shared" si="92"/>
        <v>458.38901659119472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23.673274653927752</v>
      </c>
      <c r="BQ74" s="23">
        <f>EXP(-LN(2)/25)*BQ73+(1-EXP(-LN(2)/25))/(LN(2)/25)*Calculateur!BL74*Calculateur!BN74*VLOOKUP('Données projet'!$B$11,Paramètres!$A$1:$I$89,3,0)*0.475*44/12</f>
        <v>14.101261743791406</v>
      </c>
      <c r="BR74" s="23">
        <f>EXP(-LN(2)/2)*BR73+(1-EXP(-LN(2)/2))/(LN(2)/2)*BL74*BO74*VLOOKUP('Données projet'!$B$11,Paramètres!$A$1:$I$89,3,0)*0.475*44/12</f>
        <v>2.9379647472818119E-5</v>
      </c>
      <c r="BS74" s="24">
        <f t="shared" si="63"/>
        <v>37.774565777366632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83.489966062874203</v>
      </c>
      <c r="T75" s="62">
        <f t="shared" si="88"/>
        <v>420.25379476770161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37.831073203580765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2.4953229581782497E-7</v>
      </c>
      <c r="AC75" s="24">
        <f t="shared" si="57"/>
        <v>37.831073453113063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267.33171423752219</v>
      </c>
      <c r="AN75" s="62">
        <f ca="1">AVERAGE(OFFSET($AM$3,0,0,'Données projet'!$E$10+1,1))-AVERAGE(OFFSET($H$3,0,0,'Données projet'!$E$10+1,1))</f>
        <v>212.90262675152454</v>
      </c>
      <c r="AO75" s="62">
        <f t="shared" si="90"/>
        <v>366.51899340890498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267.3317142375231</v>
      </c>
      <c r="BI75" s="62">
        <f ca="1">AVERAGE(OFFSET($BH$3,0,0,'Données projet'!$E$11+1,1))-AVERAGE(OFFSET($H$3,0,0,'Données projet'!$E$11+1,1))</f>
        <v>189.09998601768521</v>
      </c>
      <c r="BJ75" s="62">
        <f t="shared" si="92"/>
        <v>458.38901659119472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23.209056177236008</v>
      </c>
      <c r="BQ75" s="23">
        <f>EXP(-LN(2)/25)*BQ74+(1-EXP(-LN(2)/25))/(LN(2)/25)*Calculateur!BL75*Calculateur!BN75*VLOOKUP('Données projet'!$B$11,Paramètres!$A$1:$I$89,3,0)*0.475*44/12</f>
        <v>13.715661999854303</v>
      </c>
      <c r="BR75" s="23">
        <f>EXP(-LN(2)/2)*BR74+(1-EXP(-LN(2)/2))/(LN(2)/2)*BL75*BO75*VLOOKUP('Données projet'!$B$11,Paramètres!$A$1:$I$89,3,0)*0.475*44/12</f>
        <v>2.0774547956899908E-5</v>
      </c>
      <c r="BS75" s="24">
        <f t="shared" si="63"/>
        <v>36.924738951638268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83.489966062874203</v>
      </c>
      <c r="T76" s="62">
        <f t="shared" si="88"/>
        <v>420.25379476770161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37.089228932734763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1.7644597849783161E-7</v>
      </c>
      <c r="AC76" s="24">
        <f t="shared" si="57"/>
        <v>37.089229109180742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267.78278419792287</v>
      </c>
      <c r="AN76" s="62">
        <f ca="1">AVERAGE(OFFSET($AM$3,0,0,'Données projet'!$E$10+1,1))-AVERAGE(OFFSET($H$3,0,0,'Données projet'!$E$10+1,1))</f>
        <v>212.90262675152454</v>
      </c>
      <c r="AO76" s="62">
        <f t="shared" si="90"/>
        <v>366.51899340890498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267.78278419792377</v>
      </c>
      <c r="BI76" s="62">
        <f ca="1">AVERAGE(OFFSET($BH$3,0,0,'Données projet'!$E$11+1,1))-AVERAGE(OFFSET($H$3,0,0,'Données projet'!$E$11+1,1))</f>
        <v>189.09998601768521</v>
      </c>
      <c r="BJ76" s="62">
        <f t="shared" si="92"/>
        <v>458.38901659119472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22.753940741726876</v>
      </c>
      <c r="BQ76" s="23">
        <f>EXP(-LN(2)/25)*BQ75+(1-EXP(-LN(2)/25))/(LN(2)/25)*Calculateur!BL76*Calculateur!BN76*VLOOKUP('Données projet'!$B$11,Paramètres!$A$1:$I$89,3,0)*0.475*44/12</f>
        <v>13.340606501192971</v>
      </c>
      <c r="BR76" s="23">
        <f>EXP(-LN(2)/2)*BR75+(1-EXP(-LN(2)/2))/(LN(2)/2)*BL76*BO76*VLOOKUP('Données projet'!$B$11,Paramètres!$A$1:$I$89,3,0)*0.475*44/12</f>
        <v>1.4689823736409063E-5</v>
      </c>
      <c r="BS76" s="24">
        <f t="shared" si="63"/>
        <v>36.094561932743581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83.489966062874203</v>
      </c>
      <c r="T77" s="62">
        <f t="shared" si="88"/>
        <v>420.25379476770161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36.361931775559725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1.2476614790891249E-7</v>
      </c>
      <c r="AC77" s="24">
        <f t="shared" si="57"/>
        <v>36.361931900325871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268.22602910295194</v>
      </c>
      <c r="AN77" s="62">
        <f ca="1">AVERAGE(OFFSET($AM$3,0,0,'Données projet'!$E$10+1,1))-AVERAGE(OFFSET($H$3,0,0,'Données projet'!$E$10+1,1))</f>
        <v>212.90262675152454</v>
      </c>
      <c r="AO77" s="62">
        <f t="shared" si="90"/>
        <v>366.51899340890498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268.22602910295285</v>
      </c>
      <c r="BI77" s="62">
        <f ca="1">AVERAGE(OFFSET($BH$3,0,0,'Données projet'!$E$11+1,1))-AVERAGE(OFFSET($H$3,0,0,'Données projet'!$E$11+1,1))</f>
        <v>189.09998601768521</v>
      </c>
      <c r="BJ77" s="62">
        <f t="shared" si="92"/>
        <v>458.38901659119472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22.307749842315072</v>
      </c>
      <c r="BQ77" s="23">
        <f>EXP(-LN(2)/25)*BQ76+(1-EXP(-LN(2)/25))/(LN(2)/25)*Calculateur!BL77*Calculateur!BN77*VLOOKUP('Données projet'!$B$11,Paramètres!$A$1:$I$89,3,0)*0.475*44/12</f>
        <v>12.975806914865844</v>
      </c>
      <c r="BR77" s="23">
        <f>EXP(-LN(2)/2)*BR76+(1-EXP(-LN(2)/2))/(LN(2)/2)*BL77*BO77*VLOOKUP('Données projet'!$B$11,Paramètres!$A$1:$I$89,3,0)*0.475*44/12</f>
        <v>1.0387273978449956E-5</v>
      </c>
      <c r="BS77" s="24">
        <f t="shared" si="63"/>
        <v>35.283567144454899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83.489966062874203</v>
      </c>
      <c r="T78" s="62">
        <f t="shared" si="88"/>
        <v>420.25379476770161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35.648896472029428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8.8222989248915807E-8</v>
      </c>
      <c r="AC78" s="24">
        <f t="shared" si="57"/>
        <v>35.648896560252417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268.66158469982588</v>
      </c>
      <c r="AN78" s="62">
        <f ca="1">AVERAGE(OFFSET($AM$3,0,0,'Données projet'!$E$10+1,1))-AVERAGE(OFFSET($H$3,0,0,'Données projet'!$E$10+1,1))</f>
        <v>212.90262675152454</v>
      </c>
      <c r="AO78" s="62">
        <f t="shared" si="90"/>
        <v>366.51899340890498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268.66158469982679</v>
      </c>
      <c r="BI78" s="62">
        <f ca="1">AVERAGE(OFFSET($BH$3,0,0,'Données projet'!$E$11+1,1))-AVERAGE(OFFSET($H$3,0,0,'Données projet'!$E$11+1,1))</f>
        <v>189.09998601768521</v>
      </c>
      <c r="BJ78" s="62">
        <f t="shared" si="92"/>
        <v>458.38901659119472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21.870308474291157</v>
      </c>
      <c r="BQ78" s="23">
        <f>EXP(-LN(2)/25)*BQ77+(1-EXP(-LN(2)/25))/(LN(2)/25)*Calculateur!BL78*Calculateur!BN78*VLOOKUP('Données projet'!$B$11,Paramètres!$A$1:$I$89,3,0)*0.475*44/12</f>
        <v>12.620982792410809</v>
      </c>
      <c r="BR78" s="23">
        <f>EXP(-LN(2)/2)*BR77+(1-EXP(-LN(2)/2))/(LN(2)/2)*BL78*BO78*VLOOKUP('Données projet'!$B$11,Paramètres!$A$1:$I$89,3,0)*0.475*44/12</f>
        <v>7.3449118682045322E-6</v>
      </c>
      <c r="BS78" s="24">
        <f t="shared" si="63"/>
        <v>34.491298611613836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83.489966062874203</v>
      </c>
      <c r="T79" s="62">
        <f t="shared" si="88"/>
        <v>420.25379476770161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34.949843355892767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6.2383073954456243E-8</v>
      </c>
      <c r="AC79" s="24">
        <f t="shared" si="57"/>
        <v>34.94984341827584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269.08958438085051</v>
      </c>
      <c r="AN79" s="62">
        <f ca="1">AVERAGE(OFFSET($AM$3,0,0,'Données projet'!$E$10+1,1))-AVERAGE(OFFSET($H$3,0,0,'Données projet'!$E$10+1,1))</f>
        <v>212.90262675152454</v>
      </c>
      <c r="AO79" s="62">
        <f t="shared" si="90"/>
        <v>366.51899340890498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269.08958438085142</v>
      </c>
      <c r="BI79" s="62">
        <f ca="1">AVERAGE(OFFSET($BH$3,0,0,'Données projet'!$E$11+1,1))-AVERAGE(OFFSET($H$3,0,0,'Données projet'!$E$11+1,1))</f>
        <v>189.09998601768521</v>
      </c>
      <c r="BJ79" s="62">
        <f t="shared" si="92"/>
        <v>458.38901659119472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21.441445064681304</v>
      </c>
      <c r="BQ79" s="23">
        <f>EXP(-LN(2)/25)*BQ78+(1-EXP(-LN(2)/25))/(LN(2)/25)*Calculateur!BL79*Calculateur!BN79*VLOOKUP('Données projet'!$B$11,Paramètres!$A$1:$I$89,3,0)*0.475*44/12</f>
        <v>12.275861354243697</v>
      </c>
      <c r="BR79" s="23">
        <f>EXP(-LN(2)/2)*BR78+(1-EXP(-LN(2)/2))/(LN(2)/2)*BL79*BO79*VLOOKUP('Données projet'!$B$11,Paramètres!$A$1:$I$89,3,0)*0.475*44/12</f>
        <v>5.1936369892249787E-6</v>
      </c>
      <c r="BS79" s="24">
        <f t="shared" si="63"/>
        <v>33.717311612561986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83.489966062874203</v>
      </c>
      <c r="T80" s="62">
        <f t="shared" si="88"/>
        <v>420.25379476770161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34.264498244983251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4.4111494624457904E-8</v>
      </c>
      <c r="AC80" s="24">
        <f t="shared" si="57"/>
        <v>34.264498289094746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269.51015922427337</v>
      </c>
      <c r="AN80" s="62">
        <f ca="1">AVERAGE(OFFSET($AM$3,0,0,'Données projet'!$E$10+1,1))-AVERAGE(OFFSET($H$3,0,0,'Données projet'!$E$10+1,1))</f>
        <v>212.90262675152454</v>
      </c>
      <c r="AO80" s="62">
        <f t="shared" si="90"/>
        <v>366.51899340890498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269.51015922427428</v>
      </c>
      <c r="BI80" s="62">
        <f ca="1">AVERAGE(OFFSET($BH$3,0,0,'Données projet'!$E$11+1,1))-AVERAGE(OFFSET($H$3,0,0,'Données projet'!$E$11+1,1))</f>
        <v>189.09998601768521</v>
      </c>
      <c r="BJ80" s="62">
        <f t="shared" si="92"/>
        <v>458.38901659119472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21.020991404953048</v>
      </c>
      <c r="BQ80" s="23">
        <f>EXP(-LN(2)/25)*BQ79+(1-EXP(-LN(2)/25))/(LN(2)/25)*Calculateur!BL80*Calculateur!BN80*VLOOKUP('Données projet'!$B$11,Paramètres!$A$1:$I$89,3,0)*0.475*44/12</f>
        <v>11.940177279952412</v>
      </c>
      <c r="BR80" s="23">
        <f>EXP(-LN(2)/2)*BR79+(1-EXP(-LN(2)/2))/(LN(2)/2)*BL80*BO80*VLOOKUP('Données projet'!$B$11,Paramètres!$A$1:$I$89,3,0)*0.475*44/12</f>
        <v>3.6724559341022665E-6</v>
      </c>
      <c r="BS80" s="24">
        <f t="shared" si="63"/>
        <v>32.961172357361392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83.489966062874203</v>
      </c>
      <c r="T81" s="62">
        <f t="shared" si="88"/>
        <v>420.25379476770161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33.592592333679427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3.1191536977228122E-8</v>
      </c>
      <c r="AC81" s="24">
        <f t="shared" si="57"/>
        <v>33.592592364870967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269.92343803442731</v>
      </c>
      <c r="AN81" s="62">
        <f ca="1">AVERAGE(OFFSET($AM$3,0,0,'Données projet'!$E$10+1,1))-AVERAGE(OFFSET($H$3,0,0,'Données projet'!$E$10+1,1))</f>
        <v>212.90262675152454</v>
      </c>
      <c r="AO81" s="62">
        <f t="shared" si="90"/>
        <v>366.51899340890498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269.92343803442822</v>
      </c>
      <c r="BI81" s="62">
        <f ca="1">AVERAGE(OFFSET($BH$3,0,0,'Données projet'!$E$11+1,1))-AVERAGE(OFFSET($H$3,0,0,'Données projet'!$E$11+1,1))</f>
        <v>189.09998601768521</v>
      </c>
      <c r="BJ81" s="62">
        <f t="shared" si="92"/>
        <v>458.38901659119472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20.608782585040654</v>
      </c>
      <c r="BQ81" s="23">
        <f>EXP(-LN(2)/25)*BQ80+(1-EXP(-LN(2)/25))/(LN(2)/25)*Calculateur!BL81*Calculateur!BN81*VLOOKUP('Données projet'!$B$11,Paramètres!$A$1:$I$89,3,0)*0.475*44/12</f>
        <v>11.61367250432548</v>
      </c>
      <c r="BR81" s="23">
        <f>EXP(-LN(2)/2)*BR80+(1-EXP(-LN(2)/2))/(LN(2)/2)*BL81*BO81*VLOOKUP('Données projet'!$B$11,Paramètres!$A$1:$I$89,3,0)*0.475*44/12</f>
        <v>2.5968184946124898E-6</v>
      </c>
      <c r="BS81" s="24">
        <f t="shared" si="63"/>
        <v>32.222457686184633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83.489966062874203</v>
      </c>
      <c r="T82" s="62">
        <f t="shared" si="88"/>
        <v>420.25379476770161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32.933862087474132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2.2055747312228952E-8</v>
      </c>
      <c r="AC82" s="24">
        <f t="shared" si="57"/>
        <v>32.933862109529876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270.32954738117803</v>
      </c>
      <c r="AN82" s="62">
        <f ca="1">AVERAGE(OFFSET($AM$3,0,0,'Données projet'!$E$10+1,1))-AVERAGE(OFFSET($H$3,0,0,'Données projet'!$E$10+1,1))</f>
        <v>212.90262675152454</v>
      </c>
      <c r="AO82" s="62">
        <f t="shared" si="90"/>
        <v>366.51899340890498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270.32954738117894</v>
      </c>
      <c r="BI82" s="62">
        <f ca="1">AVERAGE(OFFSET($BH$3,0,0,'Données projet'!$E$11+1,1))-AVERAGE(OFFSET($H$3,0,0,'Données projet'!$E$11+1,1))</f>
        <v>189.09998601768521</v>
      </c>
      <c r="BJ82" s="62">
        <f t="shared" si="92"/>
        <v>458.38901659119472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20.204656928664189</v>
      </c>
      <c r="BQ82" s="23">
        <f>EXP(-LN(2)/25)*BQ81+(1-EXP(-LN(2)/25))/(LN(2)/25)*Calculateur!BL82*Calculateur!BN82*VLOOKUP('Données projet'!$B$11,Paramètres!$A$1:$I$89,3,0)*0.475*44/12</f>
        <v>11.296096018958206</v>
      </c>
      <c r="BR82" s="23">
        <f>EXP(-LN(2)/2)*BR81+(1-EXP(-LN(2)/2))/(LN(2)/2)*BL82*BO82*VLOOKUP('Données projet'!$B$11,Paramètres!$A$1:$I$89,3,0)*0.475*44/12</f>
        <v>1.8362279670511337E-6</v>
      </c>
      <c r="BS82" s="24">
        <f t="shared" si="63"/>
        <v>31.500754783850361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83.489966062874203</v>
      </c>
      <c r="T83" s="62">
        <f t="shared" si="88"/>
        <v>420.25379476770161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32.288049139611147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1.5595768488614061E-8</v>
      </c>
      <c r="AC83" s="24">
        <f t="shared" si="57"/>
        <v>32.288049155206913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270.7286116386872</v>
      </c>
      <c r="AN83" s="62">
        <f ca="1">AVERAGE(OFFSET($AM$3,0,0,'Données projet'!$E$10+1,1))-AVERAGE(OFFSET($H$3,0,0,'Données projet'!$E$10+1,1))</f>
        <v>212.90262675152454</v>
      </c>
      <c r="AO83" s="62">
        <f t="shared" si="90"/>
        <v>366.51899340890498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270.72861163868811</v>
      </c>
      <c r="BI83" s="62">
        <f ca="1">AVERAGE(OFFSET($BH$3,0,0,'Données projet'!$E$11+1,1))-AVERAGE(OFFSET($H$3,0,0,'Données projet'!$E$11+1,1))</f>
        <v>189.09998601768521</v>
      </c>
      <c r="BJ83" s="62">
        <f t="shared" si="92"/>
        <v>458.38901659119472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19.808455929916953</v>
      </c>
      <c r="BQ83" s="23">
        <f>EXP(-LN(2)/25)*BQ82+(1-EXP(-LN(2)/25))/(LN(2)/25)*Calculateur!BL83*Calculateur!BN83*VLOOKUP('Données projet'!$B$11,Paramètres!$A$1:$I$89,3,0)*0.475*44/12</f>
        <v>10.987203679283922</v>
      </c>
      <c r="BR83" s="23">
        <f>EXP(-LN(2)/2)*BR82+(1-EXP(-LN(2)/2))/(LN(2)/2)*BL83*BO83*VLOOKUP('Données projet'!$B$11,Paramètres!$A$1:$I$89,3,0)*0.475*44/12</f>
        <v>1.2984092473062451E-6</v>
      </c>
      <c r="BS83" s="24">
        <f t="shared" si="63"/>
        <v>30.795660907610124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83.489966062874203</v>
      </c>
      <c r="T84" s="62">
        <f t="shared" si="88"/>
        <v>420.25379476770161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31.654900189748748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1.1027873656114476E-8</v>
      </c>
      <c r="AC84" s="24">
        <f t="shared" si="57"/>
        <v>31.65490020077662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271.12075302350252</v>
      </c>
      <c r="AN84" s="62">
        <f ca="1">AVERAGE(OFFSET($AM$3,0,0,'Données projet'!$E$10+1,1))-AVERAGE(OFFSET($H$3,0,0,'Données projet'!$E$10+1,1))</f>
        <v>212.90262675152454</v>
      </c>
      <c r="AO84" s="62">
        <f t="shared" si="90"/>
        <v>366.51899340890498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271.12075302350343</v>
      </c>
      <c r="BI84" s="62">
        <f ca="1">AVERAGE(OFFSET($BH$3,0,0,'Données projet'!$E$11+1,1))-AVERAGE(OFFSET($H$3,0,0,'Données projet'!$E$11+1,1))</f>
        <v>189.09998601768521</v>
      </c>
      <c r="BJ84" s="62">
        <f t="shared" si="92"/>
        <v>458.38901659119472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19.420024191096402</v>
      </c>
      <c r="BQ84" s="23">
        <f>EXP(-LN(2)/25)*BQ83+(1-EXP(-LN(2)/25))/(LN(2)/25)*Calculateur!BL84*Calculateur!BN84*VLOOKUP('Données projet'!$B$11,Paramètres!$A$1:$I$89,3,0)*0.475*44/12</f>
        <v>10.686758016881974</v>
      </c>
      <c r="BR84" s="23">
        <f>EXP(-LN(2)/2)*BR83+(1-EXP(-LN(2)/2))/(LN(2)/2)*BL84*BO84*VLOOKUP('Données projet'!$B$11,Paramètres!$A$1:$I$89,3,0)*0.475*44/12</f>
        <v>9.1811398352556695E-7</v>
      </c>
      <c r="BS84" s="24">
        <f t="shared" si="63"/>
        <v>30.10678312609236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83.489966062874203</v>
      </c>
      <c r="T85" s="62">
        <f t="shared" si="88"/>
        <v>420.25379476770161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31.034166904610426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7.7978842443070304E-9</v>
      </c>
      <c r="AC85" s="24">
        <f t="shared" si="57"/>
        <v>31.03416691240831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271.50609163198811</v>
      </c>
      <c r="AN85" s="62">
        <f ca="1">AVERAGE(OFFSET($AM$3,0,0,'Données projet'!$E$10+1,1))-AVERAGE(OFFSET($H$3,0,0,'Données projet'!$E$10+1,1))</f>
        <v>212.90262675152454</v>
      </c>
      <c r="AO85" s="62">
        <f t="shared" si="90"/>
        <v>366.51899340890498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271.50609163198902</v>
      </c>
      <c r="BI85" s="62">
        <f ca="1">AVERAGE(OFFSET($BH$3,0,0,'Données projet'!$E$11+1,1))-AVERAGE(OFFSET($H$3,0,0,'Données projet'!$E$11+1,1))</f>
        <v>189.09998601768521</v>
      </c>
      <c r="BJ85" s="62">
        <f t="shared" si="92"/>
        <v>458.38901659119472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19.039209361754157</v>
      </c>
      <c r="BQ85" s="23">
        <f>EXP(-LN(2)/25)*BQ84+(1-EXP(-LN(2)/25))/(LN(2)/25)*Calculateur!BL85*Calculateur!BN85*VLOOKUP('Données projet'!$B$11,Paramètres!$A$1:$I$89,3,0)*0.475*44/12</f>
        <v>10.394528056918157</v>
      </c>
      <c r="BR85" s="23">
        <f>EXP(-LN(2)/2)*BR84+(1-EXP(-LN(2)/2))/(LN(2)/2)*BL85*BO85*VLOOKUP('Données projet'!$B$11,Paramètres!$A$1:$I$89,3,0)*0.475*44/12</f>
        <v>6.4920462365312265E-7</v>
      </c>
      <c r="BS85" s="24">
        <f t="shared" si="63"/>
        <v>29.433738067876938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83.489966062874203</v>
      </c>
      <c r="T86" s="62">
        <f t="shared" si="88"/>
        <v>420.25379476770161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30.425605820583748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5.5139368280572379E-9</v>
      </c>
      <c r="AC86" s="24">
        <f t="shared" si="57"/>
        <v>30.425605826097684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271.88474547710456</v>
      </c>
      <c r="AN86" s="62">
        <f ca="1">AVERAGE(OFFSET($AM$3,0,0,'Données projet'!$E$10+1,1))-AVERAGE(OFFSET($H$3,0,0,'Données projet'!$E$10+1,1))</f>
        <v>212.90262675152454</v>
      </c>
      <c r="AO86" s="62">
        <f t="shared" si="90"/>
        <v>366.51899340890498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271.88474547710547</v>
      </c>
      <c r="BI86" s="62">
        <f ca="1">AVERAGE(OFFSET($BH$3,0,0,'Données projet'!$E$11+1,1))-AVERAGE(OFFSET($H$3,0,0,'Données projet'!$E$11+1,1))</f>
        <v>189.09998601768521</v>
      </c>
      <c r="BJ86" s="62">
        <f t="shared" si="92"/>
        <v>458.38901659119472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18.665862078941203</v>
      </c>
      <c r="BQ86" s="23">
        <f>EXP(-LN(2)/25)*BQ85+(1-EXP(-LN(2)/25))/(LN(2)/25)*Calculateur!BL86*Calculateur!BN86*VLOOKUP('Données projet'!$B$11,Paramètres!$A$1:$I$89,3,0)*0.475*44/12</f>
        <v>10.110289140577256</v>
      </c>
      <c r="BR86" s="23">
        <f>EXP(-LN(2)/2)*BR85+(1-EXP(-LN(2)/2))/(LN(2)/2)*BL86*BO86*VLOOKUP('Données projet'!$B$11,Paramètres!$A$1:$I$89,3,0)*0.475*44/12</f>
        <v>4.5905699176278358E-7</v>
      </c>
      <c r="BS86" s="24">
        <f t="shared" si="63"/>
        <v>28.776151678575452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83.489966062874203</v>
      </c>
      <c r="T87" s="62">
        <f t="shared" si="88"/>
        <v>420.25379476770161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29.828978248229223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3.8989421221535152E-9</v>
      </c>
      <c r="AC87" s="24">
        <f t="shared" si="57"/>
        <v>29.828978252128167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272.25683052455139</v>
      </c>
      <c r="AN87" s="62">
        <f ca="1">AVERAGE(OFFSET($AM$3,0,0,'Données projet'!$E$10+1,1))-AVERAGE(OFFSET($H$3,0,0,'Données projet'!$E$10+1,1))</f>
        <v>212.90262675152454</v>
      </c>
      <c r="AO87" s="62">
        <f t="shared" si="90"/>
        <v>366.51899340890498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272.2568305245523</v>
      </c>
      <c r="BI87" s="62">
        <f ca="1">AVERAGE(OFFSET($BH$3,0,0,'Données projet'!$E$11+1,1))-AVERAGE(OFFSET($H$3,0,0,'Données projet'!$E$11+1,1))</f>
        <v>189.09998601768521</v>
      </c>
      <c r="BJ87" s="62">
        <f t="shared" si="92"/>
        <v>458.38901659119472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18.299835908624853</v>
      </c>
      <c r="BQ87" s="23">
        <f>EXP(-LN(2)/25)*BQ86+(1-EXP(-LN(2)/25))/(LN(2)/25)*Calculateur!BL87*Calculateur!BN87*VLOOKUP('Données projet'!$B$11,Paramètres!$A$1:$I$89,3,0)*0.475*44/12</f>
        <v>9.833822752351173</v>
      </c>
      <c r="BR87" s="23">
        <f>EXP(-LN(2)/2)*BR86+(1-EXP(-LN(2)/2))/(LN(2)/2)*BL87*BO87*VLOOKUP('Données projet'!$B$11,Paramètres!$A$1:$I$89,3,0)*0.475*44/12</f>
        <v>3.2460231182656138E-7</v>
      </c>
      <c r="BS87" s="24">
        <f t="shared" si="63"/>
        <v>28.133658985578336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83.489966062874203</v>
      </c>
      <c r="T88" s="62">
        <f t="shared" si="88"/>
        <v>420.25379476770161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29.244050178661684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2.756968414028619E-9</v>
      </c>
      <c r="AC88" s="24">
        <f t="shared" si="57"/>
        <v>29.244050181418654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272.62246072828259</v>
      </c>
      <c r="AN88" s="62">
        <f ca="1">AVERAGE(OFFSET($AM$3,0,0,'Données projet'!$E$10+1,1))-AVERAGE(OFFSET($H$3,0,0,'Données projet'!$E$10+1,1))</f>
        <v>212.90262675152454</v>
      </c>
      <c r="AO88" s="62">
        <f t="shared" si="90"/>
        <v>366.51899340890498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272.6224607282835</v>
      </c>
      <c r="BI88" s="62">
        <f ca="1">AVERAGE(OFFSET($BH$3,0,0,'Données projet'!$E$11+1,1))-AVERAGE(OFFSET($H$3,0,0,'Données projet'!$E$11+1,1))</f>
        <v>189.09998601768521</v>
      </c>
      <c r="BJ88" s="62">
        <f t="shared" si="92"/>
        <v>458.38901659119472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17.940987288254487</v>
      </c>
      <c r="BQ88" s="23">
        <f>EXP(-LN(2)/25)*BQ87+(1-EXP(-LN(2)/25))/(LN(2)/25)*Calculateur!BL88*Calculateur!BN88*VLOOKUP('Données projet'!$B$11,Paramètres!$A$1:$I$89,3,0)*0.475*44/12</f>
        <v>9.5649163520498668</v>
      </c>
      <c r="BR88" s="23">
        <f>EXP(-LN(2)/2)*BR87+(1-EXP(-LN(2)/2))/(LN(2)/2)*BL88*BO88*VLOOKUP('Données projet'!$B$11,Paramètres!$A$1:$I$89,3,0)*0.475*44/12</f>
        <v>2.2952849588139182E-7</v>
      </c>
      <c r="BS88" s="24">
        <f t="shared" si="63"/>
        <v>27.505903869832849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83.489966062874203</v>
      </c>
      <c r="T89" s="62">
        <f t="shared" si="88"/>
        <v>420.25379476770161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28.670592191767469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1.9494710610767576E-9</v>
      </c>
      <c r="AC89" s="24">
        <f t="shared" si="57"/>
        <v>28.670592193716939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272.98174806540578</v>
      </c>
      <c r="AN89" s="62">
        <f ca="1">AVERAGE(OFFSET($AM$3,0,0,'Données projet'!$E$10+1,1))-AVERAGE(OFFSET($H$3,0,0,'Données projet'!$E$10+1,1))</f>
        <v>212.90262675152454</v>
      </c>
      <c r="AO89" s="62">
        <f t="shared" si="90"/>
        <v>366.51899340890498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272.98174806540669</v>
      </c>
      <c r="BI89" s="62">
        <f ca="1">AVERAGE(OFFSET($BH$3,0,0,'Données projet'!$E$11+1,1))-AVERAGE(OFFSET($H$3,0,0,'Données projet'!$E$11+1,1))</f>
        <v>189.09998601768521</v>
      </c>
      <c r="BJ89" s="62">
        <f t="shared" si="92"/>
        <v>458.38901659119472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17.589175470453537</v>
      </c>
      <c r="BQ89" s="23">
        <f>EXP(-LN(2)/25)*BQ88+(1-EXP(-LN(2)/25))/(LN(2)/25)*Calculateur!BL89*Calculateur!BN89*VLOOKUP('Données projet'!$B$11,Paramètres!$A$1:$I$89,3,0)*0.475*44/12</f>
        <v>9.3033632114059728</v>
      </c>
      <c r="BR89" s="23">
        <f>EXP(-LN(2)/2)*BR88+(1-EXP(-LN(2)/2))/(LN(2)/2)*BL89*BO89*VLOOKUP('Données projet'!$B$11,Paramètres!$A$1:$I$89,3,0)*0.475*44/12</f>
        <v>1.6230115591328072E-7</v>
      </c>
      <c r="BS89" s="24">
        <f t="shared" si="63"/>
        <v>26.892538844160665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83.489966062874203</v>
      </c>
      <c r="T90" s="62">
        <f t="shared" si="88"/>
        <v>420.25379476770161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28.108379366221413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1.3784842070143095E-9</v>
      </c>
      <c r="AC90" s="24">
        <f t="shared" si="57"/>
        <v>28.108379367599898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273.33480257047592</v>
      </c>
      <c r="AN90" s="62">
        <f ca="1">AVERAGE(OFFSET($AM$3,0,0,'Données projet'!$E$10+1,1))-AVERAGE(OFFSET($H$3,0,0,'Données projet'!$E$10+1,1))</f>
        <v>212.90262675152454</v>
      </c>
      <c r="AO90" s="62">
        <f t="shared" si="90"/>
        <v>366.51899340890498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273.33480257047682</v>
      </c>
      <c r="BI90" s="62">
        <f ca="1">AVERAGE(OFFSET($BH$3,0,0,'Données projet'!$E$11+1,1))-AVERAGE(OFFSET($H$3,0,0,'Données projet'!$E$11+1,1))</f>
        <v>189.09998601768521</v>
      </c>
      <c r="BJ90" s="62">
        <f t="shared" si="92"/>
        <v>458.38901659119472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17.244262467815645</v>
      </c>
      <c r="BQ90" s="23">
        <f>EXP(-LN(2)/25)*BQ89+(1-EXP(-LN(2)/25))/(LN(2)/25)*Calculateur!BL90*Calculateur!BN90*VLOOKUP('Données projet'!$B$11,Paramètres!$A$1:$I$89,3,0)*0.475*44/12</f>
        <v>9.0489622551474689</v>
      </c>
      <c r="BR90" s="23">
        <f>EXP(-LN(2)/2)*BR89+(1-EXP(-LN(2)/2))/(LN(2)/2)*BL90*BO90*VLOOKUP('Données projet'!$B$11,Paramètres!$A$1:$I$89,3,0)*0.475*44/12</f>
        <v>1.1476424794069594E-7</v>
      </c>
      <c r="BS90" s="24">
        <f t="shared" si="63"/>
        <v>26.293224837727362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83.489966062874203</v>
      </c>
      <c r="T91" s="62">
        <f t="shared" si="88"/>
        <v>420.25379476770161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27.557191191268355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9.747355305383788E-10</v>
      </c>
      <c r="AC91" s="24">
        <f t="shared" si="57"/>
        <v>27.557191192243092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273.68173236919478</v>
      </c>
      <c r="AN91" s="62">
        <f ca="1">AVERAGE(OFFSET($AM$3,0,0,'Données projet'!$E$10+1,1))-AVERAGE(OFFSET($H$3,0,0,'Données projet'!$E$10+1,1))</f>
        <v>212.90262675152454</v>
      </c>
      <c r="AO91" s="62">
        <f t="shared" si="90"/>
        <v>366.51899340890498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273.68173236919569</v>
      </c>
      <c r="BI91" s="62">
        <f ca="1">AVERAGE(OFFSET($BH$3,0,0,'Données projet'!$E$11+1,1))-AVERAGE(OFFSET($H$3,0,0,'Données projet'!$E$11+1,1))</f>
        <v>189.09998601768521</v>
      </c>
      <c r="BJ91" s="62">
        <f t="shared" si="92"/>
        <v>458.38901659119472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16.906112998783325</v>
      </c>
      <c r="BQ91" s="23">
        <f>EXP(-LN(2)/25)*BQ90+(1-EXP(-LN(2)/25))/(LN(2)/25)*Calculateur!BL91*Calculateur!BN91*VLOOKUP('Données projet'!$B$11,Paramètres!$A$1:$I$89,3,0)*0.475*44/12</f>
        <v>8.8015179064162172</v>
      </c>
      <c r="BR91" s="23">
        <f>EXP(-LN(2)/2)*BR90+(1-EXP(-LN(2)/2))/(LN(2)/2)*BL91*BO91*VLOOKUP('Données projet'!$B$11,Paramètres!$A$1:$I$89,3,0)*0.475*44/12</f>
        <v>8.1150577956640371E-8</v>
      </c>
      <c r="BS91" s="24">
        <f t="shared" si="63"/>
        <v>25.707630986350122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83.489966062874203</v>
      </c>
      <c r="T92" s="62">
        <f t="shared" si="88"/>
        <v>420.25379476770161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27.016811480234534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6.8924210350715474E-10</v>
      </c>
      <c r="AC92" s="24">
        <f t="shared" si="57"/>
        <v>27.016811480923774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274.02264371152467</v>
      </c>
      <c r="AN92" s="62">
        <f ca="1">AVERAGE(OFFSET($AM$3,0,0,'Données projet'!$E$10+1,1))-AVERAGE(OFFSET($H$3,0,0,'Données projet'!$E$10+1,1))</f>
        <v>212.90262675152454</v>
      </c>
      <c r="AO92" s="62">
        <f t="shared" si="90"/>
        <v>366.51899340890498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274.02264371152557</v>
      </c>
      <c r="BI92" s="62">
        <f ca="1">AVERAGE(OFFSET($BH$3,0,0,'Données projet'!$E$11+1,1))-AVERAGE(OFFSET($H$3,0,0,'Données projet'!$E$11+1,1))</f>
        <v>189.09998601768521</v>
      </c>
      <c r="BJ92" s="62">
        <f t="shared" si="92"/>
        <v>458.38901659119472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16.574594434587915</v>
      </c>
      <c r="BQ92" s="23">
        <f>EXP(-LN(2)/25)*BQ91+(1-EXP(-LN(2)/25))/(LN(2)/25)*Calculateur!BL92*Calculateur!BN92*VLOOKUP('Données projet'!$B$11,Paramètres!$A$1:$I$89,3,0)*0.475*44/12</f>
        <v>8.5608399364135543</v>
      </c>
      <c r="BR92" s="23">
        <f>EXP(-LN(2)/2)*BR91+(1-EXP(-LN(2)/2))/(LN(2)/2)*BL92*BO92*VLOOKUP('Données projet'!$B$11,Paramètres!$A$1:$I$89,3,0)*0.475*44/12</f>
        <v>5.7382123970347974E-8</v>
      </c>
      <c r="BS92" s="24">
        <f t="shared" si="63"/>
        <v>25.135434428383594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83.489966062874203</v>
      </c>
      <c r="T93" s="62">
        <f t="shared" si="88"/>
        <v>420.25379476770161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26.487028285735008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4.873677652691894E-10</v>
      </c>
      <c r="AC93" s="24">
        <f t="shared" si="57"/>
        <v>26.487028286222376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274.35764100422875</v>
      </c>
      <c r="AN93" s="62">
        <f ca="1">AVERAGE(OFFSET($AM$3,0,0,'Données projet'!$E$10+1,1))-AVERAGE(OFFSET($H$3,0,0,'Données projet'!$E$10+1,1))</f>
        <v>212.90262675152454</v>
      </c>
      <c r="AO93" s="62">
        <f t="shared" si="90"/>
        <v>366.51899340890498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274.35764100422966</v>
      </c>
      <c r="BI93" s="62">
        <f ca="1">AVERAGE(OFFSET($BH$3,0,0,'Données projet'!$E$11+1,1))-AVERAGE(OFFSET($H$3,0,0,'Données projet'!$E$11+1,1))</f>
        <v>189.09998601768521</v>
      </c>
      <c r="BJ93" s="62">
        <f t="shared" si="92"/>
        <v>458.38901659119472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16.249576747230019</v>
      </c>
      <c r="BQ93" s="23">
        <f>EXP(-LN(2)/25)*BQ92+(1-EXP(-LN(2)/25))/(LN(2)/25)*Calculateur!BL93*Calculateur!BN93*VLOOKUP('Données projet'!$B$11,Paramètres!$A$1:$I$89,3,0)*0.475*44/12</f>
        <v>8.3267433181573196</v>
      </c>
      <c r="BR93" s="23">
        <f>EXP(-LN(2)/2)*BR92+(1-EXP(-LN(2)/2))/(LN(2)/2)*BL93*BO93*VLOOKUP('Données projet'!$B$11,Paramètres!$A$1:$I$89,3,0)*0.475*44/12</f>
        <v>4.0575288978320192E-8</v>
      </c>
      <c r="BS93" s="24">
        <f t="shared" si="63"/>
        <v>24.57632010596263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83.489966062874203</v>
      </c>
      <c r="T94" s="62">
        <f t="shared" si="88"/>
        <v>420.25379476770161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25.967633816543778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3.4462105175357737E-10</v>
      </c>
      <c r="AC94" s="24">
        <f t="shared" si="57"/>
        <v>25.967633816888398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274.68682684284613</v>
      </c>
      <c r="AN94" s="62">
        <f ca="1">AVERAGE(OFFSET($AM$3,0,0,'Données projet'!$E$10+1,1))-AVERAGE(OFFSET($H$3,0,0,'Données projet'!$E$10+1,1))</f>
        <v>212.90262675152454</v>
      </c>
      <c r="AO94" s="62">
        <f t="shared" si="90"/>
        <v>366.51899340890498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274.68682684284704</v>
      </c>
      <c r="BI94" s="62">
        <f ca="1">AVERAGE(OFFSET($BH$3,0,0,'Données projet'!$E$11+1,1))-AVERAGE(OFFSET($H$3,0,0,'Données projet'!$E$11+1,1))</f>
        <v>189.09998601768521</v>
      </c>
      <c r="BJ94" s="62">
        <f t="shared" si="92"/>
        <v>458.38901659119472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15.930932458479999</v>
      </c>
      <c r="BQ94" s="23">
        <f>EXP(-LN(2)/25)*BQ93+(1-EXP(-LN(2)/25))/(LN(2)/25)*Calculateur!BL94*Calculateur!BN94*VLOOKUP('Données projet'!$B$11,Paramètres!$A$1:$I$89,3,0)*0.475*44/12</f>
        <v>8.0990480842379071</v>
      </c>
      <c r="BR94" s="23">
        <f>EXP(-LN(2)/2)*BR93+(1-EXP(-LN(2)/2))/(LN(2)/2)*BL94*BO94*VLOOKUP('Données projet'!$B$11,Paramètres!$A$1:$I$89,3,0)*0.475*44/12</f>
        <v>2.869106198517399E-8</v>
      </c>
      <c r="BS94" s="24">
        <f t="shared" si="63"/>
        <v>24.02998057140897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83.489966062874203</v>
      </c>
      <c r="T95" s="62">
        <f t="shared" si="88"/>
        <v>420.25379476770161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25.458424356094042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2.436838826345947E-10</v>
      </c>
      <c r="AC95" s="24">
        <f t="shared" si="57"/>
        <v>25.458424356337726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275.0103020431128</v>
      </c>
      <c r="AN95" s="62">
        <f ca="1">AVERAGE(OFFSET($AM$3,0,0,'Données projet'!$E$10+1,1))-AVERAGE(OFFSET($H$3,0,0,'Données projet'!$E$10+1,1))</f>
        <v>212.90262675152454</v>
      </c>
      <c r="AO95" s="62">
        <f t="shared" si="90"/>
        <v>366.51899340890498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275.01030204311371</v>
      </c>
      <c r="BI95" s="62">
        <f ca="1">AVERAGE(OFFSET($BH$3,0,0,'Données projet'!$E$11+1,1))-AVERAGE(OFFSET($H$3,0,0,'Données projet'!$E$11+1,1))</f>
        <v>189.09998601768521</v>
      </c>
      <c r="BJ95" s="62">
        <f t="shared" si="92"/>
        <v>458.38901659119472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15.618536589878541</v>
      </c>
      <c r="BQ95" s="23">
        <f>EXP(-LN(2)/25)*BQ94+(1-EXP(-LN(2)/25))/(LN(2)/25)*Calculateur!BL95*Calculateur!BN95*VLOOKUP('Données projet'!$B$11,Paramètres!$A$1:$I$89,3,0)*0.475*44/12</f>
        <v>7.8775791884639936</v>
      </c>
      <c r="BR95" s="23">
        <f>EXP(-LN(2)/2)*BR94+(1-EXP(-LN(2)/2))/(LN(2)/2)*BL95*BO95*VLOOKUP('Données projet'!$B$11,Paramètres!$A$1:$I$89,3,0)*0.475*44/12</f>
        <v>2.0287644489160099E-8</v>
      </c>
      <c r="BS95" s="24">
        <f t="shared" si="63"/>
        <v>23.496115798630179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83.489966062874203</v>
      </c>
      <c r="T96" s="62">
        <f t="shared" si="88"/>
        <v>420.25379476770161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24.959200182576623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1.7231052587678869E-10</v>
      </c>
      <c r="AC96" s="24">
        <f t="shared" si="57"/>
        <v>24.959200182748933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275.32816567183704</v>
      </c>
      <c r="AN96" s="62">
        <f ca="1">AVERAGE(OFFSET($AM$3,0,0,'Données projet'!$E$10+1,1))-AVERAGE(OFFSET($H$3,0,0,'Données projet'!$E$10+1,1))</f>
        <v>212.90262675152454</v>
      </c>
      <c r="AO96" s="62">
        <f t="shared" si="90"/>
        <v>366.51899340890498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275.32816567183795</v>
      </c>
      <c r="BI96" s="62">
        <f ca="1">AVERAGE(OFFSET($BH$3,0,0,'Données projet'!$E$11+1,1))-AVERAGE(OFFSET($H$3,0,0,'Données projet'!$E$11+1,1))</f>
        <v>189.09998601768521</v>
      </c>
      <c r="BJ96" s="62">
        <f t="shared" si="92"/>
        <v>458.38901659119472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15.312266613717693</v>
      </c>
      <c r="BQ96" s="23">
        <f>EXP(-LN(2)/25)*BQ95+(1-EXP(-LN(2)/25))/(LN(2)/25)*Calculateur!BL96*Calculateur!BN96*VLOOKUP('Données projet'!$B$11,Paramètres!$A$1:$I$89,3,0)*0.475*44/12</f>
        <v>7.6621663712915611</v>
      </c>
      <c r="BR96" s="23">
        <f>EXP(-LN(2)/2)*BR95+(1-EXP(-LN(2)/2))/(LN(2)/2)*BL96*BO96*VLOOKUP('Données projet'!$B$11,Paramètres!$A$1:$I$89,3,0)*0.475*44/12</f>
        <v>1.4345530992586999E-8</v>
      </c>
      <c r="BS96" s="24">
        <f t="shared" si="63"/>
        <v>22.974432999354786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83.489966062874203</v>
      </c>
      <c r="T97" s="62">
        <f t="shared" si="88"/>
        <v>420.25379476770161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24.469765490605202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1.2184194131729735E-10</v>
      </c>
      <c r="AC97" s="24">
        <f t="shared" si="57"/>
        <v>24.469765490727042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275.64051507723957</v>
      </c>
      <c r="AN97" s="62">
        <f ca="1">AVERAGE(OFFSET($AM$3,0,0,'Données projet'!$E$10+1,1))-AVERAGE(OFFSET($H$3,0,0,'Données projet'!$E$10+1,1))</f>
        <v>212.90262675152454</v>
      </c>
      <c r="AO97" s="62">
        <f t="shared" si="90"/>
        <v>366.51899340890498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275.64051507724048</v>
      </c>
      <c r="BI97" s="62">
        <f ca="1">AVERAGE(OFFSET($BH$3,0,0,'Données projet'!$E$11+1,1))-AVERAGE(OFFSET($H$3,0,0,'Données projet'!$E$11+1,1))</f>
        <v>189.09998601768521</v>
      </c>
      <c r="BJ97" s="62">
        <f t="shared" si="92"/>
        <v>458.38901659119472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15.012002404983118</v>
      </c>
      <c r="BQ97" s="23">
        <f>EXP(-LN(2)/25)*BQ96+(1-EXP(-LN(2)/25))/(LN(2)/25)*Calculateur!BL97*Calculateur!BN97*VLOOKUP('Données projet'!$B$11,Paramètres!$A$1:$I$89,3,0)*0.475*44/12</f>
        <v>7.4526440289327756</v>
      </c>
      <c r="BR97" s="23">
        <f>EXP(-LN(2)/2)*BR96+(1-EXP(-LN(2)/2))/(LN(2)/2)*BL97*BO97*VLOOKUP('Données projet'!$B$11,Paramètres!$A$1:$I$89,3,0)*0.475*44/12</f>
        <v>1.0143822244580051E-8</v>
      </c>
      <c r="BS97" s="24">
        <f t="shared" si="63"/>
        <v>22.464646444059717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83.489966062874203</v>
      </c>
      <c r="T98" s="62">
        <f t="shared" si="88"/>
        <v>420.25379476770161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23.989928314417654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8.6155262938394343E-11</v>
      </c>
      <c r="AC98" s="24">
        <f t="shared" si="57"/>
        <v>23.98992831450381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275.94744591876702</v>
      </c>
      <c r="AN98" s="62">
        <f ca="1">AVERAGE(OFFSET($AM$3,0,0,'Données projet'!$E$10+1,1))-AVERAGE(OFFSET($H$3,0,0,'Données projet'!$E$10+1,1))</f>
        <v>212.90262675152454</v>
      </c>
      <c r="AO98" s="62">
        <f t="shared" si="90"/>
        <v>366.51899340890498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275.94744591876793</v>
      </c>
      <c r="BI98" s="62">
        <f ca="1">AVERAGE(OFFSET($BH$3,0,0,'Données projet'!$E$11+1,1))-AVERAGE(OFFSET($H$3,0,0,'Données projet'!$E$11+1,1))</f>
        <v>189.09998601768521</v>
      </c>
      <c r="BJ98" s="62">
        <f t="shared" si="92"/>
        <v>458.38901659119472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14.717626194238745</v>
      </c>
      <c r="BQ98" s="23">
        <f>EXP(-LN(2)/25)*BQ97+(1-EXP(-LN(2)/25))/(LN(2)/25)*Calculateur!BL98*Calculateur!BN98*VLOOKUP('Données projet'!$B$11,Paramètres!$A$1:$I$89,3,0)*0.475*44/12</f>
        <v>7.2488510860440929</v>
      </c>
      <c r="BR98" s="23">
        <f>EXP(-LN(2)/2)*BR97+(1-EXP(-LN(2)/2))/(LN(2)/2)*BL98*BO98*VLOOKUP('Données projet'!$B$11,Paramètres!$A$1:$I$89,3,0)*0.475*44/12</f>
        <v>7.1727654962935001E-9</v>
      </c>
      <c r="BS98" s="24">
        <f t="shared" si="63"/>
        <v>21.966477287455604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83.489966062874203</v>
      </c>
      <c r="T99" s="62">
        <f t="shared" si="88"/>
        <v>420.25379476770161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23.519500452583365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6.0920970658648675E-11</v>
      </c>
      <c r="AC99" s="24">
        <f t="shared" si="57"/>
        <v>23.519500452644287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276.2490521963885</v>
      </c>
      <c r="AN99" s="62">
        <f ca="1">AVERAGE(OFFSET($AM$3,0,0,'Données projet'!$E$10+1,1))-AVERAGE(OFFSET($H$3,0,0,'Données projet'!$E$10+1,1))</f>
        <v>212.90262675152454</v>
      </c>
      <c r="AO99" s="62">
        <f t="shared" si="90"/>
        <v>366.51899340890498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276.24905219638941</v>
      </c>
      <c r="BI99" s="62">
        <f ca="1">AVERAGE(OFFSET($BH$3,0,0,'Données projet'!$E$11+1,1))-AVERAGE(OFFSET($H$3,0,0,'Données projet'!$E$11+1,1))</f>
        <v>189.09998601768521</v>
      </c>
      <c r="BJ99" s="62">
        <f t="shared" si="92"/>
        <v>458.38901659119472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14.429022521435311</v>
      </c>
      <c r="BQ99" s="23">
        <f>EXP(-LN(2)/25)*BQ98+(1-EXP(-LN(2)/25))/(LN(2)/25)*Calculateur!BL99*Calculateur!BN99*VLOOKUP('Données projet'!$B$11,Paramètres!$A$1:$I$89,3,0)*0.475*44/12</f>
        <v>7.0506308718957058</v>
      </c>
      <c r="BR99" s="23">
        <f>EXP(-LN(2)/2)*BR98+(1-EXP(-LN(2)/2))/(LN(2)/2)*BL99*BO99*VLOOKUP('Données projet'!$B$11,Paramètres!$A$1:$I$89,3,0)*0.475*44/12</f>
        <v>5.0719111222900265E-9</v>
      </c>
      <c r="BS99" s="24">
        <f t="shared" si="63"/>
        <v>21.479653398402927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83.489966062874203</v>
      </c>
      <c r="T100" s="62">
        <f t="shared" si="88"/>
        <v>420.25379476770161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23.058297394186983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4.3077631469197171E-11</v>
      </c>
      <c r="AC100" s="24">
        <f t="shared" si="57"/>
        <v>23.05829739423006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276.54542627938389</v>
      </c>
      <c r="AN100" s="62">
        <f ca="1">AVERAGE(OFFSET($AM$3,0,0,'Données projet'!$E$10+1,1))-AVERAGE(OFFSET($H$3,0,0,'Données projet'!$E$10+1,1))</f>
        <v>212.90262675152454</v>
      </c>
      <c r="AO100" s="62">
        <f t="shared" si="90"/>
        <v>366.51899340890498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276.5454262793848</v>
      </c>
      <c r="BI100" s="62">
        <f ca="1">AVERAGE(OFFSET($BH$3,0,0,'Données projet'!$E$11+1,1))-AVERAGE(OFFSET($H$3,0,0,'Données projet'!$E$11+1,1))</f>
        <v>189.09998601768521</v>
      </c>
      <c r="BJ100" s="62">
        <f t="shared" si="92"/>
        <v>458.38901659119472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14.146078190624692</v>
      </c>
      <c r="BQ100" s="23">
        <f>EXP(-LN(2)/25)*BQ99+(1-EXP(-LN(2)/25))/(LN(2)/25)*Calculateur!BL100*Calculateur!BN100*VLOOKUP('Données projet'!$B$11,Paramètres!$A$1:$I$89,3,0)*0.475*44/12</f>
        <v>6.8578309999271543</v>
      </c>
      <c r="BR100" s="23">
        <f>EXP(-LN(2)/2)*BR99+(1-EXP(-LN(2)/2))/(LN(2)/2)*BL100*BO100*VLOOKUP('Données projet'!$B$11,Paramètres!$A$1:$I$89,3,0)*0.475*44/12</f>
        <v>3.5863827481467509E-9</v>
      </c>
      <c r="BS100" s="24">
        <f t="shared" si="63"/>
        <v>21.003909194138227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83.489966062874203</v>
      </c>
      <c r="T101" s="62">
        <f t="shared" si="88"/>
        <v>420.25379476770161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22.606138246459665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3.0460485329324338E-11</v>
      </c>
      <c r="AC101" s="24">
        <f t="shared" si="57"/>
        <v>22.606138246490126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276.83665893463245</v>
      </c>
      <c r="AN101" s="62">
        <f ca="1">AVERAGE(OFFSET($AM$3,0,0,'Données projet'!$E$10+1,1))-AVERAGE(OFFSET($H$3,0,0,'Données projet'!$E$10+1,1))</f>
        <v>212.90262675152454</v>
      </c>
      <c r="AO101" s="62">
        <f t="shared" si="90"/>
        <v>366.51899340890498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276.83665893463336</v>
      </c>
      <c r="BI101" s="62">
        <f ca="1">AVERAGE(OFFSET($BH$3,0,0,'Données projet'!$E$11+1,1))-AVERAGE(OFFSET($H$3,0,0,'Données projet'!$E$11+1,1))</f>
        <v>189.09998601768521</v>
      </c>
      <c r="BJ101" s="62">
        <f t="shared" si="92"/>
        <v>458.38901659119472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13.868682225562269</v>
      </c>
      <c r="BQ101" s="23">
        <f>EXP(-LN(2)/25)*BQ100+(1-EXP(-LN(2)/25))/(LN(2)/25)*Calculateur!BL101*Calculateur!BN101*VLOOKUP('Données projet'!$B$11,Paramètres!$A$1:$I$89,3,0)*0.475*44/12</f>
        <v>6.6703032505964881</v>
      </c>
      <c r="BR101" s="23">
        <f>EXP(-LN(2)/2)*BR100+(1-EXP(-LN(2)/2))/(LN(2)/2)*BL101*BO101*VLOOKUP('Données projet'!$B$11,Paramètres!$A$1:$I$89,3,0)*0.475*44/12</f>
        <v>2.5359555611450137E-9</v>
      </c>
      <c r="BS101" s="24">
        <f t="shared" si="63"/>
        <v>20.538985478694713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83.489966062874203</v>
      </c>
      <c r="T102" s="62">
        <f t="shared" si="88"/>
        <v>420.25379476770161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22.162845663829433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2.1538815734598586E-11</v>
      </c>
      <c r="AC102" s="24">
        <f t="shared" si="57"/>
        <v>22.162845663850973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277.12283935441121</v>
      </c>
      <c r="AN102" s="62">
        <f ca="1">AVERAGE(OFFSET($AM$3,0,0,'Données projet'!$E$10+1,1))-AVERAGE(OFFSET($H$3,0,0,'Données projet'!$E$10+1,1))</f>
        <v>212.90262675152454</v>
      </c>
      <c r="AO102" s="62">
        <f t="shared" si="90"/>
        <v>366.51899340890498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277.12283935441212</v>
      </c>
      <c r="BI102" s="62">
        <f ca="1">AVERAGE(OFFSET($BH$3,0,0,'Données projet'!$E$11+1,1))-AVERAGE(OFFSET($H$3,0,0,'Données projet'!$E$11+1,1))</f>
        <v>189.09998601768521</v>
      </c>
      <c r="BJ102" s="62">
        <f t="shared" si="92"/>
        <v>458.38901659119472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13.596725826179888</v>
      </c>
      <c r="BQ102" s="23">
        <f>EXP(-LN(2)/25)*BQ101+(1-EXP(-LN(2)/25))/(LN(2)/25)*Calculateur!BL102*Calculateur!BN102*VLOOKUP('Données projet'!$B$11,Paramètres!$A$1:$I$89,3,0)*0.475*44/12</f>
        <v>6.4879034574329246</v>
      </c>
      <c r="BR102" s="23">
        <f>EXP(-LN(2)/2)*BR101+(1-EXP(-LN(2)/2))/(LN(2)/2)*BL102*BO102*VLOOKUP('Données projet'!$B$11,Paramètres!$A$1:$I$89,3,0)*0.475*44/12</f>
        <v>1.7931913740733756E-9</v>
      </c>
      <c r="BS102" s="24">
        <f t="shared" si="63"/>
        <v>20.084629285406006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83.489966062874203</v>
      </c>
      <c r="T103" s="62">
        <f t="shared" si="88"/>
        <v>420.25379476770161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21.728245778362801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1.5230242664662169E-11</v>
      </c>
      <c r="AC103" s="24">
        <f t="shared" si="57"/>
        <v>21.728245778378032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277.40405518371028</v>
      </c>
      <c r="AN103" s="62">
        <f ca="1">AVERAGE(OFFSET($AM$3,0,0,'Données projet'!$E$10+1,1))-AVERAGE(OFFSET($H$3,0,0,'Données projet'!$E$10+1,1))</f>
        <v>212.90262675152454</v>
      </c>
      <c r="AO103" s="62">
        <f t="shared" si="90"/>
        <v>366.51899340890498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277.40405518371119</v>
      </c>
      <c r="BI103" s="62">
        <f ca="1">AVERAGE(OFFSET($BH$3,0,0,'Données projet'!$E$11+1,1))-AVERAGE(OFFSET($H$3,0,0,'Données projet'!$E$11+1,1))</f>
        <v>189.09998601768521</v>
      </c>
      <c r="BJ103" s="62">
        <f t="shared" si="92"/>
        <v>458.38901659119472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13.330102325912371</v>
      </c>
      <c r="BQ103" s="23">
        <f>EXP(-LN(2)/25)*BQ102+(1-EXP(-LN(2)/25))/(LN(2)/25)*Calculateur!BL103*Calculateur!BN103*VLOOKUP('Données projet'!$B$11,Paramètres!$A$1:$I$89,3,0)*0.475*44/12</f>
        <v>6.310491396205407</v>
      </c>
      <c r="BR103" s="23">
        <f>EXP(-LN(2)/2)*BR102+(1-EXP(-LN(2)/2))/(LN(2)/2)*BL103*BO103*VLOOKUP('Données projet'!$B$11,Paramètres!$A$1:$I$89,3,0)*0.475*44/12</f>
        <v>1.267977780572507E-9</v>
      </c>
      <c r="BS103" s="24">
        <f t="shared" si="63"/>
        <v>19.640593723385756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83.489966062874203</v>
      </c>
      <c r="T104" s="62">
        <f t="shared" si="88"/>
        <v>420.25379476770161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21.302168131570415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1.0769407867299293E-11</v>
      </c>
      <c r="AC104" s="24">
        <f t="shared" si="57"/>
        <v>21.302168131581183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277.68039254707548</v>
      </c>
      <c r="AN104" s="62">
        <f ca="1">AVERAGE(OFFSET($AM$3,0,0,'Données projet'!$E$10+1,1))-AVERAGE(OFFSET($H$3,0,0,'Données projet'!$E$10+1,1))</f>
        <v>212.90262675152454</v>
      </c>
      <c r="AO104" s="62">
        <f t="shared" si="90"/>
        <v>366.51899340890498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277.68039254707639</v>
      </c>
      <c r="BI104" s="62">
        <f ca="1">AVERAGE(OFFSET($BH$3,0,0,'Données projet'!$E$11+1,1))-AVERAGE(OFFSET($H$3,0,0,'Données projet'!$E$11+1,1))</f>
        <v>189.09998601768521</v>
      </c>
      <c r="BJ104" s="62">
        <f t="shared" si="92"/>
        <v>458.38901659119472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13.068707149860822</v>
      </c>
      <c r="BQ104" s="23">
        <f>EXP(-LN(2)/25)*BQ103+(1-EXP(-LN(2)/25))/(LN(2)/25)*Calculateur!BL104*Calculateur!BN104*VLOOKUP('Données projet'!$B$11,Paramètres!$A$1:$I$89,3,0)*0.475*44/12</f>
        <v>6.13793067712185</v>
      </c>
      <c r="BR104" s="23">
        <f>EXP(-LN(2)/2)*BR103+(1-EXP(-LN(2)/2))/(LN(2)/2)*BL104*BO104*VLOOKUP('Données projet'!$B$11,Paramètres!$A$1:$I$89,3,0)*0.475*44/12</f>
        <v>8.9659568703668793E-10</v>
      </c>
      <c r="BS104" s="24">
        <f t="shared" si="63"/>
        <v>19.206637827879266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83.489966062874203</v>
      </c>
      <c r="T105" s="62">
        <f t="shared" si="88"/>
        <v>420.25379476770161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20.884445607549925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7.6151213323310844E-12</v>
      </c>
      <c r="AC105" s="24">
        <f t="shared" si="57"/>
        <v>20.884445607557538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277.95193607498402</v>
      </c>
      <c r="AN105" s="62">
        <f ca="1">AVERAGE(OFFSET($AM$3,0,0,'Données projet'!$E$10+1,1))-AVERAGE(OFFSET($H$3,0,0,'Données projet'!$E$10+1,1))</f>
        <v>212.90262675152454</v>
      </c>
      <c r="AO105" s="62">
        <f t="shared" si="90"/>
        <v>366.51899340890498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277.95193607498493</v>
      </c>
      <c r="BI105" s="62">
        <f ca="1">AVERAGE(OFFSET($BH$3,0,0,'Données projet'!$E$11+1,1))-AVERAGE(OFFSET($H$3,0,0,'Données projet'!$E$11+1,1))</f>
        <v>189.09998601768521</v>
      </c>
      <c r="BJ105" s="62">
        <f t="shared" si="92"/>
        <v>458.38901659119472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12.812437773776329</v>
      </c>
      <c r="BQ105" s="23">
        <f>EXP(-LN(2)/25)*BQ104+(1-EXP(-LN(2)/25))/(LN(2)/25)*Calculateur!BL105*Calculateur!BN105*VLOOKUP('Données projet'!$B$11,Paramètres!$A$1:$I$89,3,0)*0.475*44/12</f>
        <v>5.9700886399762068</v>
      </c>
      <c r="BR105" s="23">
        <f>EXP(-LN(2)/2)*BR104+(1-EXP(-LN(2)/2))/(LN(2)/2)*BL105*BO105*VLOOKUP('Données projet'!$B$11,Paramètres!$A$1:$I$89,3,0)*0.475*44/12</f>
        <v>6.3398889028625362E-10</v>
      </c>
      <c r="BS105" s="24">
        <f t="shared" si="63"/>
        <v>18.782526414386524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83.489966062874203</v>
      </c>
      <c r="T106" s="62">
        <f t="shared" si="88"/>
        <v>420.25379476770161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20.474914367439894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5.3847039336496464E-12</v>
      </c>
      <c r="AC106" s="24">
        <f t="shared" si="57"/>
        <v>20.47491436744528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278.21876892976377</v>
      </c>
      <c r="AN106" s="62">
        <f ca="1">AVERAGE(OFFSET($AM$3,0,0,'Données projet'!$E$10+1,1))-AVERAGE(OFFSET($H$3,0,0,'Données projet'!$E$10+1,1))</f>
        <v>212.90262675152454</v>
      </c>
      <c r="AO106" s="62">
        <f t="shared" si="90"/>
        <v>366.51899340890498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278.21876892976468</v>
      </c>
      <c r="BI106" s="62">
        <f ca="1">AVERAGE(OFFSET($BH$3,0,0,'Données projet'!$E$11+1,1))-AVERAGE(OFFSET($H$3,0,0,'Données projet'!$E$11+1,1))</f>
        <v>189.09998601768521</v>
      </c>
      <c r="BJ106" s="62">
        <f t="shared" si="92"/>
        <v>458.38901659119472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12.561193683847968</v>
      </c>
      <c r="BQ106" s="23">
        <f>EXP(-LN(2)/25)*BQ105+(1-EXP(-LN(2)/25))/(LN(2)/25)*Calculateur!BL106*Calculateur!BN106*VLOOKUP('Données projet'!$B$11,Paramètres!$A$1:$I$89,3,0)*0.475*44/12</f>
        <v>5.806836252162741</v>
      </c>
      <c r="BR106" s="23">
        <f>EXP(-LN(2)/2)*BR105+(1-EXP(-LN(2)/2))/(LN(2)/2)*BL106*BO106*VLOOKUP('Données projet'!$B$11,Paramètres!$A$1:$I$89,3,0)*0.475*44/12</f>
        <v>4.4829784351834407E-10</v>
      </c>
      <c r="BS106" s="24">
        <f t="shared" si="63"/>
        <v>18.368029936459006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83.489966062874203</v>
      </c>
      <c r="T107" s="62">
        <f t="shared" si="88"/>
        <v>420.25379476770161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20.07341378515903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3.8075606661655422E-12</v>
      </c>
      <c r="AC107" s="24">
        <f t="shared" si="57"/>
        <v>20.073413785162838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278.48097283106199</v>
      </c>
      <c r="AN107" s="62">
        <f ca="1">AVERAGE(OFFSET($AM$3,0,0,'Données projet'!$E$10+1,1))-AVERAGE(OFFSET($H$3,0,0,'Données projet'!$E$10+1,1))</f>
        <v>212.90262675152454</v>
      </c>
      <c r="AO107" s="62">
        <f t="shared" si="90"/>
        <v>366.51899340890498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278.4809728310629</v>
      </c>
      <c r="BI107" s="62">
        <f ca="1">AVERAGE(OFFSET($BH$3,0,0,'Données projet'!$E$11+1,1))-AVERAGE(OFFSET($H$3,0,0,'Données projet'!$E$11+1,1))</f>
        <v>189.09998601768521</v>
      </c>
      <c r="BJ107" s="62">
        <f t="shared" si="92"/>
        <v>458.38901659119472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12.314876337279339</v>
      </c>
      <c r="BQ107" s="23">
        <f>EXP(-LN(2)/25)*BQ106+(1-EXP(-LN(2)/25))/(LN(2)/25)*Calculateur!BL107*Calculateur!BN107*VLOOKUP('Données projet'!$B$11,Paramètres!$A$1:$I$89,3,0)*0.475*44/12</f>
        <v>5.6480480094791039</v>
      </c>
      <c r="BR107" s="23">
        <f>EXP(-LN(2)/2)*BR106+(1-EXP(-LN(2)/2))/(LN(2)/2)*BL107*BO107*VLOOKUP('Données projet'!$B$11,Paramètres!$A$1:$I$89,3,0)*0.475*44/12</f>
        <v>3.1699444514312686E-10</v>
      </c>
      <c r="BS107" s="24">
        <f t="shared" si="63"/>
        <v>17.962924347075436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83.489966062874203</v>
      </c>
      <c r="T108" s="62">
        <f t="shared" si="88"/>
        <v>420.25379476770161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19.679786384405517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2.6923519668248232E-12</v>
      </c>
      <c r="AC108" s="24">
        <f t="shared" si="57"/>
        <v>19.67978638440821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278.73862808087284</v>
      </c>
      <c r="AN108" s="62">
        <f ca="1">AVERAGE(OFFSET($AM$3,0,0,'Données projet'!$E$10+1,1))-AVERAGE(OFFSET($H$3,0,0,'Données projet'!$E$10+1,1))</f>
        <v>212.90262675152454</v>
      </c>
      <c r="AO108" s="62">
        <f t="shared" si="90"/>
        <v>366.51899340890498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278.73862808087375</v>
      </c>
      <c r="BI108" s="62">
        <f ca="1">AVERAGE(OFFSET($BH$3,0,0,'Données projet'!$E$11+1,1))-AVERAGE(OFFSET($H$3,0,0,'Données projet'!$E$11+1,1))</f>
        <v>189.09998601768521</v>
      </c>
      <c r="BJ108" s="62">
        <f t="shared" si="92"/>
        <v>458.38901659119472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12.073389123638174</v>
      </c>
      <c r="BQ108" s="23">
        <f>EXP(-LN(2)/25)*BQ107+(1-EXP(-LN(2)/25))/(LN(2)/25)*Calculateur!BL108*Calculateur!BN108*VLOOKUP('Données projet'!$B$11,Paramètres!$A$1:$I$89,3,0)*0.475*44/12</f>
        <v>5.4936018396419621</v>
      </c>
      <c r="BR108" s="23">
        <f>EXP(-LN(2)/2)*BR107+(1-EXP(-LN(2)/2))/(LN(2)/2)*BL108*BO108*VLOOKUP('Données projet'!$B$11,Paramètres!$A$1:$I$89,3,0)*0.475*44/12</f>
        <v>2.2414892175917206E-10</v>
      </c>
      <c r="BS108" s="24">
        <f t="shared" si="63"/>
        <v>17.566990963504285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83.489966062874203</v>
      </c>
      <c r="T109" s="62">
        <f t="shared" si="88"/>
        <v>420.25379476770161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19.293877776891772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1.9037803330827711E-12</v>
      </c>
      <c r="AC109" s="24">
        <f t="shared" si="57"/>
        <v>19.293877776893677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278.99181358813019</v>
      </c>
      <c r="AN109" s="62">
        <f ca="1">AVERAGE(OFFSET($AM$3,0,0,'Données projet'!$E$10+1,1))-AVERAGE(OFFSET($H$3,0,0,'Données projet'!$E$10+1,1))</f>
        <v>212.90262675152454</v>
      </c>
      <c r="AO109" s="62">
        <f t="shared" si="90"/>
        <v>366.51899340890498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278.99181358813109</v>
      </c>
      <c r="BI109" s="62">
        <f ca="1">AVERAGE(OFFSET($BH$3,0,0,'Données projet'!$E$11+1,1))-AVERAGE(OFFSET($H$3,0,0,'Données projet'!$E$11+1,1))</f>
        <v>189.09998601768521</v>
      </c>
      <c r="BJ109" s="62">
        <f t="shared" si="92"/>
        <v>458.38901659119472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11.836637326963857</v>
      </c>
      <c r="BQ109" s="23">
        <f>EXP(-LN(2)/25)*BQ108+(1-EXP(-LN(2)/25))/(LN(2)/25)*Calculateur!BL109*Calculateur!BN109*VLOOKUP('Données projet'!$B$11,Paramètres!$A$1:$I$89,3,0)*0.475*44/12</f>
        <v>5.343379008440988</v>
      </c>
      <c r="BR109" s="23">
        <f>EXP(-LN(2)/2)*BR108+(1-EXP(-LN(2)/2))/(LN(2)/2)*BL109*BO109*VLOOKUP('Données projet'!$B$11,Paramètres!$A$1:$I$89,3,0)*0.475*44/12</f>
        <v>1.5849722257156346E-10</v>
      </c>
      <c r="BS109" s="24">
        <f t="shared" si="63"/>
        <v>17.180016335563341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83.489966062874203</v>
      </c>
      <c r="T110" s="62">
        <f t="shared" si="88"/>
        <v>420.25379476770161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18.915536601790365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1.3461759834124116E-12</v>
      </c>
      <c r="AC110" s="24">
        <f t="shared" si="57"/>
        <v>18.915536601791711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279.24060689287472</v>
      </c>
      <c r="AN110" s="62">
        <f ca="1">AVERAGE(OFFSET($AM$3,0,0,'Données projet'!$E$10+1,1))-AVERAGE(OFFSET($H$3,0,0,'Données projet'!$E$10+1,1))</f>
        <v>212.90262675152454</v>
      </c>
      <c r="AO110" s="62">
        <f t="shared" si="90"/>
        <v>366.51899340890498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279.24060689287563</v>
      </c>
      <c r="BI110" s="62">
        <f ca="1">AVERAGE(OFFSET($BH$3,0,0,'Données projet'!$E$11+1,1))-AVERAGE(OFFSET($H$3,0,0,'Données projet'!$E$11+1,1))</f>
        <v>189.09998601768521</v>
      </c>
      <c r="BJ110" s="62">
        <f t="shared" si="92"/>
        <v>458.38901659119472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11.604528088617984</v>
      </c>
      <c r="BQ110" s="23">
        <f>EXP(-LN(2)/25)*BQ109+(1-EXP(-LN(2)/25))/(LN(2)/25)*Calculateur!BL110*Calculateur!BN110*VLOOKUP('Données projet'!$B$11,Paramètres!$A$1:$I$89,3,0)*0.475*44/12</f>
        <v>5.1972640284590792</v>
      </c>
      <c r="BR110" s="23">
        <f>EXP(-LN(2)/2)*BR109+(1-EXP(-LN(2)/2))/(LN(2)/2)*BL110*BO110*VLOOKUP('Données projet'!$B$11,Paramètres!$A$1:$I$89,3,0)*0.475*44/12</f>
        <v>1.1207446087958606E-10</v>
      </c>
      <c r="BS110" s="24">
        <f t="shared" si="63"/>
        <v>16.801792117189137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83.489966062874203</v>
      </c>
      <c r="T111" s="62">
        <f t="shared" si="88"/>
        <v>420.25379476770161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18.544614466367364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9.5189016654138555E-13</v>
      </c>
      <c r="AC111" s="24">
        <f t="shared" si="57"/>
        <v>18.544614466368316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279.48508419000041</v>
      </c>
      <c r="AN111" s="62">
        <f ca="1">AVERAGE(OFFSET($AM$3,0,0,'Données projet'!$E$10+1,1))-AVERAGE(OFFSET($H$3,0,0,'Données projet'!$E$10+1,1))</f>
        <v>212.90262675152454</v>
      </c>
      <c r="AO111" s="62">
        <f t="shared" si="90"/>
        <v>366.51899340890498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279.48508419000132</v>
      </c>
      <c r="BI111" s="62">
        <f ca="1">AVERAGE(OFFSET($BH$3,0,0,'Données projet'!$E$11+1,1))-AVERAGE(OFFSET($H$3,0,0,'Données projet'!$E$11+1,1))</f>
        <v>189.09998601768521</v>
      </c>
      <c r="BJ111" s="62">
        <f t="shared" si="92"/>
        <v>458.38901659119472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11.376970370863418</v>
      </c>
      <c r="BQ111" s="23">
        <f>EXP(-LN(2)/25)*BQ110+(1-EXP(-LN(2)/25))/(LN(2)/25)*Calculateur!BL111*Calculateur!BN111*VLOOKUP('Données projet'!$B$11,Paramètres!$A$1:$I$89,3,0)*0.475*44/12</f>
        <v>5.0551445702886291</v>
      </c>
      <c r="BR111" s="23">
        <f>EXP(-LN(2)/2)*BR110+(1-EXP(-LN(2)/2))/(LN(2)/2)*BL111*BO111*VLOOKUP('Données projet'!$B$11,Paramètres!$A$1:$I$89,3,0)*0.475*44/12</f>
        <v>7.9248611285781742E-11</v>
      </c>
      <c r="BS111" s="24">
        <f t="shared" si="63"/>
        <v>16.432114941231298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83.489966062874203</v>
      </c>
      <c r="T112" s="62">
        <f t="shared" si="88"/>
        <v>420.25379476770161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18.180965887779845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6.730879917062058E-13</v>
      </c>
      <c r="AC112" s="24">
        <f t="shared" si="57"/>
        <v>18.180965887780516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279.72532035259036</v>
      </c>
      <c r="AN112" s="62">
        <f ca="1">AVERAGE(OFFSET($AM$3,0,0,'Données projet'!$E$10+1,1))-AVERAGE(OFFSET($H$3,0,0,'Données projet'!$E$10+1,1))</f>
        <v>212.90262675152454</v>
      </c>
      <c r="AO112" s="62">
        <f t="shared" si="90"/>
        <v>366.51899340890498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279.72532035259127</v>
      </c>
      <c r="BI112" s="62">
        <f ca="1">AVERAGE(OFFSET($BH$3,0,0,'Données projet'!$E$11+1,1))-AVERAGE(OFFSET($H$3,0,0,'Données projet'!$E$11+1,1))</f>
        <v>189.09998601768521</v>
      </c>
      <c r="BJ112" s="62">
        <f t="shared" si="92"/>
        <v>458.38901659119472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11.153874921157517</v>
      </c>
      <c r="BQ112" s="23">
        <f>EXP(-LN(2)/25)*BQ111+(1-EXP(-LN(2)/25))/(LN(2)/25)*Calculateur!BL112*Calculateur!BN112*VLOOKUP('Données projet'!$B$11,Paramètres!$A$1:$I$89,3,0)*0.475*44/12</f>
        <v>4.9169113761755874</v>
      </c>
      <c r="BR112" s="23">
        <f>EXP(-LN(2)/2)*BR111+(1-EXP(-LN(2)/2))/(LN(2)/2)*BL112*BO112*VLOOKUP('Données projet'!$B$11,Paramètres!$A$1:$I$89,3,0)*0.475*44/12</f>
        <v>5.6037230439793034E-11</v>
      </c>
      <c r="BS112" s="24">
        <f t="shared" si="63"/>
        <v>16.070786297389141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83.489966062874203</v>
      </c>
      <c r="T113" s="62">
        <f t="shared" si="88"/>
        <v>420.25379476770161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17.824448236014696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4.7594508327069277E-13</v>
      </c>
      <c r="AC113" s="24">
        <f t="shared" si="57"/>
        <v>17.824448236015172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279.96138895484694</v>
      </c>
      <c r="AN113" s="62">
        <f ca="1">AVERAGE(OFFSET($AM$3,0,0,'Données projet'!$E$10+1,1))-AVERAGE(OFFSET($H$3,0,0,'Données projet'!$E$10+1,1))</f>
        <v>212.90262675152454</v>
      </c>
      <c r="AO113" s="62">
        <f t="shared" si="90"/>
        <v>366.51899340890498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279.96138895484785</v>
      </c>
      <c r="BI113" s="62">
        <f ca="1">AVERAGE(OFFSET($BH$3,0,0,'Données projet'!$E$11+1,1))-AVERAGE(OFFSET($H$3,0,0,'Données projet'!$E$11+1,1))</f>
        <v>189.09998601768521</v>
      </c>
      <c r="BJ113" s="62">
        <f t="shared" si="92"/>
        <v>458.38901659119472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10.935154237145561</v>
      </c>
      <c r="BQ113" s="23">
        <f>EXP(-LN(2)/25)*BQ112+(1-EXP(-LN(2)/25))/(LN(2)/25)*Calculateur!BL113*Calculateur!BN113*VLOOKUP('Données projet'!$B$11,Paramètres!$A$1:$I$89,3,0)*0.475*44/12</f>
        <v>4.7824581760249343</v>
      </c>
      <c r="BR113" s="23">
        <f>EXP(-LN(2)/2)*BR112+(1-EXP(-LN(2)/2))/(LN(2)/2)*BL113*BO113*VLOOKUP('Données projet'!$B$11,Paramètres!$A$1:$I$89,3,0)*0.475*44/12</f>
        <v>3.9624305642890877E-11</v>
      </c>
      <c r="BS113" s="24">
        <f t="shared" si="63"/>
        <v>15.717612413210121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83.489966062874203</v>
      </c>
      <c r="T114" s="62">
        <f t="shared" si="88"/>
        <v>420.25379476770161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17.474921677946366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3.365439958531029E-13</v>
      </c>
      <c r="AC114" s="24">
        <f t="shared" si="57"/>
        <v>17.474921677946703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280.19336229462465</v>
      </c>
      <c r="AN114" s="62">
        <f ca="1">AVERAGE(OFFSET($AM$3,0,0,'Données projet'!$E$10+1,1))-AVERAGE(OFFSET($H$3,0,0,'Données projet'!$E$10+1,1))</f>
        <v>212.90262675152454</v>
      </c>
      <c r="AO114" s="62">
        <f t="shared" si="90"/>
        <v>366.51899340890498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280.19336229462556</v>
      </c>
      <c r="BI114" s="62">
        <f ca="1">AVERAGE(OFFSET($BH$3,0,0,'Données projet'!$E$11+1,1))-AVERAGE(OFFSET($H$3,0,0,'Données projet'!$E$11+1,1))</f>
        <v>189.09998601768521</v>
      </c>
      <c r="BJ114" s="62">
        <f t="shared" si="92"/>
        <v>458.38901659119472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10.720722532340634</v>
      </c>
      <c r="BQ114" s="23">
        <f>EXP(-LN(2)/25)*BQ113+(1-EXP(-LN(2)/25))/(LN(2)/25)*Calculateur!BL114*Calculateur!BN114*VLOOKUP('Données projet'!$B$11,Paramètres!$A$1:$I$89,3,0)*0.475*44/12</f>
        <v>4.6516816057029873</v>
      </c>
      <c r="BR114" s="23">
        <f>EXP(-LN(2)/2)*BR113+(1-EXP(-LN(2)/2))/(LN(2)/2)*BL114*BO114*VLOOKUP('Données projet'!$B$11,Paramètres!$A$1:$I$89,3,0)*0.475*44/12</f>
        <v>2.801861521989652E-11</v>
      </c>
      <c r="BS114" s="24">
        <f t="shared" si="63"/>
        <v>15.372404138071639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83.489966062874203</v>
      </c>
      <c r="T115" s="62">
        <f t="shared" si="88"/>
        <v>420.25379476770161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17.132249122491608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2.3797254163534639E-13</v>
      </c>
      <c r="AC115" s="24">
        <f t="shared" si="57"/>
        <v>17.132249122491846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280.42131141557195</v>
      </c>
      <c r="AN115" s="62">
        <f ca="1">AVERAGE(OFFSET($AM$3,0,0,'Données projet'!$E$10+1,1))-AVERAGE(OFFSET($H$3,0,0,'Données projet'!$E$10+1,1))</f>
        <v>212.90262675152454</v>
      </c>
      <c r="AO115" s="62">
        <f t="shared" si="90"/>
        <v>366.51899340890498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280.42131141557286</v>
      </c>
      <c r="BI115" s="62">
        <f ca="1">AVERAGE(OFFSET($BH$3,0,0,'Données projet'!$E$11+1,1))-AVERAGE(OFFSET($H$3,0,0,'Données projet'!$E$11+1,1))</f>
        <v>189.09998601768521</v>
      </c>
      <c r="BJ115" s="62">
        <f t="shared" si="92"/>
        <v>458.38901659119472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10.510495702476506</v>
      </c>
      <c r="BQ115" s="23">
        <f>EXP(-LN(2)/25)*BQ114+(1-EXP(-LN(2)/25))/(LN(2)/25)*Calculateur!BL115*Calculateur!BN115*VLOOKUP('Données projet'!$B$11,Paramètres!$A$1:$I$89,3,0)*0.475*44/12</f>
        <v>4.5244811275737353</v>
      </c>
      <c r="BR115" s="23">
        <f>EXP(-LN(2)/2)*BR114+(1-EXP(-LN(2)/2))/(LN(2)/2)*BL115*BO115*VLOOKUP('Données projet'!$B$11,Paramètres!$A$1:$I$89,3,0)*0.475*44/12</f>
        <v>1.9812152821445439E-11</v>
      </c>
      <c r="BS115" s="24">
        <f t="shared" si="63"/>
        <v>15.034976830070052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83.489966062874203</v>
      </c>
      <c r="T116" s="62">
        <f t="shared" si="88"/>
        <v>420.25379476770161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16.796296166839696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1.6827199792655145E-13</v>
      </c>
      <c r="AC116" s="24">
        <f t="shared" si="57"/>
        <v>16.796296166839863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280.64530612888871</v>
      </c>
      <c r="AN116" s="62">
        <f ca="1">AVERAGE(OFFSET($AM$3,0,0,'Données projet'!$E$10+1,1))-AVERAGE(OFFSET($H$3,0,0,'Données projet'!$E$10+1,1))</f>
        <v>212.90262675152454</v>
      </c>
      <c r="AO116" s="62">
        <f t="shared" si="90"/>
        <v>366.51899340890498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280.64530612888962</v>
      </c>
      <c r="BI116" s="62">
        <f ca="1">AVERAGE(OFFSET($BH$3,0,0,'Données projet'!$E$11+1,1))-AVERAGE(OFFSET($H$3,0,0,'Données projet'!$E$11+1,1))</f>
        <v>189.09998601768521</v>
      </c>
      <c r="BJ116" s="62">
        <f t="shared" si="92"/>
        <v>458.38901659119472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10.304391292520309</v>
      </c>
      <c r="BQ116" s="23">
        <f>EXP(-LN(2)/25)*BQ115+(1-EXP(-LN(2)/25))/(LN(2)/25)*Calculateur!BL116*Calculateur!BN116*VLOOKUP('Données projet'!$B$11,Paramètres!$A$1:$I$89,3,0)*0.475*44/12</f>
        <v>4.4007589532081095</v>
      </c>
      <c r="BR116" s="23">
        <f>EXP(-LN(2)/2)*BR115+(1-EXP(-LN(2)/2))/(LN(2)/2)*BL116*BO116*VLOOKUP('Données projet'!$B$11,Paramètres!$A$1:$I$89,3,0)*0.475*44/12</f>
        <v>1.400930760994826E-11</v>
      </c>
      <c r="BS116" s="24">
        <f t="shared" si="63"/>
        <v>14.705150245742429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83.489966062874203</v>
      </c>
      <c r="T117" s="62">
        <f t="shared" si="88"/>
        <v>420.25379476770161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16.466931043737048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1.1898627081767319E-13</v>
      </c>
      <c r="AC117" s="24">
        <f t="shared" si="57"/>
        <v>16.466931043737166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280.86541503470653</v>
      </c>
      <c r="AN117" s="62">
        <f ca="1">AVERAGE(OFFSET($AM$3,0,0,'Données projet'!$E$10+1,1))-AVERAGE(OFFSET($H$3,0,0,'Données projet'!$E$10+1,1))</f>
        <v>212.90262675152454</v>
      </c>
      <c r="AO117" s="62">
        <f t="shared" si="90"/>
        <v>366.51899340890498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280.86541503470744</v>
      </c>
      <c r="BI117" s="62">
        <f ca="1">AVERAGE(OFFSET($BH$3,0,0,'Données projet'!$E$11+1,1))-AVERAGE(OFFSET($H$3,0,0,'Données projet'!$E$11+1,1))</f>
        <v>189.09998601768521</v>
      </c>
      <c r="BJ117" s="62">
        <f t="shared" si="92"/>
        <v>458.38901659119472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10.102328464332077</v>
      </c>
      <c r="BQ117" s="23">
        <f>EXP(-LN(2)/25)*BQ116+(1-EXP(-LN(2)/25))/(LN(2)/25)*Calculateur!BL117*Calculateur!BN117*VLOOKUP('Données projet'!$B$11,Paramètres!$A$1:$I$89,3,0)*0.475*44/12</f>
        <v>4.2804199682067781</v>
      </c>
      <c r="BR117" s="23">
        <f>EXP(-LN(2)/2)*BR116+(1-EXP(-LN(2)/2))/(LN(2)/2)*BL117*BO117*VLOOKUP('Données projet'!$B$11,Paramètres!$A$1:$I$89,3,0)*0.475*44/12</f>
        <v>9.9060764107227193E-12</v>
      </c>
      <c r="BS117" s="24">
        <f t="shared" si="63"/>
        <v>14.382748432548761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83.489966062874203</v>
      </c>
      <c r="T118" s="62">
        <f t="shared" si="88"/>
        <v>420.25379476770161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16.144024569805556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8.4135998963275725E-14</v>
      </c>
      <c r="AC118" s="24">
        <f t="shared" si="57"/>
        <v>16.144024569805641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281.08170554309834</v>
      </c>
      <c r="AN118" s="62">
        <f ca="1">AVERAGE(OFFSET($AM$3,0,0,'Données projet'!$E$10+1,1))-AVERAGE(OFFSET($H$3,0,0,'Données projet'!$E$10+1,1))</f>
        <v>212.90262675152454</v>
      </c>
      <c r="AO118" s="62">
        <f t="shared" si="90"/>
        <v>366.51899340890498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281.08170554309925</v>
      </c>
      <c r="BI118" s="62">
        <f ca="1">AVERAGE(OFFSET($BH$3,0,0,'Données projet'!$E$11+1,1))-AVERAGE(OFFSET($H$3,0,0,'Données projet'!$E$11+1,1))</f>
        <v>189.09998601768521</v>
      </c>
      <c r="BJ118" s="62">
        <f t="shared" si="92"/>
        <v>458.38901659119472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9.9042279649584604</v>
      </c>
      <c r="BQ118" s="23">
        <f>EXP(-LN(2)/25)*BQ117+(1-EXP(-LN(2)/25))/(LN(2)/25)*Calculateur!BL118*Calculateur!BN118*VLOOKUP('Données projet'!$B$11,Paramètres!$A$1:$I$89,3,0)*0.475*44/12</f>
        <v>4.1633716590786607</v>
      </c>
      <c r="BR118" s="23">
        <f>EXP(-LN(2)/2)*BR117+(1-EXP(-LN(2)/2))/(LN(2)/2)*BL118*BO118*VLOOKUP('Données projet'!$B$11,Paramètres!$A$1:$I$89,3,0)*0.475*44/12</f>
        <v>7.0046538049741301E-12</v>
      </c>
      <c r="BS118" s="24">
        <f t="shared" si="63"/>
        <v>14.067599624044126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83.489966062874203</v>
      </c>
      <c r="T119" s="62">
        <f t="shared" si="88"/>
        <v>420.25379476770161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15.827450094874358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5.9493135408836597E-14</v>
      </c>
      <c r="AC119" s="24">
        <f t="shared" si="57"/>
        <v>15.827450094874417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281.29424389472257</v>
      </c>
      <c r="AN119" s="62">
        <f ca="1">AVERAGE(OFFSET($AM$3,0,0,'Données projet'!$E$10+1,1))-AVERAGE(OFFSET($H$3,0,0,'Données projet'!$E$10+1,1))</f>
        <v>212.90262675152454</v>
      </c>
      <c r="AO119" s="62">
        <f t="shared" si="90"/>
        <v>366.51899340890498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281.29424389472348</v>
      </c>
      <c r="BI119" s="62">
        <f ca="1">AVERAGE(OFFSET($BH$3,0,0,'Données projet'!$E$11+1,1))-AVERAGE(OFFSET($H$3,0,0,'Données projet'!$E$11+1,1))</f>
        <v>189.09998601768521</v>
      </c>
      <c r="BJ119" s="62">
        <f t="shared" si="92"/>
        <v>458.38901659119472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9.7100120955481852</v>
      </c>
      <c r="BQ119" s="23">
        <f>EXP(-LN(2)/25)*BQ118+(1-EXP(-LN(2)/25))/(LN(2)/25)*Calculateur!BL119*Calculateur!BN119*VLOOKUP('Données projet'!$B$11,Paramètres!$A$1:$I$89,3,0)*0.475*44/12</f>
        <v>4.0495240421189544</v>
      </c>
      <c r="BR119" s="23">
        <f>EXP(-LN(2)/2)*BR118+(1-EXP(-LN(2)/2))/(LN(2)/2)*BL119*BO119*VLOOKUP('Données projet'!$B$11,Paramètres!$A$1:$I$89,3,0)*0.475*44/12</f>
        <v>4.9530382053613597E-12</v>
      </c>
      <c r="BS119" s="24">
        <f t="shared" si="63"/>
        <v>13.759536137672093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83.489966062874203</v>
      </c>
      <c r="T120" s="62">
        <f t="shared" si="88"/>
        <v>420.25379476770161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15.517083452305197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4.2067999481637863E-14</v>
      </c>
      <c r="AC120" s="24">
        <f t="shared" si="57"/>
        <v>15.51708345230524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281.50309518111072</v>
      </c>
      <c r="AN120" s="62">
        <f ca="1">AVERAGE(OFFSET($AM$3,0,0,'Données projet'!$E$10+1,1))-AVERAGE(OFFSET($H$3,0,0,'Données projet'!$E$10+1,1))</f>
        <v>212.90262675152454</v>
      </c>
      <c r="AO120" s="62">
        <f t="shared" si="90"/>
        <v>366.51899340890498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281.50309518111163</v>
      </c>
      <c r="BI120" s="62">
        <f ca="1">AVERAGE(OFFSET($BH$3,0,0,'Données projet'!$E$11+1,1))-AVERAGE(OFFSET($H$3,0,0,'Données projet'!$E$11+1,1))</f>
        <v>189.09998601768521</v>
      </c>
      <c r="BJ120" s="62">
        <f t="shared" si="92"/>
        <v>458.38901659119472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9.5196046808770625</v>
      </c>
      <c r="BQ120" s="23">
        <f>EXP(-LN(2)/25)*BQ119+(1-EXP(-LN(2)/25))/(LN(2)/25)*Calculateur!BL120*Calculateur!BN120*VLOOKUP('Données projet'!$B$11,Paramètres!$A$1:$I$89,3,0)*0.475*44/12</f>
        <v>3.9387895942319977</v>
      </c>
      <c r="BR120" s="23">
        <f>EXP(-LN(2)/2)*BR119+(1-EXP(-LN(2)/2))/(LN(2)/2)*BL120*BO120*VLOOKUP('Données projet'!$B$11,Paramètres!$A$1:$I$89,3,0)*0.475*44/12</f>
        <v>3.502326902487065E-12</v>
      </c>
      <c r="BS120" s="24">
        <f t="shared" si="63"/>
        <v>13.458394275112564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83.489966062874203</v>
      </c>
      <c r="T121" s="62">
        <f t="shared" si="88"/>
        <v>420.25379476770161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15.212802910291858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2.9746567704418298E-14</v>
      </c>
      <c r="AC121" s="24">
        <f t="shared" si="57"/>
        <v>15.212802910291888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281.70832336460148</v>
      </c>
      <c r="AN121" s="62">
        <f ca="1">AVERAGE(OFFSET($AM$3,0,0,'Données projet'!$E$10+1,1))-AVERAGE(OFFSET($H$3,0,0,'Données projet'!$E$10+1,1))</f>
        <v>212.90262675152454</v>
      </c>
      <c r="AO121" s="62">
        <f t="shared" si="90"/>
        <v>366.51899340890498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281.70832336460239</v>
      </c>
      <c r="BI121" s="62">
        <f ca="1">AVERAGE(OFFSET($BH$3,0,0,'Données projet'!$E$11+1,1))-AVERAGE(OFFSET($H$3,0,0,'Données projet'!$E$11+1,1))</f>
        <v>189.09998601768521</v>
      </c>
      <c r="BJ121" s="62">
        <f t="shared" si="92"/>
        <v>458.38901659119472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9.3329310394705853</v>
      </c>
      <c r="BQ121" s="23">
        <f>EXP(-LN(2)/25)*BQ120+(1-EXP(-LN(2)/25))/(LN(2)/25)*Calculateur!BL121*Calculateur!BN121*VLOOKUP('Données projet'!$B$11,Paramètres!$A$1:$I$89,3,0)*0.475*44/12</f>
        <v>3.831083185645781</v>
      </c>
      <c r="BR121" s="23">
        <f>EXP(-LN(2)/2)*BR120+(1-EXP(-LN(2)/2))/(LN(2)/2)*BL121*BO121*VLOOKUP('Données projet'!$B$11,Paramètres!$A$1:$I$89,3,0)*0.475*44/12</f>
        <v>2.4765191026806798E-12</v>
      </c>
      <c r="BS121" s="24">
        <f t="shared" si="63"/>
        <v>13.164014225118843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83.489966062874203</v>
      </c>
      <c r="T122" s="62">
        <f t="shared" si="88"/>
        <v>420.25379476770161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14.914489124114596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2.1033999740818931E-14</v>
      </c>
      <c r="AC122" s="24">
        <f t="shared" si="57"/>
        <v>14.914489124114617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281.90999129793022</v>
      </c>
      <c r="AN122" s="62">
        <f ca="1">AVERAGE(OFFSET($AM$3,0,0,'Données projet'!$E$10+1,1))-AVERAGE(OFFSET($H$3,0,0,'Données projet'!$E$10+1,1))</f>
        <v>212.90262675152454</v>
      </c>
      <c r="AO122" s="62">
        <f t="shared" si="90"/>
        <v>366.51899340890498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281.90999129793113</v>
      </c>
      <c r="BI122" s="62">
        <f ca="1">AVERAGE(OFFSET($BH$3,0,0,'Données projet'!$E$11+1,1))-AVERAGE(OFFSET($H$3,0,0,'Données projet'!$E$11+1,1))</f>
        <v>189.09998601768521</v>
      </c>
      <c r="BJ122" s="62">
        <f t="shared" si="92"/>
        <v>458.38901659119472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9.1499179543124107</v>
      </c>
      <c r="BQ122" s="23">
        <f>EXP(-LN(2)/25)*BQ121+(1-EXP(-LN(2)/25))/(LN(2)/25)*Calculateur!BL122*Calculateur!BN122*VLOOKUP('Données projet'!$B$11,Paramètres!$A$1:$I$89,3,0)*0.475*44/12</f>
        <v>3.7263220144663882</v>
      </c>
      <c r="BR122" s="23">
        <f>EXP(-LN(2)/2)*BR121+(1-EXP(-LN(2)/2))/(LN(2)/2)*BL122*BO122*VLOOKUP('Données projet'!$B$11,Paramètres!$A$1:$I$89,3,0)*0.475*44/12</f>
        <v>1.7511634512435325E-12</v>
      </c>
      <c r="BS122" s="24">
        <f t="shared" si="63"/>
        <v>12.876239968780551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83.489966062874203</v>
      </c>
      <c r="T123" s="62">
        <f t="shared" si="88"/>
        <v>420.25379476770161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14.622025089330826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1.4873283852209149E-14</v>
      </c>
      <c r="AC123" s="24">
        <f t="shared" si="57"/>
        <v>14.62202508933084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282.1081607434777</v>
      </c>
      <c r="AN123" s="62">
        <f ca="1">AVERAGE(OFFSET($AM$3,0,0,'Données projet'!$E$10+1,1))-AVERAGE(OFFSET($H$3,0,0,'Données projet'!$E$10+1,1))</f>
        <v>212.90262675152454</v>
      </c>
      <c r="AO123" s="62">
        <f t="shared" si="90"/>
        <v>366.51899340890498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282.10816074347861</v>
      </c>
      <c r="BI123" s="62">
        <f ca="1">AVERAGE(OFFSET($BH$3,0,0,'Données projet'!$E$11+1,1))-AVERAGE(OFFSET($H$3,0,0,'Données projet'!$E$11+1,1))</f>
        <v>189.09998601768521</v>
      </c>
      <c r="BJ123" s="62">
        <f t="shared" si="92"/>
        <v>458.38901659119472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8.9704936441272292</v>
      </c>
      <c r="BQ123" s="23">
        <f>EXP(-LN(2)/25)*BQ122+(1-EXP(-LN(2)/25))/(LN(2)/25)*Calculateur!BL123*Calculateur!BN123*VLOOKUP('Données projet'!$B$11,Paramètres!$A$1:$I$89,3,0)*0.475*44/12</f>
        <v>3.6244255430220469</v>
      </c>
      <c r="BR123" s="23">
        <f>EXP(-LN(2)/2)*BR122+(1-EXP(-LN(2)/2))/(LN(2)/2)*BL123*BO123*VLOOKUP('Données projet'!$B$11,Paramètres!$A$1:$I$89,3,0)*0.475*44/12</f>
        <v>1.2382595513403399E-12</v>
      </c>
      <c r="BS123" s="24">
        <f t="shared" si="63"/>
        <v>12.594919187150515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83.489966062874203</v>
      </c>
      <c r="T124" s="62">
        <f t="shared" si="88"/>
        <v>420.25379476770161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14.335296095883718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1.0516999870409466E-14</v>
      </c>
      <c r="AC124" s="24">
        <f t="shared" si="57"/>
        <v>14.335296095883729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282.30289239218547</v>
      </c>
      <c r="AN124" s="62">
        <f ca="1">AVERAGE(OFFSET($AM$3,0,0,'Données projet'!$E$10+1,1))-AVERAGE(OFFSET($H$3,0,0,'Données projet'!$E$10+1,1))</f>
        <v>212.90262675152454</v>
      </c>
      <c r="AO124" s="62">
        <f t="shared" si="90"/>
        <v>366.51899340890498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282.30289239218638</v>
      </c>
      <c r="BI124" s="62">
        <f ca="1">AVERAGE(OFFSET($BH$3,0,0,'Données projet'!$E$11+1,1))-AVERAGE(OFFSET($H$3,0,0,'Données projet'!$E$11+1,1))</f>
        <v>189.09998601768521</v>
      </c>
      <c r="BJ124" s="62">
        <f t="shared" si="92"/>
        <v>458.38901659119472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8.7945877352267559</v>
      </c>
      <c r="BQ124" s="23">
        <f>EXP(-LN(2)/25)*BQ123+(1-EXP(-LN(2)/25))/(LN(2)/25)*Calculateur!BL124*Calculateur!BN124*VLOOKUP('Données projet'!$B$11,Paramètres!$A$1:$I$89,3,0)*0.475*44/12</f>
        <v>3.5253154359478533</v>
      </c>
      <c r="BR124" s="23">
        <f>EXP(-LN(2)/2)*BR123+(1-EXP(-LN(2)/2))/(LN(2)/2)*BL124*BO124*VLOOKUP('Données projet'!$B$11,Paramètres!$A$1:$I$89,3,0)*0.475*44/12</f>
        <v>8.7558172562176626E-13</v>
      </c>
      <c r="BS124" s="24">
        <f t="shared" si="63"/>
        <v>12.319903171175485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83.489966062874203</v>
      </c>
      <c r="T125" s="62">
        <f t="shared" si="88"/>
        <v>420.25379476770161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14.054189683110692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7.4366419261045746E-15</v>
      </c>
      <c r="AC125" s="24">
        <f t="shared" si="57"/>
        <v>14.0541896831107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282.49424588214288</v>
      </c>
      <c r="AN125" s="62">
        <f ca="1">AVERAGE(OFFSET($AM$3,0,0,'Données projet'!$E$10+1,1))-AVERAGE(OFFSET($H$3,0,0,'Données projet'!$E$10+1,1))</f>
        <v>212.90262675152454</v>
      </c>
      <c r="AO125" s="62">
        <f t="shared" si="90"/>
        <v>366.51899340890498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282.49424588214379</v>
      </c>
      <c r="BI125" s="62">
        <f ca="1">AVERAGE(OFFSET($BH$3,0,0,'Données projet'!$E$11+1,1))-AVERAGE(OFFSET($H$3,0,0,'Données projet'!$E$11+1,1))</f>
        <v>189.09998601768521</v>
      </c>
      <c r="BJ125" s="62">
        <f t="shared" si="92"/>
        <v>458.38901659119472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8.62213123390781</v>
      </c>
      <c r="BQ125" s="23">
        <f>EXP(-LN(2)/25)*BQ124+(1-EXP(-LN(2)/25))/(LN(2)/25)*Calculateur!BL125*Calculateur!BN125*VLOOKUP('Données projet'!$B$11,Paramètres!$A$1:$I$89,3,0)*0.475*44/12</f>
        <v>3.4289154999635776</v>
      </c>
      <c r="BR125" s="23">
        <f>EXP(-LN(2)/2)*BR124+(1-EXP(-LN(2)/2))/(LN(2)/2)*BL125*BO125*VLOOKUP('Données projet'!$B$11,Paramètres!$A$1:$I$89,3,0)*0.475*44/12</f>
        <v>6.1912977567016996E-13</v>
      </c>
      <c r="BS125" s="24">
        <f t="shared" si="63"/>
        <v>12.051046733872008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83.489966062874203</v>
      </c>
      <c r="T126" s="62">
        <f t="shared" si="88"/>
        <v>420.25379476770161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13.778595595634163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5.2584999352047328E-15</v>
      </c>
      <c r="AC126" s="24">
        <f t="shared" si="57"/>
        <v>13.778595595634169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282.68227981685175</v>
      </c>
      <c r="AN126" s="62">
        <f ca="1">AVERAGE(OFFSET($AM$3,0,0,'Données projet'!$E$10+1,1))-AVERAGE(OFFSET($H$3,0,0,'Données projet'!$E$10+1,1))</f>
        <v>212.90262675152454</v>
      </c>
      <c r="AO126" s="62">
        <f t="shared" si="90"/>
        <v>366.51899340890498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282.68227981685266</v>
      </c>
      <c r="BI126" s="62">
        <f ca="1">AVERAGE(OFFSET($BH$3,0,0,'Données projet'!$E$11+1,1))-AVERAGE(OFFSET($H$3,0,0,'Données projet'!$E$11+1,1))</f>
        <v>189.09998601768521</v>
      </c>
      <c r="BJ126" s="62">
        <f t="shared" si="92"/>
        <v>458.38901659119472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8.4530564993916499</v>
      </c>
      <c r="BQ126" s="23">
        <f>EXP(-LN(2)/25)*BQ125+(1-EXP(-LN(2)/25))/(LN(2)/25)*Calculateur!BL126*Calculateur!BN126*VLOOKUP('Données projet'!$B$11,Paramètres!$A$1:$I$89,3,0)*0.475*44/12</f>
        <v>3.3351516252982445</v>
      </c>
      <c r="BR126" s="23">
        <f>EXP(-LN(2)/2)*BR125+(1-EXP(-LN(2)/2))/(LN(2)/2)*BL126*BO126*VLOOKUP('Données projet'!$B$11,Paramètres!$A$1:$I$89,3,0)*0.475*44/12</f>
        <v>4.3779086281088313E-13</v>
      </c>
      <c r="BS126" s="24">
        <f t="shared" si="63"/>
        <v>11.788208124690332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83.489966062874203</v>
      </c>
      <c r="T127" s="62">
        <f t="shared" si="88"/>
        <v>420.25379476770161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13.508405740117254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3.7183209630522873E-15</v>
      </c>
      <c r="AC127" s="24">
        <f t="shared" si="57"/>
        <v>13.508405740117258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282.86705178317442</v>
      </c>
      <c r="AN127" s="62">
        <f ca="1">AVERAGE(OFFSET($AM$3,0,0,'Données projet'!$E$10+1,1))-AVERAGE(OFFSET($H$3,0,0,'Données projet'!$E$10+1,1))</f>
        <v>212.90262675152454</v>
      </c>
      <c r="AO127" s="62">
        <f t="shared" si="90"/>
        <v>366.51899340890498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282.86705178317533</v>
      </c>
      <c r="BI127" s="62">
        <f ca="1">AVERAGE(OFFSET($BH$3,0,0,'Données projet'!$E$11+1,1))-AVERAGE(OFFSET($H$3,0,0,'Données projet'!$E$11+1,1))</f>
        <v>189.09998601768521</v>
      </c>
      <c r="BJ127" s="62">
        <f t="shared" si="92"/>
        <v>458.38901659119472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8.2872972172939452</v>
      </c>
      <c r="BQ127" s="23">
        <f>EXP(-LN(2)/25)*BQ126+(1-EXP(-LN(2)/25))/(LN(2)/25)*Calculateur!BL127*Calculateur!BN127*VLOOKUP('Données projet'!$B$11,Paramètres!$A$1:$I$89,3,0)*0.475*44/12</f>
        <v>3.2439517287164628</v>
      </c>
      <c r="BR127" s="23">
        <f>EXP(-LN(2)/2)*BR126+(1-EXP(-LN(2)/2))/(LN(2)/2)*BL127*BO127*VLOOKUP('Données projet'!$B$11,Paramètres!$A$1:$I$89,3,0)*0.475*44/12</f>
        <v>3.0956488783508498E-13</v>
      </c>
      <c r="BS127" s="24">
        <f t="shared" si="63"/>
        <v>11.531248946010717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83.489966062874203</v>
      </c>
      <c r="T128" s="62">
        <f t="shared" si="88"/>
        <v>420.25379476770161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13.243514142867491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2.6292499676023664E-15</v>
      </c>
      <c r="AC128" s="24">
        <f t="shared" si="57"/>
        <v>13.243514142867493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283.04861836896958</v>
      </c>
      <c r="AN128" s="62">
        <f ca="1">AVERAGE(OFFSET($AM$3,0,0,'Données projet'!$E$10+1,1))-AVERAGE(OFFSET($H$3,0,0,'Données projet'!$E$10+1,1))</f>
        <v>212.90262675152454</v>
      </c>
      <c r="AO128" s="62">
        <f t="shared" si="90"/>
        <v>366.51899340890498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283.04861836897049</v>
      </c>
      <c r="BI128" s="62">
        <f ca="1">AVERAGE(OFFSET($BH$3,0,0,'Données projet'!$E$11+1,1))-AVERAGE(OFFSET($H$3,0,0,'Données projet'!$E$11+1,1))</f>
        <v>189.09998601768521</v>
      </c>
      <c r="BJ128" s="62">
        <f t="shared" si="92"/>
        <v>458.38901659119472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8.1247883736149973</v>
      </c>
      <c r="BQ128" s="23">
        <f>EXP(-LN(2)/25)*BQ127+(1-EXP(-LN(2)/25))/(LN(2)/25)*Calculateur!BL128*Calculateur!BN128*VLOOKUP('Données projet'!$B$11,Paramètres!$A$1:$I$89,3,0)*0.475*44/12</f>
        <v>3.1552456981027039</v>
      </c>
      <c r="BR128" s="23">
        <f>EXP(-LN(2)/2)*BR127+(1-EXP(-LN(2)/2))/(LN(2)/2)*BL128*BO128*VLOOKUP('Données projet'!$B$11,Paramètres!$A$1:$I$89,3,0)*0.475*44/12</f>
        <v>2.1889543140544156E-13</v>
      </c>
      <c r="BS128" s="24">
        <f t="shared" si="63"/>
        <v>11.280034071717919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83.489966062874203</v>
      </c>
      <c r="T129" s="62">
        <f t="shared" si="88"/>
        <v>420.25379476770161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12.983816908271876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1.8591604815261437E-15</v>
      </c>
      <c r="AC129" s="24">
        <f t="shared" si="57"/>
        <v>12.983816908271878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283.22703518042329</v>
      </c>
      <c r="AN129" s="62">
        <f ca="1">AVERAGE(OFFSET($AM$3,0,0,'Données projet'!$E$10+1,1))-AVERAGE(OFFSET($H$3,0,0,'Données projet'!$E$10+1,1))</f>
        <v>212.90262675152454</v>
      </c>
      <c r="AO129" s="62">
        <f t="shared" si="90"/>
        <v>366.51899340890498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283.2270351804242</v>
      </c>
      <c r="BI129" s="62">
        <f ca="1">AVERAGE(OFFSET($BH$3,0,0,'Données projet'!$E$11+1,1))-AVERAGE(OFFSET($H$3,0,0,'Données projet'!$E$11+1,1))</f>
        <v>189.09998601768521</v>
      </c>
      <c r="BJ129" s="62">
        <f t="shared" si="92"/>
        <v>458.38901659119472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7.9654662292399872</v>
      </c>
      <c r="BQ129" s="23">
        <f>EXP(-LN(2)/25)*BQ128+(1-EXP(-LN(2)/25))/(LN(2)/25)*Calculateur!BL129*Calculateur!BN129*VLOOKUP('Données projet'!$B$11,Paramètres!$A$1:$I$89,3,0)*0.475*44/12</f>
        <v>3.0689653385609255</v>
      </c>
      <c r="BR129" s="23">
        <f>EXP(-LN(2)/2)*BR128+(1-EXP(-LN(2)/2))/(LN(2)/2)*BL129*BO129*VLOOKUP('Données projet'!$B$11,Paramètres!$A$1:$I$89,3,0)*0.475*44/12</f>
        <v>1.5478244391754249E-13</v>
      </c>
      <c r="BS129" s="24">
        <f t="shared" si="63"/>
        <v>11.034431567801066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83.489966062874203</v>
      </c>
      <c r="T130" s="62">
        <f t="shared" si="88"/>
        <v>420.25379476770161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12.729212178047009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1.3146249838011832E-15</v>
      </c>
      <c r="AC130" s="24">
        <f t="shared" si="57"/>
        <v>12.72921217804701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283.40235685907851</v>
      </c>
      <c r="AN130" s="62">
        <f ca="1">AVERAGE(OFFSET($AM$3,0,0,'Données projet'!$E$10+1,1))-AVERAGE(OFFSET($H$3,0,0,'Données projet'!$E$10+1,1))</f>
        <v>212.90262675152454</v>
      </c>
      <c r="AO130" s="62">
        <f t="shared" si="90"/>
        <v>366.51899340890498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283.40235685907942</v>
      </c>
      <c r="BI130" s="62">
        <f ca="1">AVERAGE(OFFSET($BH$3,0,0,'Données projet'!$E$11+1,1))-AVERAGE(OFFSET($H$3,0,0,'Données projet'!$E$11+1,1))</f>
        <v>189.09998601768521</v>
      </c>
      <c r="BJ130" s="62">
        <f t="shared" si="92"/>
        <v>458.38901659119472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7.8092682949392582</v>
      </c>
      <c r="BQ130" s="23">
        <f>EXP(-LN(2)/25)*BQ129+(1-EXP(-LN(2)/25))/(LN(2)/25)*Calculateur!BL130*Calculateur!BN130*VLOOKUP('Données projet'!$B$11,Paramètres!$A$1:$I$89,3,0)*0.475*44/12</f>
        <v>2.9850443199881038</v>
      </c>
      <c r="BR130" s="23">
        <f>EXP(-LN(2)/2)*BR129+(1-EXP(-LN(2)/2))/(LN(2)/2)*BL130*BO130*VLOOKUP('Données projet'!$B$11,Paramètres!$A$1:$I$89,3,0)*0.475*44/12</f>
        <v>1.0944771570272078E-13</v>
      </c>
      <c r="BS130" s="24">
        <f t="shared" si="63"/>
        <v>10.794312614927472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83.489966062874203</v>
      </c>
      <c r="T131" s="62">
        <f t="shared" si="88"/>
        <v>420.25379476770161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12.479600091288299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9.2958024076307183E-16</v>
      </c>
      <c r="AC131" s="24">
        <f t="shared" si="57"/>
        <v>12.479600091288301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283.57463709856961</v>
      </c>
      <c r="AN131" s="62">
        <f ca="1">AVERAGE(OFFSET($AM$3,0,0,'Données projet'!$E$10+1,1))-AVERAGE(OFFSET($H$3,0,0,'Données projet'!$E$10+1,1))</f>
        <v>212.90262675152454</v>
      </c>
      <c r="AO131" s="62">
        <f t="shared" si="90"/>
        <v>366.51899340890498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283.57463709857052</v>
      </c>
      <c r="BI131" s="62">
        <f ca="1">AVERAGE(OFFSET($BH$3,0,0,'Données projet'!$E$11+1,1))-AVERAGE(OFFSET($H$3,0,0,'Données projet'!$E$11+1,1))</f>
        <v>189.09998601768521</v>
      </c>
      <c r="BJ131" s="62">
        <f t="shared" si="92"/>
        <v>458.38901659119472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7.656133306858834</v>
      </c>
      <c r="BQ131" s="23">
        <f>EXP(-LN(2)/25)*BQ130+(1-EXP(-LN(2)/25))/(LN(2)/25)*Calculateur!BL131*Calculateur!BN131*VLOOKUP('Données projet'!$B$11,Paramètres!$A$1:$I$89,3,0)*0.475*44/12</f>
        <v>2.903418126081371</v>
      </c>
      <c r="BR131" s="23">
        <f>EXP(-LN(2)/2)*BR130+(1-EXP(-LN(2)/2))/(LN(2)/2)*BL131*BO131*VLOOKUP('Données projet'!$B$11,Paramètres!$A$1:$I$89,3,0)*0.475*44/12</f>
        <v>7.7391221958771245E-14</v>
      </c>
      <c r="BS131" s="24">
        <f t="shared" si="63"/>
        <v>10.559551432940284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83.489966062874203</v>
      </c>
      <c r="T132" s="62">
        <f t="shared" si="88"/>
        <v>420.25379476770161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12.234882745302588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6.573124919005916E-16</v>
      </c>
      <c r="AC132" s="24">
        <f t="shared" ref="AC132:AC153" si="111">SUM(Z132:AB132)</f>
        <v>12.234882745302588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283.74392866106643</v>
      </c>
      <c r="AN132" s="62">
        <f ca="1">AVERAGE(OFFSET($AM$3,0,0,'Données projet'!$E$10+1,1))-AVERAGE(OFFSET($H$3,0,0,'Données projet'!$E$10+1,1))</f>
        <v>212.90262675152454</v>
      </c>
      <c r="AO132" s="62">
        <f t="shared" si="90"/>
        <v>366.51899340890498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283.74392866106734</v>
      </c>
      <c r="BI132" s="62">
        <f ca="1">AVERAGE(OFFSET($BH$3,0,0,'Données projet'!$E$11+1,1))-AVERAGE(OFFSET($H$3,0,0,'Données projet'!$E$11+1,1))</f>
        <v>189.09998601768521</v>
      </c>
      <c r="BJ132" s="62">
        <f t="shared" si="92"/>
        <v>458.38901659119472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7.5060012024915466</v>
      </c>
      <c r="BQ132" s="23">
        <f>EXP(-LN(2)/25)*BQ131+(1-EXP(-LN(2)/25))/(LN(2)/25)*Calculateur!BL132*Calculateur!BN132*VLOOKUP('Données projet'!$B$11,Paramètres!$A$1:$I$89,3,0)*0.475*44/12</f>
        <v>2.8240240047395524</v>
      </c>
      <c r="BR132" s="23">
        <f>EXP(-LN(2)/2)*BR131+(1-EXP(-LN(2)/2))/(LN(2)/2)*BL132*BO132*VLOOKUP('Données projet'!$B$11,Paramètres!$A$1:$I$89,3,0)*0.475*44/12</f>
        <v>5.4723857851360391E-14</v>
      </c>
      <c r="BS132" s="24">
        <f t="shared" ref="BS132:BS153" si="117">SUM(BP132:BR132)</f>
        <v>10.330025207231154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83.489966062874203</v>
      </c>
      <c r="T133" s="62">
        <f t="shared" ref="T133:T196" si="142">$T$3</f>
        <v>420.25379476770161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11.994964157208814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4.6479012038153591E-16</v>
      </c>
      <c r="AC133" s="24">
        <f t="shared" si="111"/>
        <v>11.994964157208814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283.91028339343319</v>
      </c>
      <c r="AN133" s="62">
        <f ca="1">AVERAGE(OFFSET($AM$3,0,0,'Données projet'!$E$10+1,1))-AVERAGE(OFFSET($H$3,0,0,'Données projet'!$E$10+1,1))</f>
        <v>212.90262675152454</v>
      </c>
      <c r="AO133" s="62">
        <f t="shared" ref="AO133:AO196" si="144">$AO$3</f>
        <v>366.51899340890498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283.9102833934341</v>
      </c>
      <c r="BI133" s="62">
        <f ca="1">AVERAGE(OFFSET($BH$3,0,0,'Données projet'!$E$11+1,1))-AVERAGE(OFFSET($H$3,0,0,'Données projet'!$E$11+1,1))</f>
        <v>189.09998601768521</v>
      </c>
      <c r="BJ133" s="62">
        <f t="shared" ref="BJ133:BJ196" si="146">$BJ$3</f>
        <v>458.38901659119472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7.3588130971193602</v>
      </c>
      <c r="BQ133" s="23">
        <f>EXP(-LN(2)/25)*BQ132+(1-EXP(-LN(2)/25))/(LN(2)/25)*Calculateur!BL133*Calculateur!BN133*VLOOKUP('Données projet'!$B$11,Paramètres!$A$1:$I$89,3,0)*0.475*44/12</f>
        <v>2.7468009198209815</v>
      </c>
      <c r="BR133" s="23">
        <f>EXP(-LN(2)/2)*BR132+(1-EXP(-LN(2)/2))/(LN(2)/2)*BL133*BO133*VLOOKUP('Données projet'!$B$11,Paramètres!$A$1:$I$89,3,0)*0.475*44/12</f>
        <v>3.8695610979385622E-14</v>
      </c>
      <c r="BS133" s="24">
        <f t="shared" si="117"/>
        <v>10.105614016940381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83.489966062874203</v>
      </c>
      <c r="T134" s="62">
        <f t="shared" si="142"/>
        <v>420.25379476770161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11.75975022629167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3.286562459502958E-16</v>
      </c>
      <c r="AC134" s="24">
        <f t="shared" si="111"/>
        <v>11.75975022629167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284.07375224310681</v>
      </c>
      <c r="AN134" s="62">
        <f ca="1">AVERAGE(OFFSET($AM$3,0,0,'Données projet'!$E$10+1,1))-AVERAGE(OFFSET($H$3,0,0,'Données projet'!$E$10+1,1))</f>
        <v>212.90262675152454</v>
      </c>
      <c r="AO134" s="62">
        <f t="shared" si="144"/>
        <v>366.51899340890498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284.07375224310772</v>
      </c>
      <c r="BI134" s="62">
        <f ca="1">AVERAGE(OFFSET($BH$3,0,0,'Données projet'!$E$11+1,1))-AVERAGE(OFFSET($H$3,0,0,'Données projet'!$E$11+1,1))</f>
        <v>189.09998601768521</v>
      </c>
      <c r="BJ134" s="62">
        <f t="shared" si="146"/>
        <v>458.38901659119472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7.2145112607176429</v>
      </c>
      <c r="BQ134" s="23">
        <f>EXP(-LN(2)/25)*BQ133+(1-EXP(-LN(2)/25))/(LN(2)/25)*Calculateur!BL134*Calculateur!BN134*VLOOKUP('Données projet'!$B$11,Paramètres!$A$1:$I$89,3,0)*0.475*44/12</f>
        <v>2.6716895042204944</v>
      </c>
      <c r="BR134" s="23">
        <f>EXP(-LN(2)/2)*BR133+(1-EXP(-LN(2)/2))/(LN(2)/2)*BL134*BO134*VLOOKUP('Données projet'!$B$11,Paramètres!$A$1:$I$89,3,0)*0.475*44/12</f>
        <v>2.7361928925680196E-14</v>
      </c>
      <c r="BS134" s="24">
        <f t="shared" si="117"/>
        <v>9.8862007649381649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83.489966062874203</v>
      </c>
      <c r="T135" s="62">
        <f t="shared" si="142"/>
        <v>420.25379476770161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11.529148697093479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2.3239506019076796E-16</v>
      </c>
      <c r="AC135" s="24">
        <f t="shared" si="111"/>
        <v>11.529148697093479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284.23438527370024</v>
      </c>
      <c r="AN135" s="62">
        <f ca="1">AVERAGE(OFFSET($AM$3,0,0,'Données projet'!$E$10+1,1))-AVERAGE(OFFSET($H$3,0,0,'Données projet'!$E$10+1,1))</f>
        <v>212.90262675152454</v>
      </c>
      <c r="AO135" s="62">
        <f t="shared" si="144"/>
        <v>366.51899340890498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284.23438527370115</v>
      </c>
      <c r="BI135" s="62">
        <f ca="1">AVERAGE(OFFSET($BH$3,0,0,'Données projet'!$E$11+1,1))-AVERAGE(OFFSET($H$3,0,0,'Données projet'!$E$11+1,1))</f>
        <v>189.09998601768521</v>
      </c>
      <c r="BJ135" s="62">
        <f t="shared" si="146"/>
        <v>458.38901659119472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7.0730390953123337</v>
      </c>
      <c r="BQ135" s="23">
        <f>EXP(-LN(2)/25)*BQ134+(1-EXP(-LN(2)/25))/(LN(2)/25)*Calculateur!BL135*Calculateur!BN135*VLOOKUP('Données projet'!$B$11,Paramètres!$A$1:$I$89,3,0)*0.475*44/12</f>
        <v>2.59863201422954</v>
      </c>
      <c r="BR135" s="23">
        <f>EXP(-LN(2)/2)*BR134+(1-EXP(-LN(2)/2))/(LN(2)/2)*BL135*BO135*VLOOKUP('Données projet'!$B$11,Paramètres!$A$1:$I$89,3,0)*0.475*44/12</f>
        <v>1.9347805489692811E-14</v>
      </c>
      <c r="BS135" s="24">
        <f t="shared" si="117"/>
        <v>9.6716711095418937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83.489966062874203</v>
      </c>
      <c r="T136" s="62">
        <f t="shared" si="142"/>
        <v>420.25379476770161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11.30306912322982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1.643281229751479E-16</v>
      </c>
      <c r="AC136" s="24">
        <f t="shared" si="111"/>
        <v>11.30306912322982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284.39223168033448</v>
      </c>
      <c r="AN136" s="62">
        <f ca="1">AVERAGE(OFFSET($AM$3,0,0,'Données projet'!$E$10+1,1))-AVERAGE(OFFSET($H$3,0,0,'Données projet'!$E$10+1,1))</f>
        <v>212.90262675152454</v>
      </c>
      <c r="AO136" s="62">
        <f t="shared" si="144"/>
        <v>366.51899340890498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284.39223168033539</v>
      </c>
      <c r="BI136" s="62">
        <f ca="1">AVERAGE(OFFSET($BH$3,0,0,'Données projet'!$E$11+1,1))-AVERAGE(OFFSET($H$3,0,0,'Données projet'!$E$11+1,1))</f>
        <v>189.09998601768521</v>
      </c>
      <c r="BJ136" s="62">
        <f t="shared" si="146"/>
        <v>458.38901659119472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6.9343411127811221</v>
      </c>
      <c r="BQ136" s="23">
        <f>EXP(-LN(2)/25)*BQ135+(1-EXP(-LN(2)/25))/(LN(2)/25)*Calculateur!BL136*Calculateur!BN136*VLOOKUP('Données projet'!$B$11,Paramètres!$A$1:$I$89,3,0)*0.475*44/12</f>
        <v>2.527572285144315</v>
      </c>
      <c r="BR136" s="23">
        <f>EXP(-LN(2)/2)*BR135+(1-EXP(-LN(2)/2))/(LN(2)/2)*BL136*BO136*VLOOKUP('Données projet'!$B$11,Paramètres!$A$1:$I$89,3,0)*0.475*44/12</f>
        <v>1.3680964462840098E-14</v>
      </c>
      <c r="BS136" s="24">
        <f t="shared" si="117"/>
        <v>9.4619133979254517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83.489966062874203</v>
      </c>
      <c r="T137" s="62">
        <f t="shared" si="142"/>
        <v>420.25379476770161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11.081422831914704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1.1619753009538398E-16</v>
      </c>
      <c r="AC137" s="24">
        <f t="shared" si="111"/>
        <v>11.081422831914704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284.54733980470536</v>
      </c>
      <c r="AN137" s="62">
        <f ca="1">AVERAGE(OFFSET($AM$3,0,0,'Données projet'!$E$10+1,1))-AVERAGE(OFFSET($H$3,0,0,'Données projet'!$E$10+1,1))</f>
        <v>212.90262675152454</v>
      </c>
      <c r="AO137" s="62">
        <f t="shared" si="144"/>
        <v>366.51899340890498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284.54733980470627</v>
      </c>
      <c r="BI137" s="62">
        <f ca="1">AVERAGE(OFFSET($BH$3,0,0,'Données projet'!$E$11+1,1))-AVERAGE(OFFSET($H$3,0,0,'Données projet'!$E$11+1,1))</f>
        <v>189.09998601768521</v>
      </c>
      <c r="BJ137" s="62">
        <f t="shared" si="146"/>
        <v>458.38901659119472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6.7983629130899317</v>
      </c>
      <c r="BQ137" s="23">
        <f>EXP(-LN(2)/25)*BQ136+(1-EXP(-LN(2)/25))/(LN(2)/25)*Calculateur!BL137*Calculateur!BN137*VLOOKUP('Données projet'!$B$11,Paramètres!$A$1:$I$89,3,0)*0.475*44/12</f>
        <v>2.4584556880877941</v>
      </c>
      <c r="BR137" s="23">
        <f>EXP(-LN(2)/2)*BR136+(1-EXP(-LN(2)/2))/(LN(2)/2)*BL137*BO137*VLOOKUP('Données projet'!$B$11,Paramètres!$A$1:$I$89,3,0)*0.475*44/12</f>
        <v>9.6739027448464056E-15</v>
      </c>
      <c r="BS137" s="24">
        <f t="shared" si="117"/>
        <v>9.2568186011777343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83.489966062874203</v>
      </c>
      <c r="T138" s="62">
        <f t="shared" si="142"/>
        <v>420.25379476770161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10.864122889181388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8.2164061487573951E-17</v>
      </c>
      <c r="AC138" s="24">
        <f t="shared" si="111"/>
        <v>10.864122889181388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284.69975714988823</v>
      </c>
      <c r="AN138" s="62">
        <f ca="1">AVERAGE(OFFSET($AM$3,0,0,'Données projet'!$E$10+1,1))-AVERAGE(OFFSET($H$3,0,0,'Données projet'!$E$10+1,1))</f>
        <v>212.90262675152454</v>
      </c>
      <c r="AO138" s="62">
        <f t="shared" si="144"/>
        <v>366.51899340890498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284.69975714988914</v>
      </c>
      <c r="BI138" s="62">
        <f ca="1">AVERAGE(OFFSET($BH$3,0,0,'Données projet'!$E$11+1,1))-AVERAGE(OFFSET($H$3,0,0,'Données projet'!$E$11+1,1))</f>
        <v>189.09998601768521</v>
      </c>
      <c r="BJ138" s="62">
        <f t="shared" si="146"/>
        <v>458.38901659119472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6.6650511629561731</v>
      </c>
      <c r="BQ138" s="23">
        <f>EXP(-LN(2)/25)*BQ137+(1-EXP(-LN(2)/25))/(LN(2)/25)*Calculateur!BL138*Calculateur!BN138*VLOOKUP('Données projet'!$B$11,Paramètres!$A$1:$I$89,3,0)*0.475*44/12</f>
        <v>2.3912290880124676</v>
      </c>
      <c r="BR138" s="23">
        <f>EXP(-LN(2)/2)*BR137+(1-EXP(-LN(2)/2))/(LN(2)/2)*BL138*BO138*VLOOKUP('Données projet'!$B$11,Paramètres!$A$1:$I$89,3,0)*0.475*44/12</f>
        <v>6.8404822314200489E-15</v>
      </c>
      <c r="BS138" s="24">
        <f t="shared" si="117"/>
        <v>9.0562802509686477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83.489966062874203</v>
      </c>
      <c r="T139" s="62">
        <f t="shared" si="142"/>
        <v>420.25379476770161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10.651084065785195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5.8098765047691989E-17</v>
      </c>
      <c r="AC139" s="24">
        <f t="shared" si="111"/>
        <v>10.651084065785195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284.8495303948863</v>
      </c>
      <c r="AN139" s="62">
        <f ca="1">AVERAGE(OFFSET($AM$3,0,0,'Données projet'!$E$10+1,1))-AVERAGE(OFFSET($H$3,0,0,'Données projet'!$E$10+1,1))</f>
        <v>212.90262675152454</v>
      </c>
      <c r="AO139" s="62">
        <f t="shared" si="144"/>
        <v>366.51899340890498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284.84953039488721</v>
      </c>
      <c r="BI139" s="62">
        <f ca="1">AVERAGE(OFFSET($BH$3,0,0,'Données projet'!$E$11+1,1))-AVERAGE(OFFSET($H$3,0,0,'Données projet'!$E$11+1,1))</f>
        <v>189.09998601768521</v>
      </c>
      <c r="BJ139" s="62">
        <f t="shared" si="146"/>
        <v>458.38901659119472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6.5343535749303987</v>
      </c>
      <c r="BQ139" s="23">
        <f>EXP(-LN(2)/25)*BQ138+(1-EXP(-LN(2)/25))/(LN(2)/25)*Calculateur!BL139*Calculateur!BN139*VLOOKUP('Données projet'!$B$11,Paramètres!$A$1:$I$89,3,0)*0.475*44/12</f>
        <v>2.3258408028514941</v>
      </c>
      <c r="BR139" s="23">
        <f>EXP(-LN(2)/2)*BR138+(1-EXP(-LN(2)/2))/(LN(2)/2)*BL139*BO139*VLOOKUP('Données projet'!$B$11,Paramètres!$A$1:$I$89,3,0)*0.475*44/12</f>
        <v>4.8369513724232028E-15</v>
      </c>
      <c r="BS139" s="24">
        <f t="shared" si="117"/>
        <v>8.8601943777818981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83.489966062874203</v>
      </c>
      <c r="T140" s="62">
        <f t="shared" si="142"/>
        <v>420.25379476770161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10.44222280377495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4.1082030743786975E-17</v>
      </c>
      <c r="AC140" s="24">
        <f t="shared" si="111"/>
        <v>10.44222280377495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284.99670540892646</v>
      </c>
      <c r="AN140" s="62">
        <f ca="1">AVERAGE(OFFSET($AM$3,0,0,'Données projet'!$E$10+1,1))-AVERAGE(OFFSET($H$3,0,0,'Données projet'!$E$10+1,1))</f>
        <v>212.90262675152454</v>
      </c>
      <c r="AO140" s="62">
        <f t="shared" si="144"/>
        <v>366.51899340890498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284.99670540892737</v>
      </c>
      <c r="BI140" s="62">
        <f ca="1">AVERAGE(OFFSET($BH$3,0,0,'Données projet'!$E$11+1,1))-AVERAGE(OFFSET($H$3,0,0,'Données projet'!$E$11+1,1))</f>
        <v>189.09998601768521</v>
      </c>
      <c r="BJ140" s="62">
        <f t="shared" si="146"/>
        <v>458.38901659119472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6.4062188868881531</v>
      </c>
      <c r="BQ140" s="23">
        <f>EXP(-LN(2)/25)*BQ139+(1-EXP(-LN(2)/25))/(LN(2)/25)*Calculateur!BL140*Calculateur!BN140*VLOOKUP('Données projet'!$B$11,Paramètres!$A$1:$I$89,3,0)*0.475*44/12</f>
        <v>2.2622405637868681</v>
      </c>
      <c r="BR140" s="23">
        <f>EXP(-LN(2)/2)*BR139+(1-EXP(-LN(2)/2))/(LN(2)/2)*BL140*BO140*VLOOKUP('Données projet'!$B$11,Paramètres!$A$1:$I$89,3,0)*0.475*44/12</f>
        <v>3.4202411157100244E-15</v>
      </c>
      <c r="BS140" s="24">
        <f t="shared" si="117"/>
        <v>8.6684594506750248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83.489966062874203</v>
      </c>
      <c r="T141" s="62">
        <f t="shared" si="142"/>
        <v>420.25379476770161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10.237457183719934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2.9049382523845995E-17</v>
      </c>
      <c r="AC141" s="24">
        <f t="shared" si="111"/>
        <v>10.237457183719934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285.14132726550702</v>
      </c>
      <c r="AN141" s="62">
        <f ca="1">AVERAGE(OFFSET($AM$3,0,0,'Données projet'!$E$10+1,1))-AVERAGE(OFFSET($H$3,0,0,'Données projet'!$E$10+1,1))</f>
        <v>212.90262675152454</v>
      </c>
      <c r="AO141" s="62">
        <f t="shared" si="144"/>
        <v>366.51899340890498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285.14132726550793</v>
      </c>
      <c r="BI141" s="62">
        <f ca="1">AVERAGE(OFFSET($BH$3,0,0,'Données projet'!$E$11+1,1))-AVERAGE(OFFSET($H$3,0,0,'Données projet'!$E$11+1,1))</f>
        <v>189.09998601768521</v>
      </c>
      <c r="BJ141" s="62">
        <f t="shared" si="146"/>
        <v>458.38901659119472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6.2805968419239733</v>
      </c>
      <c r="BQ141" s="23">
        <f>EXP(-LN(2)/25)*BQ140+(1-EXP(-LN(2)/25))/(LN(2)/25)*Calculateur!BL141*Calculateur!BN141*VLOOKUP('Données projet'!$B$11,Paramètres!$A$1:$I$89,3,0)*0.475*44/12</f>
        <v>2.2003794766040552</v>
      </c>
      <c r="BR141" s="23">
        <f>EXP(-LN(2)/2)*BR140+(1-EXP(-LN(2)/2))/(LN(2)/2)*BL141*BO141*VLOOKUP('Données projet'!$B$11,Paramètres!$A$1:$I$89,3,0)*0.475*44/12</f>
        <v>2.4184756862116014E-15</v>
      </c>
      <c r="BS141" s="24">
        <f t="shared" si="117"/>
        <v>8.4809763185280307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83.489966062874203</v>
      </c>
      <c r="T142" s="62">
        <f t="shared" si="142"/>
        <v>420.25379476770161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10.036706892579502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2.0541015371893488E-17</v>
      </c>
      <c r="AC142" s="24">
        <f t="shared" si="111"/>
        <v>10.036706892579502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285.28344025620197</v>
      </c>
      <c r="AN142" s="62">
        <f ca="1">AVERAGE(OFFSET($AM$3,0,0,'Données projet'!$E$10+1,1))-AVERAGE(OFFSET($H$3,0,0,'Données projet'!$E$10+1,1))</f>
        <v>212.90262675152454</v>
      </c>
      <c r="AO142" s="62">
        <f t="shared" si="144"/>
        <v>366.51899340890498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285.28344025620288</v>
      </c>
      <c r="BI142" s="62">
        <f ca="1">AVERAGE(OFFSET($BH$3,0,0,'Données projet'!$E$11+1,1))-AVERAGE(OFFSET($H$3,0,0,'Données projet'!$E$11+1,1))</f>
        <v>189.09998601768521</v>
      </c>
      <c r="BJ142" s="62">
        <f t="shared" si="146"/>
        <v>458.38901659119472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6.1574381686396586</v>
      </c>
      <c r="BQ142" s="23">
        <f>EXP(-LN(2)/25)*BQ141+(1-EXP(-LN(2)/25))/(LN(2)/25)*Calculateur!BL142*Calculateur!BN142*VLOOKUP('Données projet'!$B$11,Paramètres!$A$1:$I$89,3,0)*0.475*44/12</f>
        <v>2.1402099841033895</v>
      </c>
      <c r="BR142" s="23">
        <f>EXP(-LN(2)/2)*BR141+(1-EXP(-LN(2)/2))/(LN(2)/2)*BL142*BO142*VLOOKUP('Données projet'!$B$11,Paramètres!$A$1:$I$89,3,0)*0.475*44/12</f>
        <v>1.7101205578550122E-15</v>
      </c>
      <c r="BS142" s="24">
        <f t="shared" si="117"/>
        <v>8.297648152743049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83.489966062874203</v>
      </c>
      <c r="T143" s="62">
        <f t="shared" si="142"/>
        <v>420.25379476770161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9.8398931922027462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1.4524691261922997E-17</v>
      </c>
      <c r="AC143" s="24">
        <f t="shared" si="111"/>
        <v>9.8398931922027462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285.42308790422544</v>
      </c>
      <c r="AN143" s="62">
        <f ca="1">AVERAGE(OFFSET($AM$3,0,0,'Données projet'!$E$10+1,1))-AVERAGE(OFFSET($H$3,0,0,'Données projet'!$E$10+1,1))</f>
        <v>212.90262675152454</v>
      </c>
      <c r="AO143" s="62">
        <f t="shared" si="144"/>
        <v>366.51899340890498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285.42308790422635</v>
      </c>
      <c r="BI143" s="62">
        <f ca="1">AVERAGE(OFFSET($BH$3,0,0,'Données projet'!$E$11+1,1))-AVERAGE(OFFSET($H$3,0,0,'Données projet'!$E$11+1,1))</f>
        <v>189.09998601768521</v>
      </c>
      <c r="BJ143" s="62">
        <f t="shared" si="146"/>
        <v>458.38901659119472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6.0366945618190764</v>
      </c>
      <c r="BQ143" s="23">
        <f>EXP(-LN(2)/25)*BQ142+(1-EXP(-LN(2)/25))/(LN(2)/25)*Calculateur!BL143*Calculateur!BN143*VLOOKUP('Données projet'!$B$11,Paramètres!$A$1:$I$89,3,0)*0.475*44/12</f>
        <v>2.0816858295393308</v>
      </c>
      <c r="BR143" s="23">
        <f>EXP(-LN(2)/2)*BR142+(1-EXP(-LN(2)/2))/(LN(2)/2)*BL143*BO143*VLOOKUP('Données projet'!$B$11,Paramètres!$A$1:$I$89,3,0)*0.475*44/12</f>
        <v>1.2092378431058007E-15</v>
      </c>
      <c r="BS143" s="24">
        <f t="shared" si="117"/>
        <v>8.1183803913584089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83.489966062874203</v>
      </c>
      <c r="T144" s="62">
        <f t="shared" si="142"/>
        <v>420.25379476770161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9.6469388884458755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1.0270507685946744E-17</v>
      </c>
      <c r="AC144" s="24">
        <f t="shared" si="111"/>
        <v>9.6469388884458755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285.5603129777611</v>
      </c>
      <c r="AN144" s="62">
        <f ca="1">AVERAGE(OFFSET($AM$3,0,0,'Données projet'!$E$10+1,1))-AVERAGE(OFFSET($H$3,0,0,'Données projet'!$E$10+1,1))</f>
        <v>212.90262675152454</v>
      </c>
      <c r="AO144" s="62">
        <f t="shared" si="144"/>
        <v>366.51899340890498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285.56031297776201</v>
      </c>
      <c r="BI144" s="62">
        <f ca="1">AVERAGE(OFFSET($BH$3,0,0,'Données projet'!$E$11+1,1))-AVERAGE(OFFSET($H$3,0,0,'Données projet'!$E$11+1,1))</f>
        <v>189.09998601768521</v>
      </c>
      <c r="BJ144" s="62">
        <f t="shared" si="146"/>
        <v>458.38901659119472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5.9183186634819176</v>
      </c>
      <c r="BQ144" s="23">
        <f>EXP(-LN(2)/25)*BQ143+(1-EXP(-LN(2)/25))/(LN(2)/25)*Calculateur!BL144*Calculateur!BN144*VLOOKUP('Données projet'!$B$11,Paramètres!$A$1:$I$89,3,0)*0.475*44/12</f>
        <v>2.0247620210594777</v>
      </c>
      <c r="BR144" s="23">
        <f>EXP(-LN(2)/2)*BR143+(1-EXP(-LN(2)/2))/(LN(2)/2)*BL144*BO144*VLOOKUP('Données projet'!$B$11,Paramètres!$A$1:$I$89,3,0)*0.475*44/12</f>
        <v>8.5506027892750611E-16</v>
      </c>
      <c r="BS144" s="24">
        <f t="shared" si="117"/>
        <v>7.9430806845413962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83.489966062874203</v>
      </c>
      <c r="T145" s="62">
        <f t="shared" si="142"/>
        <v>420.25379476770161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9.4577683008951716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7.2623456309614986E-18</v>
      </c>
      <c r="AC145" s="24">
        <f t="shared" si="111"/>
        <v>9.4577683008951716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285.69515750306016</v>
      </c>
      <c r="AN145" s="62">
        <f ca="1">AVERAGE(OFFSET($AM$3,0,0,'Données projet'!$E$10+1,1))-AVERAGE(OFFSET($H$3,0,0,'Données projet'!$E$10+1,1))</f>
        <v>212.90262675152454</v>
      </c>
      <c r="AO145" s="62">
        <f t="shared" si="144"/>
        <v>366.51899340890498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285.69515750306107</v>
      </c>
      <c r="BI145" s="62">
        <f ca="1">AVERAGE(OFFSET($BH$3,0,0,'Données projet'!$E$11+1,1))-AVERAGE(OFFSET($H$3,0,0,'Données projet'!$E$11+1,1))</f>
        <v>189.09998601768521</v>
      </c>
      <c r="BJ145" s="62">
        <f t="shared" si="146"/>
        <v>458.38901659119472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5.8022640443089823</v>
      </c>
      <c r="BQ145" s="23">
        <f>EXP(-LN(2)/25)*BQ144+(1-EXP(-LN(2)/25))/(LN(2)/25)*Calculateur!BL145*Calculateur!BN145*VLOOKUP('Données projet'!$B$11,Paramètres!$A$1:$I$89,3,0)*0.475*44/12</f>
        <v>1.9693947971159993</v>
      </c>
      <c r="BR145" s="23">
        <f>EXP(-LN(2)/2)*BR144+(1-EXP(-LN(2)/2))/(LN(2)/2)*BL145*BO145*VLOOKUP('Données projet'!$B$11,Paramètres!$A$1:$I$89,3,0)*0.475*44/12</f>
        <v>6.0461892155290035E-16</v>
      </c>
      <c r="BS145" s="24">
        <f t="shared" si="117"/>
        <v>7.7716588414249825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83.489966062874203</v>
      </c>
      <c r="T146" s="62">
        <f t="shared" si="142"/>
        <v>420.25379476770161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9.2723072331836729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5.1352538429733719E-18</v>
      </c>
      <c r="AC146" s="24">
        <f t="shared" si="111"/>
        <v>9.2723072331836729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285.82766277731253</v>
      </c>
      <c r="AN146" s="62">
        <f ca="1">AVERAGE(OFFSET($AM$3,0,0,'Données projet'!$E$10+1,1))-AVERAGE(OFFSET($H$3,0,0,'Données projet'!$E$10+1,1))</f>
        <v>212.90262675152454</v>
      </c>
      <c r="AO146" s="62">
        <f t="shared" si="144"/>
        <v>366.51899340890498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285.82766277731344</v>
      </c>
      <c r="BI146" s="62">
        <f ca="1">AVERAGE(OFFSET($BH$3,0,0,'Données projet'!$E$11+1,1))-AVERAGE(OFFSET($H$3,0,0,'Données projet'!$E$11+1,1))</f>
        <v>189.09998601768521</v>
      </c>
      <c r="BJ146" s="62">
        <f t="shared" si="146"/>
        <v>458.38901659119472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5.6884851854317002</v>
      </c>
      <c r="BQ146" s="23">
        <f>EXP(-LN(2)/25)*BQ145+(1-EXP(-LN(2)/25))/(LN(2)/25)*Calculateur!BL146*Calculateur!BN146*VLOOKUP('Données projet'!$B$11,Paramètres!$A$1:$I$89,3,0)*0.475*44/12</f>
        <v>1.9155415928228909</v>
      </c>
      <c r="BR146" s="23">
        <f>EXP(-LN(2)/2)*BR145+(1-EXP(-LN(2)/2))/(LN(2)/2)*BL146*BO146*VLOOKUP('Données projet'!$B$11,Paramètres!$A$1:$I$89,3,0)*0.475*44/12</f>
        <v>4.2753013946375306E-16</v>
      </c>
      <c r="BS146" s="24">
        <f t="shared" si="117"/>
        <v>7.6040267782545907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83.489966062874203</v>
      </c>
      <c r="T147" s="62">
        <f t="shared" si="142"/>
        <v>420.25379476770161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9.0904829438899135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3.6311728154807493E-18</v>
      </c>
      <c r="AC147" s="24">
        <f t="shared" si="111"/>
        <v>9.0904829438899135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285.95786938129396</v>
      </c>
      <c r="AN147" s="62">
        <f ca="1">AVERAGE(OFFSET($AM$3,0,0,'Données projet'!$E$10+1,1))-AVERAGE(OFFSET($H$3,0,0,'Données projet'!$E$10+1,1))</f>
        <v>212.90262675152454</v>
      </c>
      <c r="AO147" s="62">
        <f t="shared" si="144"/>
        <v>366.51899340890498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285.95786938129487</v>
      </c>
      <c r="BI147" s="62">
        <f ca="1">AVERAGE(OFFSET($BH$3,0,0,'Données projet'!$E$11+1,1))-AVERAGE(OFFSET($H$3,0,0,'Données projet'!$E$11+1,1))</f>
        <v>189.09998601768521</v>
      </c>
      <c r="BJ147" s="62">
        <f t="shared" si="146"/>
        <v>458.38901659119472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5.5769374605787503</v>
      </c>
      <c r="BQ147" s="23">
        <f>EXP(-LN(2)/25)*BQ146+(1-EXP(-LN(2)/25))/(LN(2)/25)*Calculateur!BL147*Calculateur!BN147*VLOOKUP('Données projet'!$B$11,Paramètres!$A$1:$I$89,3,0)*0.475*44/12</f>
        <v>1.8631610072331946</v>
      </c>
      <c r="BR147" s="23">
        <f>EXP(-LN(2)/2)*BR146+(1-EXP(-LN(2)/2))/(LN(2)/2)*BL147*BO147*VLOOKUP('Données projet'!$B$11,Paramètres!$A$1:$I$89,3,0)*0.475*44/12</f>
        <v>3.0230946077645017E-16</v>
      </c>
      <c r="BS147" s="24">
        <f t="shared" si="117"/>
        <v>7.4400984678119446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83.489966062874203</v>
      </c>
      <c r="T148" s="62">
        <f t="shared" si="142"/>
        <v>420.25379476770161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8.9122241180073392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2.567626921486686E-18</v>
      </c>
      <c r="AC148" s="24">
        <f t="shared" si="111"/>
        <v>8.9122241180073392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286.08581719179466</v>
      </c>
      <c r="AN148" s="62">
        <f ca="1">AVERAGE(OFFSET($AM$3,0,0,'Données projet'!$E$10+1,1))-AVERAGE(OFFSET($H$3,0,0,'Données projet'!$E$10+1,1))</f>
        <v>212.90262675152454</v>
      </c>
      <c r="AO148" s="62">
        <f t="shared" si="144"/>
        <v>366.51899340890498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286.08581719179557</v>
      </c>
      <c r="BI148" s="62">
        <f ca="1">AVERAGE(OFFSET($BH$3,0,0,'Données projet'!$E$11+1,1))-AVERAGE(OFFSET($H$3,0,0,'Données projet'!$E$11+1,1))</f>
        <v>189.09998601768521</v>
      </c>
      <c r="BJ148" s="62">
        <f t="shared" si="146"/>
        <v>458.38901659119472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5.4675771185727724</v>
      </c>
      <c r="BQ148" s="23">
        <f>EXP(-LN(2)/25)*BQ147+(1-EXP(-LN(2)/25))/(LN(2)/25)*Calculateur!BL148*Calculateur!BN148*VLOOKUP('Données projet'!$B$11,Paramètres!$A$1:$I$89,3,0)*0.475*44/12</f>
        <v>1.8122127715110239</v>
      </c>
      <c r="BR148" s="23">
        <f>EXP(-LN(2)/2)*BR147+(1-EXP(-LN(2)/2))/(LN(2)/2)*BL148*BO148*VLOOKUP('Données projet'!$B$11,Paramètres!$A$1:$I$89,3,0)*0.475*44/12</f>
        <v>2.1376506973187653E-16</v>
      </c>
      <c r="BS148" s="24">
        <f t="shared" si="117"/>
        <v>7.2797898900837961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83.489966062874203</v>
      </c>
      <c r="T149" s="62">
        <f t="shared" si="142"/>
        <v>420.25379476770161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8.737460838973174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1.8155864077403747E-18</v>
      </c>
      <c r="AC149" s="24">
        <f t="shared" si="111"/>
        <v>8.737460838973174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286.21154539383173</v>
      </c>
      <c r="AN149" s="62">
        <f ca="1">AVERAGE(OFFSET($AM$3,0,0,'Données projet'!$E$10+1,1))-AVERAGE(OFFSET($H$3,0,0,'Données projet'!$E$10+1,1))</f>
        <v>212.90262675152454</v>
      </c>
      <c r="AO149" s="62">
        <f t="shared" si="144"/>
        <v>366.51899340890498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286.21154539383264</v>
      </c>
      <c r="BI149" s="62">
        <f ca="1">AVERAGE(OFFSET($BH$3,0,0,'Données projet'!$E$11+1,1))-AVERAGE(OFFSET($H$3,0,0,'Données projet'!$E$11+1,1))</f>
        <v>189.09998601768521</v>
      </c>
      <c r="BJ149" s="62">
        <f t="shared" si="146"/>
        <v>458.38901659119472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5.3603612661703091</v>
      </c>
      <c r="BQ149" s="23">
        <f>EXP(-LN(2)/25)*BQ148+(1-EXP(-LN(2)/25))/(LN(2)/25)*Calculateur!BL149*Calculateur!BN149*VLOOKUP('Données projet'!$B$11,Paramètres!$A$1:$I$89,3,0)*0.475*44/12</f>
        <v>1.7626577179739271</v>
      </c>
      <c r="BR149" s="23">
        <f>EXP(-LN(2)/2)*BR148+(1-EXP(-LN(2)/2))/(LN(2)/2)*BL149*BO149*VLOOKUP('Données projet'!$B$11,Paramètres!$A$1:$I$89,3,0)*0.475*44/12</f>
        <v>1.5115473038822509E-16</v>
      </c>
      <c r="BS149" s="24">
        <f t="shared" si="117"/>
        <v>7.1230189841442364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83.489966062874203</v>
      </c>
      <c r="T150" s="62">
        <f t="shared" si="142"/>
        <v>420.25379476770161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8.566124561245795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1.283813460743343E-18</v>
      </c>
      <c r="AC150" s="24">
        <f t="shared" si="111"/>
        <v>8.566124561245795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286.33509249264949</v>
      </c>
      <c r="AN150" s="62">
        <f ca="1">AVERAGE(OFFSET($AM$3,0,0,'Données projet'!$E$10+1,1))-AVERAGE(OFFSET($H$3,0,0,'Données projet'!$E$10+1,1))</f>
        <v>212.90262675152454</v>
      </c>
      <c r="AO150" s="62">
        <f t="shared" si="144"/>
        <v>366.51899340890498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286.3350924926504</v>
      </c>
      <c r="BI150" s="62">
        <f ca="1">AVERAGE(OFFSET($BH$3,0,0,'Données projet'!$E$11+1,1))-AVERAGE(OFFSET($H$3,0,0,'Données projet'!$E$11+1,1))</f>
        <v>189.09998601768521</v>
      </c>
      <c r="BJ150" s="62">
        <f t="shared" si="146"/>
        <v>458.38901659119472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5.2552478512382459</v>
      </c>
      <c r="BQ150" s="23">
        <f>EXP(-LN(2)/25)*BQ149+(1-EXP(-LN(2)/25))/(LN(2)/25)*Calculateur!BL150*Calculateur!BN150*VLOOKUP('Données projet'!$B$11,Paramètres!$A$1:$I$89,3,0)*0.475*44/12</f>
        <v>1.7144577499817892</v>
      </c>
      <c r="BR150" s="23">
        <f>EXP(-LN(2)/2)*BR149+(1-EXP(-LN(2)/2))/(LN(2)/2)*BL150*BO150*VLOOKUP('Données projet'!$B$11,Paramètres!$A$1:$I$89,3,0)*0.475*44/12</f>
        <v>1.0688253486593826E-16</v>
      </c>
      <c r="BS150" s="24">
        <f t="shared" si="117"/>
        <v>6.9697056012200349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83.489966062874203</v>
      </c>
      <c r="T151" s="62">
        <f t="shared" si="142"/>
        <v>420.25379476770161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8.398148083419839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9.0779320387018733E-19</v>
      </c>
      <c r="AC151" s="24">
        <f t="shared" si="111"/>
        <v>8.398148083419839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286.45649632551277</v>
      </c>
      <c r="AN151" s="62">
        <f ca="1">AVERAGE(OFFSET($AM$3,0,0,'Données projet'!$E$10+1,1))-AVERAGE(OFFSET($H$3,0,0,'Données projet'!$E$10+1,1))</f>
        <v>212.90262675152454</v>
      </c>
      <c r="AO151" s="62">
        <f t="shared" si="144"/>
        <v>366.51899340890498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286.45649632551368</v>
      </c>
      <c r="BI151" s="62">
        <f ca="1">AVERAGE(OFFSET($BH$3,0,0,'Données projet'!$E$11+1,1))-AVERAGE(OFFSET($H$3,0,0,'Données projet'!$E$11+1,1))</f>
        <v>189.09998601768521</v>
      </c>
      <c r="BJ151" s="62">
        <f t="shared" si="146"/>
        <v>458.38901659119472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5.1521956462601475</v>
      </c>
      <c r="BQ151" s="23">
        <f>EXP(-LN(2)/25)*BQ150+(1-EXP(-LN(2)/25))/(LN(2)/25)*Calculateur!BL151*Calculateur!BN151*VLOOKUP('Données projet'!$B$11,Paramètres!$A$1:$I$89,3,0)*0.475*44/12</f>
        <v>1.6675758126491227</v>
      </c>
      <c r="BR151" s="23">
        <f>EXP(-LN(2)/2)*BR150+(1-EXP(-LN(2)/2))/(LN(2)/2)*BL151*BO151*VLOOKUP('Données projet'!$B$11,Paramètres!$A$1:$I$89,3,0)*0.475*44/12</f>
        <v>7.5577365194112544E-17</v>
      </c>
      <c r="BS151" s="24">
        <f t="shared" si="117"/>
        <v>6.8197714589092699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83.489966062874203</v>
      </c>
      <c r="T152" s="62">
        <f t="shared" si="142"/>
        <v>420.25379476770161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8.2334655218685153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6.4190673037167149E-19</v>
      </c>
      <c r="AC152" s="24">
        <f t="shared" si="111"/>
        <v>8.2334655218685153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286.57579407329416</v>
      </c>
      <c r="AN152" s="62">
        <f ca="1">AVERAGE(OFFSET($AM$3,0,0,'Données projet'!$E$10+1,1))-AVERAGE(OFFSET($H$3,0,0,'Données projet'!$E$10+1,1))</f>
        <v>212.90262675152454</v>
      </c>
      <c r="AO152" s="62">
        <f t="shared" si="144"/>
        <v>366.51899340890498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286.57579407329507</v>
      </c>
      <c r="BI152" s="62">
        <f ca="1">AVERAGE(OFFSET($BH$3,0,0,'Données projet'!$E$11+1,1))-AVERAGE(OFFSET($H$3,0,0,'Données projet'!$E$11+1,1))</f>
        <v>189.09998601768521</v>
      </c>
      <c r="BJ152" s="62">
        <f t="shared" si="146"/>
        <v>458.38901659119472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5.0511642321660313</v>
      </c>
      <c r="BQ152" s="23">
        <f>EXP(-LN(2)/25)*BQ151+(1-EXP(-LN(2)/25))/(LN(2)/25)*Calculateur!BL152*Calculateur!BN152*VLOOKUP('Données projet'!$B$11,Paramètres!$A$1:$I$89,3,0)*0.475*44/12</f>
        <v>1.6219758643582318</v>
      </c>
      <c r="BR152" s="23">
        <f>EXP(-LN(2)/2)*BR151+(1-EXP(-LN(2)/2))/(LN(2)/2)*BL152*BO152*VLOOKUP('Données projet'!$B$11,Paramètres!$A$1:$I$89,3,0)*0.475*44/12</f>
        <v>5.3441267432969132E-17</v>
      </c>
      <c r="BS152" s="24">
        <f t="shared" si="117"/>
        <v>6.6731400965242633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83.489966062874203</v>
      </c>
      <c r="T153" s="62">
        <f t="shared" si="142"/>
        <v>420.25379476770161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8.0720122849027689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4.5389660193509367E-19</v>
      </c>
      <c r="AC153" s="24">
        <f t="shared" si="111"/>
        <v>8.0720122849027689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286.69302227186142</v>
      </c>
      <c r="AN153" s="62">
        <f ca="1">AVERAGE(OFFSET($AM$3,0,0,'Données projet'!$E$10+1,1))-AVERAGE(OFFSET($H$3,0,0,'Données projet'!$E$10+1,1))</f>
        <v>212.90262675152454</v>
      </c>
      <c r="AO153" s="62">
        <f t="shared" si="144"/>
        <v>366.51899340890498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286.69302227186233</v>
      </c>
      <c r="BI153" s="62">
        <f ca="1">AVERAGE(OFFSET($BH$3,0,0,'Données projet'!$E$11+1,1))-AVERAGE(OFFSET($H$3,0,0,'Données projet'!$E$11+1,1))</f>
        <v>189.09998601768521</v>
      </c>
      <c r="BJ153" s="62">
        <f t="shared" si="146"/>
        <v>458.38901659119472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4.9521139824792231</v>
      </c>
      <c r="BQ153" s="23">
        <f>EXP(-LN(2)/25)*BQ152+(1-EXP(-LN(2)/25))/(LN(2)/25)*Calculateur!BL153*Calculateur!BN153*VLOOKUP('Données projet'!$B$11,Paramètres!$A$1:$I$89,3,0)*0.475*44/12</f>
        <v>1.5776228490513524</v>
      </c>
      <c r="BR153" s="23">
        <f>EXP(-LN(2)/2)*BR152+(1-EXP(-LN(2)/2))/(LN(2)/2)*BL153*BO153*VLOOKUP('Données projet'!$B$11,Paramètres!$A$1:$I$89,3,0)*0.475*44/12</f>
        <v>3.7788682597056272E-17</v>
      </c>
      <c r="BS153" s="24">
        <f t="shared" si="117"/>
        <v>6.5297368315305757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83.489966062874203</v>
      </c>
      <c r="T154" s="62">
        <f t="shared" si="142"/>
        <v>420.25379476770161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7.9137250474371701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3.2095336518583574E-19</v>
      </c>
      <c r="AC154" s="24">
        <f t="shared" ref="AC154:AC203" si="163">SUM(Z154:AB154)</f>
        <v>7.9137250474371701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286.80821682326643</v>
      </c>
      <c r="AN154" s="62">
        <f ca="1">AVERAGE(OFFSET($AM$3,0,0,'Données projet'!$E$10+1,1))-AVERAGE(OFFSET($H$3,0,0,'Données projet'!$E$10+1,1))</f>
        <v>212.90262675152454</v>
      </c>
      <c r="AO154" s="62">
        <f t="shared" si="144"/>
        <v>366.51899340890498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286.80821682326734</v>
      </c>
      <c r="BI154" s="62">
        <f ca="1">AVERAGE(OFFSET($BH$3,0,0,'Données projet'!$E$11+1,1))-AVERAGE(OFFSET($H$3,0,0,'Données projet'!$E$11+1,1))</f>
        <v>189.09998601768521</v>
      </c>
      <c r="BJ154" s="62">
        <f t="shared" si="146"/>
        <v>458.38901659119472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4.8550060477740864</v>
      </c>
      <c r="BQ154" s="23">
        <f>EXP(-LN(2)/25)*BQ153+(1-EXP(-LN(2)/25))/(LN(2)/25)*Calculateur!BL154*Calculateur!BN154*VLOOKUP('Données projet'!$B$11,Paramètres!$A$1:$I$89,3,0)*0.475*44/12</f>
        <v>1.5344826692804632</v>
      </c>
      <c r="BR154" s="23">
        <f>EXP(-LN(2)/2)*BR153+(1-EXP(-LN(2)/2))/(LN(2)/2)*BL154*BO154*VLOOKUP('Données projet'!$B$11,Paramètres!$A$1:$I$89,3,0)*0.475*44/12</f>
        <v>2.6720633716484566E-17</v>
      </c>
      <c r="BS154" s="24">
        <f t="shared" ref="BS154:BS203" si="169">SUM(BP154:BR154)</f>
        <v>6.3894887170545491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83.489966062874203</v>
      </c>
      <c r="T155" s="62">
        <f t="shared" si="142"/>
        <v>420.25379476770161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7.7585417261525897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2.2694830096754683E-19</v>
      </c>
      <c r="AC155" s="24">
        <f t="shared" si="163"/>
        <v>7.7585417261525897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286.92141300674098</v>
      </c>
      <c r="AN155" s="62">
        <f ca="1">AVERAGE(OFFSET($AM$3,0,0,'Données projet'!$E$10+1,1))-AVERAGE(OFFSET($H$3,0,0,'Données projet'!$E$10+1,1))</f>
        <v>212.90262675152454</v>
      </c>
      <c r="AO155" s="62">
        <f t="shared" si="144"/>
        <v>366.51899340890498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286.92141300674189</v>
      </c>
      <c r="BI155" s="62">
        <f ca="1">AVERAGE(OFFSET($BH$3,0,0,'Données projet'!$E$11+1,1))-AVERAGE(OFFSET($H$3,0,0,'Données projet'!$E$11+1,1))</f>
        <v>189.09998601768521</v>
      </c>
      <c r="BJ155" s="62">
        <f t="shared" si="146"/>
        <v>458.38901659119472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4.759802340438525</v>
      </c>
      <c r="BQ155" s="23">
        <f>EXP(-LN(2)/25)*BQ154+(1-EXP(-LN(2)/25))/(LN(2)/25)*Calculateur!BL155*Calculateur!BN155*VLOOKUP('Données projet'!$B$11,Paramètres!$A$1:$I$89,3,0)*0.475*44/12</f>
        <v>1.4925221599940524</v>
      </c>
      <c r="BR155" s="23">
        <f>EXP(-LN(2)/2)*BR154+(1-EXP(-LN(2)/2))/(LN(2)/2)*BL155*BO155*VLOOKUP('Données projet'!$B$11,Paramètres!$A$1:$I$89,3,0)*0.475*44/12</f>
        <v>1.8894341298528136E-17</v>
      </c>
      <c r="BS155" s="24">
        <f t="shared" si="169"/>
        <v>6.2523245004325769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83.489966062874203</v>
      </c>
      <c r="T156" s="62">
        <f t="shared" si="142"/>
        <v>420.25379476770161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7.60640145514592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1.6047668259291787E-19</v>
      </c>
      <c r="AC156" s="24">
        <f t="shared" si="163"/>
        <v>7.60640145514592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287.03264548950108</v>
      </c>
      <c r="AN156" s="62">
        <f ca="1">AVERAGE(OFFSET($AM$3,0,0,'Données projet'!$E$10+1,1))-AVERAGE(OFFSET($H$3,0,0,'Données projet'!$E$10+1,1))</f>
        <v>212.90262675152454</v>
      </c>
      <c r="AO156" s="62">
        <f t="shared" si="144"/>
        <v>366.51899340890498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287.03264548950199</v>
      </c>
      <c r="BI156" s="62">
        <f ca="1">AVERAGE(OFFSET($BH$3,0,0,'Données projet'!$E$11+1,1))-AVERAGE(OFFSET($H$3,0,0,'Données projet'!$E$11+1,1))</f>
        <v>189.09998601768521</v>
      </c>
      <c r="BJ156" s="62">
        <f t="shared" si="146"/>
        <v>458.38901659119472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4.6664655197352864</v>
      </c>
      <c r="BQ156" s="23">
        <f>EXP(-LN(2)/25)*BQ155+(1-EXP(-LN(2)/25))/(LN(2)/25)*Calculateur!BL156*Calculateur!BN156*VLOOKUP('Données projet'!$B$11,Paramètres!$A$1:$I$89,3,0)*0.475*44/12</f>
        <v>1.4517090630406857</v>
      </c>
      <c r="BR156" s="23">
        <f>EXP(-LN(2)/2)*BR155+(1-EXP(-LN(2)/2))/(LN(2)/2)*BL156*BO156*VLOOKUP('Données projet'!$B$11,Paramètres!$A$1:$I$89,3,0)*0.475*44/12</f>
        <v>1.3360316858242283E-17</v>
      </c>
      <c r="BS156" s="24">
        <f t="shared" si="169"/>
        <v>6.1181745827759721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83.489966062874203</v>
      </c>
      <c r="T157" s="62">
        <f t="shared" si="142"/>
        <v>420.25379476770161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7.4572445620572889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1.1347415048377342E-19</v>
      </c>
      <c r="AC157" s="24">
        <f t="shared" si="163"/>
        <v>7.4572445620572889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287.14194833736383</v>
      </c>
      <c r="AN157" s="62">
        <f ca="1">AVERAGE(OFFSET($AM$3,0,0,'Données projet'!$E$10+1,1))-AVERAGE(OFFSET($H$3,0,0,'Données projet'!$E$10+1,1))</f>
        <v>212.90262675152454</v>
      </c>
      <c r="AO157" s="62">
        <f t="shared" si="144"/>
        <v>366.51899340890498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287.14194833736474</v>
      </c>
      <c r="BI157" s="62">
        <f ca="1">AVERAGE(OFFSET($BH$3,0,0,'Données projet'!$E$11+1,1))-AVERAGE(OFFSET($H$3,0,0,'Données projet'!$E$11+1,1))</f>
        <v>189.09998601768521</v>
      </c>
      <c r="BJ157" s="62">
        <f t="shared" si="146"/>
        <v>458.38901659119472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4.5749589771561991</v>
      </c>
      <c r="BQ157" s="23">
        <f>EXP(-LN(2)/25)*BQ156+(1-EXP(-LN(2)/25))/(LN(2)/25)*Calculateur!BL157*Calculateur!BN157*VLOOKUP('Données projet'!$B$11,Paramètres!$A$1:$I$89,3,0)*0.475*44/12</f>
        <v>1.4120120023697764</v>
      </c>
      <c r="BR157" s="23">
        <f>EXP(-LN(2)/2)*BR156+(1-EXP(-LN(2)/2))/(LN(2)/2)*BL157*BO157*VLOOKUP('Données projet'!$B$11,Paramètres!$A$1:$I$89,3,0)*0.475*44/12</f>
        <v>9.447170649264068E-18</v>
      </c>
      <c r="BS157" s="24">
        <f t="shared" si="169"/>
        <v>5.9869709795259753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83.489966062874203</v>
      </c>
      <c r="T158" s="62">
        <f t="shared" si="142"/>
        <v>420.25379476770161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7.3110125446654042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8.0238341296458936E-20</v>
      </c>
      <c r="AC158" s="24">
        <f t="shared" si="163"/>
        <v>7.3110125446654042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287.24935502518076</v>
      </c>
      <c r="AN158" s="62">
        <f ca="1">AVERAGE(OFFSET($AM$3,0,0,'Données projet'!$E$10+1,1))-AVERAGE(OFFSET($H$3,0,0,'Données projet'!$E$10+1,1))</f>
        <v>212.90262675152454</v>
      </c>
      <c r="AO158" s="62">
        <f t="shared" si="144"/>
        <v>366.51899340890498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287.24935502518167</v>
      </c>
      <c r="BI158" s="62">
        <f ca="1">AVERAGE(OFFSET($BH$3,0,0,'Données projet'!$E$11+1,1))-AVERAGE(OFFSET($H$3,0,0,'Données projet'!$E$11+1,1))</f>
        <v>189.09998601768521</v>
      </c>
      <c r="BJ158" s="62">
        <f t="shared" si="146"/>
        <v>458.38901659119472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4.4852468220636084</v>
      </c>
      <c r="BQ158" s="23">
        <f>EXP(-LN(2)/25)*BQ157+(1-EXP(-LN(2)/25))/(LN(2)/25)*Calculateur!BL158*Calculateur!BN158*VLOOKUP('Données projet'!$B$11,Paramètres!$A$1:$I$89,3,0)*0.475*44/12</f>
        <v>1.373400459910491</v>
      </c>
      <c r="BR158" s="23">
        <f>EXP(-LN(2)/2)*BR157+(1-EXP(-LN(2)/2))/(LN(2)/2)*BL158*BO158*VLOOKUP('Données projet'!$B$11,Paramètres!$A$1:$I$89,3,0)*0.475*44/12</f>
        <v>6.6801584291211415E-18</v>
      </c>
      <c r="BS158" s="24">
        <f t="shared" si="169"/>
        <v>5.8586472819740996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83.489966062874203</v>
      </c>
      <c r="T159" s="62">
        <f t="shared" si="142"/>
        <v>420.25379476770161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7.1676480479418512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5.6737075241886708E-20</v>
      </c>
      <c r="AC159" s="24">
        <f t="shared" si="163"/>
        <v>7.1676480479418512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287.3548984470894</v>
      </c>
      <c r="AN159" s="62">
        <f ca="1">AVERAGE(OFFSET($AM$3,0,0,'Données projet'!$E$10+1,1))-AVERAGE(OFFSET($H$3,0,0,'Données projet'!$E$10+1,1))</f>
        <v>212.90262675152454</v>
      </c>
      <c r="AO159" s="62">
        <f t="shared" si="144"/>
        <v>366.51899340890498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287.35489844709031</v>
      </c>
      <c r="BI159" s="62">
        <f ca="1">AVERAGE(OFFSET($BH$3,0,0,'Données projet'!$E$11+1,1))-AVERAGE(OFFSET($H$3,0,0,'Données projet'!$E$11+1,1))</f>
        <v>189.09998601768521</v>
      </c>
      <c r="BJ159" s="62">
        <f t="shared" si="146"/>
        <v>458.38901659119472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4.3972938676133717</v>
      </c>
      <c r="BQ159" s="23">
        <f>EXP(-LN(2)/25)*BQ158+(1-EXP(-LN(2)/25))/(LN(2)/25)*Calculateur!BL159*Calculateur!BN159*VLOOKUP('Données projet'!$B$11,Paramètres!$A$1:$I$89,3,0)*0.475*44/12</f>
        <v>1.3358447521102474</v>
      </c>
      <c r="BR159" s="23">
        <f>EXP(-LN(2)/2)*BR158+(1-EXP(-LN(2)/2))/(LN(2)/2)*BL159*BO159*VLOOKUP('Données projet'!$B$11,Paramètres!$A$1:$I$89,3,0)*0.475*44/12</f>
        <v>4.723585324632034E-18</v>
      </c>
      <c r="BS159" s="24">
        <f t="shared" si="169"/>
        <v>5.7331386197236194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83.489966062874203</v>
      </c>
      <c r="T160" s="62">
        <f t="shared" si="142"/>
        <v>420.25379476770161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7.0270948415553383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4.0119170648229468E-20</v>
      </c>
      <c r="AC160" s="24">
        <f t="shared" si="163"/>
        <v>7.0270948415553383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287.45861092658765</v>
      </c>
      <c r="AN160" s="62">
        <f ca="1">AVERAGE(OFFSET($AM$3,0,0,'Données projet'!$E$10+1,1))-AVERAGE(OFFSET($H$3,0,0,'Données projet'!$E$10+1,1))</f>
        <v>212.90262675152454</v>
      </c>
      <c r="AO160" s="62">
        <f t="shared" si="144"/>
        <v>366.51899340890498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287.45861092658856</v>
      </c>
      <c r="BI160" s="62">
        <f ca="1">AVERAGE(OFFSET($BH$3,0,0,'Données projet'!$E$11+1,1))-AVERAGE(OFFSET($H$3,0,0,'Données projet'!$E$11+1,1))</f>
        <v>189.09998601768521</v>
      </c>
      <c r="BJ160" s="62">
        <f t="shared" si="146"/>
        <v>458.38901659119472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4.3110656169538988</v>
      </c>
      <c r="BQ160" s="23">
        <f>EXP(-LN(2)/25)*BQ159+(1-EXP(-LN(2)/25))/(LN(2)/25)*Calculateur!BL160*Calculateur!BN160*VLOOKUP('Données projet'!$B$11,Paramètres!$A$1:$I$89,3,0)*0.475*44/12</f>
        <v>1.2993160071147702</v>
      </c>
      <c r="BR160" s="23">
        <f>EXP(-LN(2)/2)*BR159+(1-EXP(-LN(2)/2))/(LN(2)/2)*BL160*BO160*VLOOKUP('Données projet'!$B$11,Paramètres!$A$1:$I$89,3,0)*0.475*44/12</f>
        <v>3.3400792145605707E-18</v>
      </c>
      <c r="BS160" s="24">
        <f t="shared" si="169"/>
        <v>5.610381624068669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83.489966062874203</v>
      </c>
      <c r="T161" s="62">
        <f t="shared" si="142"/>
        <v>420.25379476770161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6.8892977978170737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2.8368537620943354E-20</v>
      </c>
      <c r="AC161" s="24">
        <f t="shared" si="163"/>
        <v>6.8892977978170737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287.56052422643307</v>
      </c>
      <c r="AN161" s="62">
        <f ca="1">AVERAGE(OFFSET($AM$3,0,0,'Données projet'!$E$10+1,1))-AVERAGE(OFFSET($H$3,0,0,'Données projet'!$E$10+1,1))</f>
        <v>212.90262675152454</v>
      </c>
      <c r="AO161" s="62">
        <f t="shared" si="144"/>
        <v>366.51899340890498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287.56052422643398</v>
      </c>
      <c r="BI161" s="62">
        <f ca="1">AVERAGE(OFFSET($BH$3,0,0,'Données projet'!$E$11+1,1))-AVERAGE(OFFSET($H$3,0,0,'Données projet'!$E$11+1,1))</f>
        <v>189.09998601768521</v>
      </c>
      <c r="BJ161" s="62">
        <f t="shared" si="146"/>
        <v>458.38901659119472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4.2265282496958188</v>
      </c>
      <c r="BQ161" s="23">
        <f>EXP(-LN(2)/25)*BQ160+(1-EXP(-LN(2)/25))/(LN(2)/25)*Calculateur!BL161*Calculateur!BN161*VLOOKUP('Données projet'!$B$11,Paramètres!$A$1:$I$89,3,0)*0.475*44/12</f>
        <v>1.2637861425721577</v>
      </c>
      <c r="BR161" s="23">
        <f>EXP(-LN(2)/2)*BR160+(1-EXP(-LN(2)/2))/(LN(2)/2)*BL161*BO161*VLOOKUP('Données projet'!$B$11,Paramètres!$A$1:$I$89,3,0)*0.475*44/12</f>
        <v>2.361792662316017E-18</v>
      </c>
      <c r="BS161" s="24">
        <f t="shared" si="169"/>
        <v>5.490314392267976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83.489966062874203</v>
      </c>
      <c r="T162" s="62">
        <f t="shared" si="142"/>
        <v>420.25379476770161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6.7542028700586192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2.0059585324114734E-20</v>
      </c>
      <c r="AC162" s="24">
        <f t="shared" si="163"/>
        <v>6.7542028700586192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287.66066955837005</v>
      </c>
      <c r="AN162" s="62">
        <f ca="1">AVERAGE(OFFSET($AM$3,0,0,'Données projet'!$E$10+1,1))-AVERAGE(OFFSET($H$3,0,0,'Données projet'!$E$10+1,1))</f>
        <v>212.90262675152454</v>
      </c>
      <c r="AO162" s="62">
        <f t="shared" si="144"/>
        <v>366.51899340890498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287.66066955837096</v>
      </c>
      <c r="BI162" s="62">
        <f ca="1">AVERAGE(OFFSET($BH$3,0,0,'Données projet'!$E$11+1,1))-AVERAGE(OFFSET($H$3,0,0,'Données projet'!$E$11+1,1))</f>
        <v>189.09998601768521</v>
      </c>
      <c r="BJ162" s="62">
        <f t="shared" si="146"/>
        <v>458.38901659119472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4.1436486086469673</v>
      </c>
      <c r="BQ162" s="23">
        <f>EXP(-LN(2)/25)*BQ161+(1-EXP(-LN(2)/25))/(LN(2)/25)*Calculateur!BL162*Calculateur!BN162*VLOOKUP('Données projet'!$B$11,Paramètres!$A$1:$I$89,3,0)*0.475*44/12</f>
        <v>1.2292278440438973</v>
      </c>
      <c r="BR162" s="23">
        <f>EXP(-LN(2)/2)*BR161+(1-EXP(-LN(2)/2))/(LN(2)/2)*BL162*BO162*VLOOKUP('Données projet'!$B$11,Paramètres!$A$1:$I$89,3,0)*0.475*44/12</f>
        <v>1.6700396072802854E-18</v>
      </c>
      <c r="BS162" s="24">
        <f t="shared" si="169"/>
        <v>5.3728764526908641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83.489966062874203</v>
      </c>
      <c r="T163" s="62">
        <f t="shared" si="142"/>
        <v>420.25379476770161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6.6217570714337377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1.4184268810471677E-20</v>
      </c>
      <c r="AC163" s="24">
        <f t="shared" si="163"/>
        <v>6.6217570714337377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287.75907759268944</v>
      </c>
      <c r="AN163" s="62">
        <f ca="1">AVERAGE(OFFSET($AM$3,0,0,'Données projet'!$E$10+1,1))-AVERAGE(OFFSET($H$3,0,0,'Données projet'!$E$10+1,1))</f>
        <v>212.90262675152454</v>
      </c>
      <c r="AO163" s="62">
        <f t="shared" si="144"/>
        <v>366.51899340890498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287.75907759269035</v>
      </c>
      <c r="BI163" s="62">
        <f ca="1">AVERAGE(OFFSET($BH$3,0,0,'Données projet'!$E$11+1,1))-AVERAGE(OFFSET($H$3,0,0,'Données projet'!$E$11+1,1))</f>
        <v>189.09998601768521</v>
      </c>
      <c r="BJ163" s="62">
        <f t="shared" si="146"/>
        <v>458.38901659119472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4.0623941868074942</v>
      </c>
      <c r="BQ163" s="23">
        <f>EXP(-LN(2)/25)*BQ162+(1-EXP(-LN(2)/25))/(LN(2)/25)*Calculateur!BL163*Calculateur!BN163*VLOOKUP('Données projet'!$B$11,Paramètres!$A$1:$I$89,3,0)*0.475*44/12</f>
        <v>1.195614544006234</v>
      </c>
      <c r="BR163" s="23">
        <f>EXP(-LN(2)/2)*BR162+(1-EXP(-LN(2)/2))/(LN(2)/2)*BL163*BO163*VLOOKUP('Données projet'!$B$11,Paramètres!$A$1:$I$89,3,0)*0.475*44/12</f>
        <v>1.1808963311580085E-18</v>
      </c>
      <c r="BS163" s="24">
        <f t="shared" si="169"/>
        <v>5.258008730813728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83.489966062874203</v>
      </c>
      <c r="T164" s="62">
        <f t="shared" si="142"/>
        <v>420.25379476770161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6.4919084541359302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1.0029792662057367E-20</v>
      </c>
      <c r="AC164" s="24">
        <f t="shared" si="163"/>
        <v>6.4919084541359302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287.85577846762078</v>
      </c>
      <c r="AN164" s="62">
        <f ca="1">AVERAGE(OFFSET($AM$3,0,0,'Données projet'!$E$10+1,1))-AVERAGE(OFFSET($H$3,0,0,'Données projet'!$E$10+1,1))</f>
        <v>212.90262675152454</v>
      </c>
      <c r="AO164" s="62">
        <f t="shared" si="144"/>
        <v>366.51899340890498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287.85577846762169</v>
      </c>
      <c r="BI164" s="62">
        <f ca="1">AVERAGE(OFFSET($BH$3,0,0,'Données projet'!$E$11+1,1))-AVERAGE(OFFSET($H$3,0,0,'Données projet'!$E$11+1,1))</f>
        <v>189.09998601768521</v>
      </c>
      <c r="BJ164" s="62">
        <f t="shared" si="146"/>
        <v>458.38901659119472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3.9827331146199891</v>
      </c>
      <c r="BQ164" s="23">
        <f>EXP(-LN(2)/25)*BQ163+(1-EXP(-LN(2)/25))/(LN(2)/25)*Calculateur!BL164*Calculateur!BN164*VLOOKUP('Données projet'!$B$11,Paramètres!$A$1:$I$89,3,0)*0.475*44/12</f>
        <v>1.1629204014257473</v>
      </c>
      <c r="BR164" s="23">
        <f>EXP(-LN(2)/2)*BR163+(1-EXP(-LN(2)/2))/(LN(2)/2)*BL164*BO164*VLOOKUP('Données projet'!$B$11,Paramètres!$A$1:$I$89,3,0)*0.475*44/12</f>
        <v>8.3501980364014269E-19</v>
      </c>
      <c r="BS164" s="24">
        <f t="shared" si="169"/>
        <v>5.1456535160457362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83.489966062874203</v>
      </c>
      <c r="T165" s="62">
        <f t="shared" si="142"/>
        <v>420.25379476770161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6.3646060890234963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7.0921344052358385E-21</v>
      </c>
      <c r="AC165" s="24">
        <f t="shared" si="163"/>
        <v>6.3646060890234963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287.95080179856279</v>
      </c>
      <c r="AN165" s="62">
        <f ca="1">AVERAGE(OFFSET($AM$3,0,0,'Données projet'!$E$10+1,1))-AVERAGE(OFFSET($H$3,0,0,'Données projet'!$E$10+1,1))</f>
        <v>212.90262675152454</v>
      </c>
      <c r="AO165" s="62">
        <f t="shared" si="144"/>
        <v>366.51899340890498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287.9508017985637</v>
      </c>
      <c r="BI165" s="62">
        <f ca="1">AVERAGE(OFFSET($BH$3,0,0,'Données projet'!$E$11+1,1))-AVERAGE(OFFSET($H$3,0,0,'Données projet'!$E$11+1,1))</f>
        <v>189.09998601768521</v>
      </c>
      <c r="BJ165" s="62">
        <f t="shared" si="146"/>
        <v>458.38901659119472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3.9046341474696247</v>
      </c>
      <c r="BQ165" s="23">
        <f>EXP(-LN(2)/25)*BQ164+(1-EXP(-LN(2)/25))/(LN(2)/25)*Calculateur!BL165*Calculateur!BN165*VLOOKUP('Données projet'!$B$11,Paramètres!$A$1:$I$89,3,0)*0.475*44/12</f>
        <v>1.1311202818934343</v>
      </c>
      <c r="BR165" s="23">
        <f>EXP(-LN(2)/2)*BR164+(1-EXP(-LN(2)/2))/(LN(2)/2)*BL165*BO165*VLOOKUP('Données projet'!$B$11,Paramètres!$A$1:$I$89,3,0)*0.475*44/12</f>
        <v>5.9044816557900425E-19</v>
      </c>
      <c r="BS165" s="24">
        <f t="shared" si="169"/>
        <v>5.0357544293630587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83.489966062874203</v>
      </c>
      <c r="T166" s="62">
        <f t="shared" si="142"/>
        <v>420.25379476770161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6.2398000456441416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5.0148963310286835E-21</v>
      </c>
      <c r="AC166" s="24">
        <f t="shared" si="163"/>
        <v>6.2398000456441416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288.04417668715331</v>
      </c>
      <c r="AN166" s="62">
        <f ca="1">AVERAGE(OFFSET($AM$3,0,0,'Données projet'!$E$10+1,1))-AVERAGE(OFFSET($H$3,0,0,'Données projet'!$E$10+1,1))</f>
        <v>212.90262675152454</v>
      </c>
      <c r="AO166" s="62">
        <f t="shared" si="144"/>
        <v>366.51899340890498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288.04417668715422</v>
      </c>
      <c r="BI166" s="62">
        <f ca="1">AVERAGE(OFFSET($BH$3,0,0,'Données projet'!$E$11+1,1))-AVERAGE(OFFSET($H$3,0,0,'Données projet'!$E$11+1,1))</f>
        <v>189.09998601768521</v>
      </c>
      <c r="BJ166" s="62">
        <f t="shared" si="146"/>
        <v>458.38901659119472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3.8280666534294125</v>
      </c>
      <c r="BQ166" s="23">
        <f>EXP(-LN(2)/25)*BQ165+(1-EXP(-LN(2)/25))/(LN(2)/25)*Calculateur!BL166*Calculateur!BN166*VLOOKUP('Données projet'!$B$11,Paramètres!$A$1:$I$89,3,0)*0.475*44/12</f>
        <v>1.1001897383020278</v>
      </c>
      <c r="BR166" s="23">
        <f>EXP(-LN(2)/2)*BR165+(1-EXP(-LN(2)/2))/(LN(2)/2)*BL166*BO166*VLOOKUP('Données projet'!$B$11,Paramètres!$A$1:$I$89,3,0)*0.475*44/12</f>
        <v>4.1750990182007134E-19</v>
      </c>
      <c r="BS166" s="24">
        <f t="shared" si="169"/>
        <v>4.9282563917314404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83.489966062874203</v>
      </c>
      <c r="T167" s="62">
        <f t="shared" si="142"/>
        <v>420.25379476770161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6.1174413726512862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3.5460672026179193E-21</v>
      </c>
      <c r="AC167" s="24">
        <f t="shared" si="163"/>
        <v>6.1174413726512862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288.13593173018177</v>
      </c>
      <c r="AN167" s="62">
        <f ca="1">AVERAGE(OFFSET($AM$3,0,0,'Données projet'!$E$10+1,1))-AVERAGE(OFFSET($H$3,0,0,'Données projet'!$E$10+1,1))</f>
        <v>212.90262675152454</v>
      </c>
      <c r="AO167" s="62">
        <f t="shared" si="144"/>
        <v>366.51899340890498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288.13593173018268</v>
      </c>
      <c r="BI167" s="62">
        <f ca="1">AVERAGE(OFFSET($BH$3,0,0,'Données projet'!$E$11+1,1))-AVERAGE(OFFSET($H$3,0,0,'Données projet'!$E$11+1,1))</f>
        <v>189.09998601768521</v>
      </c>
      <c r="BJ167" s="62">
        <f t="shared" si="146"/>
        <v>458.38901659119472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3.7530006012457693</v>
      </c>
      <c r="BQ167" s="23">
        <f>EXP(-LN(2)/25)*BQ166+(1-EXP(-LN(2)/25))/(LN(2)/25)*Calculateur!BL167*Calculateur!BN167*VLOOKUP('Données projet'!$B$11,Paramètres!$A$1:$I$89,3,0)*0.475*44/12</f>
        <v>1.070104992051695</v>
      </c>
      <c r="BR167" s="23">
        <f>EXP(-LN(2)/2)*BR166+(1-EXP(-LN(2)/2))/(LN(2)/2)*BL167*BO167*VLOOKUP('Données projet'!$B$11,Paramètres!$A$1:$I$89,3,0)*0.475*44/12</f>
        <v>2.9522408278950212E-19</v>
      </c>
      <c r="BS167" s="24">
        <f t="shared" si="169"/>
        <v>4.8231055932974645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83.489966062874203</v>
      </c>
      <c r="T168" s="62">
        <f t="shared" si="142"/>
        <v>420.25379476770161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5.9974820786043992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2.5074481655143418E-21</v>
      </c>
      <c r="AC168" s="24">
        <f t="shared" si="163"/>
        <v>5.9974820786043992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288.22609502834723</v>
      </c>
      <c r="AN168" s="62">
        <f ca="1">AVERAGE(OFFSET($AM$3,0,0,'Données projet'!$E$10+1,1))-AVERAGE(OFFSET($H$3,0,0,'Données projet'!$E$10+1,1))</f>
        <v>212.90262675152454</v>
      </c>
      <c r="AO168" s="62">
        <f t="shared" si="144"/>
        <v>366.51899340890498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288.22609502834814</v>
      </c>
      <c r="BI168" s="62">
        <f ca="1">AVERAGE(OFFSET($BH$3,0,0,'Données projet'!$E$11+1,1))-AVERAGE(OFFSET($H$3,0,0,'Données projet'!$E$11+1,1))</f>
        <v>189.09998601768521</v>
      </c>
      <c r="BJ168" s="62">
        <f t="shared" si="146"/>
        <v>458.38901659119472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3.6794065485596761</v>
      </c>
      <c r="BQ168" s="23">
        <f>EXP(-LN(2)/25)*BQ167+(1-EXP(-LN(2)/25))/(LN(2)/25)*Calculateur!BL168*Calculateur!BN168*VLOOKUP('Données projet'!$B$11,Paramètres!$A$1:$I$89,3,0)*0.475*44/12</f>
        <v>1.0408429147696656</v>
      </c>
      <c r="BR168" s="23">
        <f>EXP(-LN(2)/2)*BR167+(1-EXP(-LN(2)/2))/(LN(2)/2)*BL168*BO168*VLOOKUP('Données projet'!$B$11,Paramètres!$A$1:$I$89,3,0)*0.475*44/12</f>
        <v>2.0875495091003567E-19</v>
      </c>
      <c r="BS168" s="24">
        <f t="shared" si="169"/>
        <v>4.7202494633293419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83.489966062874203</v>
      </c>
      <c r="T169" s="62">
        <f t="shared" si="142"/>
        <v>420.25379476770161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5.8798751131458271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1.7730336013089596E-21</v>
      </c>
      <c r="AC169" s="24">
        <f t="shared" si="163"/>
        <v>5.8798751131458271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288.3146941948645</v>
      </c>
      <c r="AN169" s="62">
        <f ca="1">AVERAGE(OFFSET($AM$3,0,0,'Données projet'!$E$10+1,1))-AVERAGE(OFFSET($H$3,0,0,'Données projet'!$E$10+1,1))</f>
        <v>212.90262675152454</v>
      </c>
      <c r="AO169" s="62">
        <f t="shared" si="144"/>
        <v>366.51899340890498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288.31469419486541</v>
      </c>
      <c r="BI169" s="62">
        <f ca="1">AVERAGE(OFFSET($BH$3,0,0,'Données projet'!$E$11+1,1))-AVERAGE(OFFSET($H$3,0,0,'Données projet'!$E$11+1,1))</f>
        <v>189.09998601768521</v>
      </c>
      <c r="BJ169" s="62">
        <f t="shared" si="146"/>
        <v>458.38901659119472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3.6072556303588175</v>
      </c>
      <c r="BQ169" s="23">
        <f>EXP(-LN(2)/25)*BQ168+(1-EXP(-LN(2)/25))/(LN(2)/25)*Calculateur!BL169*Calculateur!BN169*VLOOKUP('Données projet'!$B$11,Paramètres!$A$1:$I$89,3,0)*0.475*44/12</f>
        <v>1.0123810105297391</v>
      </c>
      <c r="BR169" s="23">
        <f>EXP(-LN(2)/2)*BR168+(1-EXP(-LN(2)/2))/(LN(2)/2)*BL169*BO169*VLOOKUP('Données projet'!$B$11,Paramètres!$A$1:$I$89,3,0)*0.475*44/12</f>
        <v>1.4761204139475106E-19</v>
      </c>
      <c r="BS169" s="24">
        <f t="shared" si="169"/>
        <v>4.6196366408885563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83.489966062874203</v>
      </c>
      <c r="T170" s="62">
        <f t="shared" si="142"/>
        <v>420.25379476770161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5.7645743485467316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1.2537240827571709E-21</v>
      </c>
      <c r="AC170" s="24">
        <f t="shared" si="163"/>
        <v>5.7645743485467316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288.4017563639207</v>
      </c>
      <c r="AN170" s="62">
        <f ca="1">AVERAGE(OFFSET($AM$3,0,0,'Données projet'!$E$10+1,1))-AVERAGE(OFFSET($H$3,0,0,'Données projet'!$E$10+1,1))</f>
        <v>212.90262675152454</v>
      </c>
      <c r="AO170" s="62">
        <f t="shared" si="144"/>
        <v>366.51899340890498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288.40175636392161</v>
      </c>
      <c r="BI170" s="62">
        <f ca="1">AVERAGE(OFFSET($BH$3,0,0,'Données projet'!$E$11+1,1))-AVERAGE(OFFSET($H$3,0,0,'Données projet'!$E$11+1,1))</f>
        <v>189.09998601768521</v>
      </c>
      <c r="BJ170" s="62">
        <f t="shared" si="146"/>
        <v>458.38901659119472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3.5365195476561628</v>
      </c>
      <c r="BQ170" s="23">
        <f>EXP(-LN(2)/25)*BQ169+(1-EXP(-LN(2)/25))/(LN(2)/25)*Calculateur!BL170*Calculateur!BN170*VLOOKUP('Données projet'!$B$11,Paramètres!$A$1:$I$89,3,0)*0.475*44/12</f>
        <v>0.98469739855799987</v>
      </c>
      <c r="BR170" s="23">
        <f>EXP(-LN(2)/2)*BR169+(1-EXP(-LN(2)/2))/(LN(2)/2)*BL170*BO170*VLOOKUP('Données projet'!$B$11,Paramètres!$A$1:$I$89,3,0)*0.475*44/12</f>
        <v>1.0437747545501784E-19</v>
      </c>
      <c r="BS170" s="24">
        <f t="shared" si="169"/>
        <v>4.5212169462141629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83.489966062874203</v>
      </c>
      <c r="T171" s="62">
        <f t="shared" si="142"/>
        <v>420.25379476770161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5.651534561614902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8.8651680065447981E-22</v>
      </c>
      <c r="AC171" s="24">
        <f t="shared" si="163"/>
        <v>5.651534561614902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288.4873081989856</v>
      </c>
      <c r="AN171" s="62">
        <f ca="1">AVERAGE(OFFSET($AM$3,0,0,'Données projet'!$E$10+1,1))-AVERAGE(OFFSET($H$3,0,0,'Données projet'!$E$10+1,1))</f>
        <v>212.90262675152454</v>
      </c>
      <c r="AO171" s="62">
        <f t="shared" si="144"/>
        <v>366.51899340890498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288.48730819898651</v>
      </c>
      <c r="BI171" s="62">
        <f ca="1">AVERAGE(OFFSET($BH$3,0,0,'Données projet'!$E$11+1,1))-AVERAGE(OFFSET($H$3,0,0,'Données projet'!$E$11+1,1))</f>
        <v>189.09998601768521</v>
      </c>
      <c r="BJ171" s="62">
        <f t="shared" si="146"/>
        <v>458.38901659119472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3.467170556390557</v>
      </c>
      <c r="BQ171" s="23">
        <f>EXP(-LN(2)/25)*BQ170+(1-EXP(-LN(2)/25))/(LN(2)/25)*Calculateur!BL171*Calculateur!BN171*VLOOKUP('Données projet'!$B$11,Paramètres!$A$1:$I$89,3,0)*0.475*44/12</f>
        <v>0.95777079641144569</v>
      </c>
      <c r="BR171" s="23">
        <f>EXP(-LN(2)/2)*BR170+(1-EXP(-LN(2)/2))/(LN(2)/2)*BL171*BO171*VLOOKUP('Données projet'!$B$11,Paramètres!$A$1:$I$89,3,0)*0.475*44/12</f>
        <v>7.3806020697375531E-20</v>
      </c>
      <c r="BS171" s="24">
        <f t="shared" si="169"/>
        <v>4.4249413528020032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83.489966062874203</v>
      </c>
      <c r="T172" s="62">
        <f t="shared" si="142"/>
        <v>420.25379476770161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5.5407114159573441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6.2686204137858544E-22</v>
      </c>
      <c r="AC172" s="24">
        <f t="shared" si="163"/>
        <v>5.5407114159573441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288.5713759009775</v>
      </c>
      <c r="AN172" s="62">
        <f ca="1">AVERAGE(OFFSET($AM$3,0,0,'Données projet'!$E$10+1,1))-AVERAGE(OFFSET($H$3,0,0,'Données projet'!$E$10+1,1))</f>
        <v>212.90262675152454</v>
      </c>
      <c r="AO172" s="62">
        <f t="shared" si="144"/>
        <v>366.51899340890498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288.57137590097841</v>
      </c>
      <c r="BI172" s="62">
        <f ca="1">AVERAGE(OFFSET($BH$3,0,0,'Données projet'!$E$11+1,1))-AVERAGE(OFFSET($H$3,0,0,'Données projet'!$E$11+1,1))</f>
        <v>189.09998601768521</v>
      </c>
      <c r="BJ172" s="62">
        <f t="shared" si="146"/>
        <v>458.38901659119472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3.3991814565449618</v>
      </c>
      <c r="BQ172" s="23">
        <f>EXP(-LN(2)/25)*BQ171+(1-EXP(-LN(2)/25))/(LN(2)/25)*Calculateur!BL172*Calculateur!BN172*VLOOKUP('Données projet'!$B$11,Paramètres!$A$1:$I$89,3,0)*0.475*44/12</f>
        <v>0.9315805036165975</v>
      </c>
      <c r="BR172" s="23">
        <f>EXP(-LN(2)/2)*BR171+(1-EXP(-LN(2)/2))/(LN(2)/2)*BL172*BO172*VLOOKUP('Données projet'!$B$11,Paramètres!$A$1:$I$89,3,0)*0.475*44/12</f>
        <v>5.2188737727508918E-20</v>
      </c>
      <c r="BS172" s="24">
        <f t="shared" si="169"/>
        <v>4.330761960161559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83.489966062874203</v>
      </c>
      <c r="T173" s="62">
        <f t="shared" si="142"/>
        <v>420.25379476770161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5.4320614445906861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4.4325840032723991E-22</v>
      </c>
      <c r="AC173" s="24">
        <f t="shared" si="163"/>
        <v>5.4320614445906861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288.65398521628697</v>
      </c>
      <c r="AN173" s="62">
        <f ca="1">AVERAGE(OFFSET($AM$3,0,0,'Données projet'!$E$10+1,1))-AVERAGE(OFFSET($H$3,0,0,'Données projet'!$E$10+1,1))</f>
        <v>212.90262675152454</v>
      </c>
      <c r="AO173" s="62">
        <f t="shared" si="144"/>
        <v>366.51899340890498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288.65398521628788</v>
      </c>
      <c r="BI173" s="62">
        <f ca="1">AVERAGE(OFFSET($BH$3,0,0,'Données projet'!$E$11+1,1))-AVERAGE(OFFSET($H$3,0,0,'Données projet'!$E$11+1,1))</f>
        <v>189.09998601768521</v>
      </c>
      <c r="BJ173" s="62">
        <f t="shared" si="146"/>
        <v>458.38901659119472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3.3325255814780825</v>
      </c>
      <c r="BQ173" s="23">
        <f>EXP(-LN(2)/25)*BQ172+(1-EXP(-LN(2)/25))/(LN(2)/25)*Calculateur!BL173*Calculateur!BN173*VLOOKUP('Données projet'!$B$11,Paramètres!$A$1:$I$89,3,0)*0.475*44/12</f>
        <v>0.90610638575551217</v>
      </c>
      <c r="BR173" s="23">
        <f>EXP(-LN(2)/2)*BR172+(1-EXP(-LN(2)/2))/(LN(2)/2)*BL173*BO173*VLOOKUP('Données projet'!$B$11,Paramètres!$A$1:$I$89,3,0)*0.475*44/12</f>
        <v>3.6903010348687766E-20</v>
      </c>
      <c r="BS173" s="24">
        <f t="shared" si="169"/>
        <v>4.2386319672335944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83.489966062874203</v>
      </c>
      <c r="T174" s="62">
        <f t="shared" si="142"/>
        <v>420.25379476770161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5.3255420328925895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3.1343102068929272E-22</v>
      </c>
      <c r="AC174" s="24">
        <f t="shared" si="163"/>
        <v>5.3255420328925895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288.73516144466259</v>
      </c>
      <c r="AN174" s="62">
        <f ca="1">AVERAGE(OFFSET($AM$3,0,0,'Données projet'!$E$10+1,1))-AVERAGE(OFFSET($H$3,0,0,'Données projet'!$E$10+1,1))</f>
        <v>212.90262675152454</v>
      </c>
      <c r="AO174" s="62">
        <f t="shared" si="144"/>
        <v>366.51899340890498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288.7351614446635</v>
      </c>
      <c r="BI174" s="62">
        <f ca="1">AVERAGE(OFFSET($BH$3,0,0,'Données projet'!$E$11+1,1))-AVERAGE(OFFSET($H$3,0,0,'Données projet'!$E$11+1,1))</f>
        <v>189.09998601768521</v>
      </c>
      <c r="BJ174" s="62">
        <f t="shared" si="146"/>
        <v>458.38901659119472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3.2671767874651954</v>
      </c>
      <c r="BQ174" s="23">
        <f>EXP(-LN(2)/25)*BQ173+(1-EXP(-LN(2)/25))/(LN(2)/25)*Calculateur!BL174*Calculateur!BN174*VLOOKUP('Données projet'!$B$11,Paramètres!$A$1:$I$89,3,0)*0.475*44/12</f>
        <v>0.88132885898696378</v>
      </c>
      <c r="BR174" s="23">
        <f>EXP(-LN(2)/2)*BR173+(1-EXP(-LN(2)/2))/(LN(2)/2)*BL174*BO174*VLOOKUP('Données projet'!$B$11,Paramètres!$A$1:$I$89,3,0)*0.475*44/12</f>
        <v>2.6094368863754459E-20</v>
      </c>
      <c r="BS174" s="24">
        <f t="shared" si="169"/>
        <v>4.1485056464521595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83.489966062874203</v>
      </c>
      <c r="T175" s="62">
        <f t="shared" si="142"/>
        <v>420.25379476770161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5.2211114018874669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2.2162920016361995E-22</v>
      </c>
      <c r="AC175" s="24">
        <f t="shared" si="163"/>
        <v>5.2211114018874669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288.81492944695873</v>
      </c>
      <c r="AN175" s="62">
        <f ca="1">AVERAGE(OFFSET($AM$3,0,0,'Données projet'!$E$10+1,1))-AVERAGE(OFFSET($H$3,0,0,'Données projet'!$E$10+1,1))</f>
        <v>212.90262675152454</v>
      </c>
      <c r="AO175" s="62">
        <f t="shared" si="144"/>
        <v>366.51899340890498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288.81492944695964</v>
      </c>
      <c r="BI175" s="62">
        <f ca="1">AVERAGE(OFFSET($BH$3,0,0,'Données projet'!$E$11+1,1))-AVERAGE(OFFSET($H$3,0,0,'Données projet'!$E$11+1,1))</f>
        <v>189.09998601768521</v>
      </c>
      <c r="BJ175" s="62">
        <f t="shared" si="146"/>
        <v>458.38901659119472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3.2031094434440726</v>
      </c>
      <c r="BQ175" s="23">
        <f>EXP(-LN(2)/25)*BQ174+(1-EXP(-LN(2)/25))/(LN(2)/25)*Calculateur!BL175*Calculateur!BN175*VLOOKUP('Données projet'!$B$11,Paramètres!$A$1:$I$89,3,0)*0.475*44/12</f>
        <v>0.85722887499089484</v>
      </c>
      <c r="BR175" s="23">
        <f>EXP(-LN(2)/2)*BR174+(1-EXP(-LN(2)/2))/(LN(2)/2)*BL175*BO175*VLOOKUP('Données projet'!$B$11,Paramètres!$A$1:$I$89,3,0)*0.475*44/12</f>
        <v>1.8451505174343883E-20</v>
      </c>
      <c r="BS175" s="24">
        <f t="shared" si="169"/>
        <v>4.0603383184349671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83.489966062874203</v>
      </c>
      <c r="T176" s="62">
        <f t="shared" si="142"/>
        <v>420.25379476770161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5.1187285918599592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1.5671551034464636E-22</v>
      </c>
      <c r="AC176" s="24">
        <f t="shared" si="163"/>
        <v>5.1187285918599592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288.89331365274955</v>
      </c>
      <c r="AN176" s="62">
        <f ca="1">AVERAGE(OFFSET($AM$3,0,0,'Données projet'!$E$10+1,1))-AVERAGE(OFFSET($H$3,0,0,'Données projet'!$E$10+1,1))</f>
        <v>212.90262675152454</v>
      </c>
      <c r="AO176" s="62">
        <f t="shared" si="144"/>
        <v>366.51899340890498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288.89331365275046</v>
      </c>
      <c r="BI176" s="62">
        <f ca="1">AVERAGE(OFFSET($BH$3,0,0,'Données projet'!$E$11+1,1))-AVERAGE(OFFSET($H$3,0,0,'Données projet'!$E$11+1,1))</f>
        <v>189.09998601768521</v>
      </c>
      <c r="BJ176" s="62">
        <f t="shared" si="146"/>
        <v>458.38901659119472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3.1402984209619826</v>
      </c>
      <c r="BQ176" s="23">
        <f>EXP(-LN(2)/25)*BQ175+(1-EXP(-LN(2)/25))/(LN(2)/25)*Calculateur!BL176*Calculateur!BN176*VLOOKUP('Données projet'!$B$11,Paramètres!$A$1:$I$89,3,0)*0.475*44/12</f>
        <v>0.83378790632456146</v>
      </c>
      <c r="BR176" s="23">
        <f>EXP(-LN(2)/2)*BR175+(1-EXP(-LN(2)/2))/(LN(2)/2)*BL176*BO176*VLOOKUP('Données projet'!$B$11,Paramètres!$A$1:$I$89,3,0)*0.475*44/12</f>
        <v>1.3047184431877229E-20</v>
      </c>
      <c r="BS176" s="24">
        <f t="shared" si="169"/>
        <v>3.9740863272865443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83.489966062874203</v>
      </c>
      <c r="T177" s="62">
        <f t="shared" si="142"/>
        <v>420.25379476770161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5.0183534462897432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1.1081460008180998E-22</v>
      </c>
      <c r="AC177" s="24">
        <f t="shared" si="163"/>
        <v>5.0183534462897432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288.97033806781081</v>
      </c>
      <c r="AN177" s="62">
        <f ca="1">AVERAGE(OFFSET($AM$3,0,0,'Données projet'!$E$10+1,1))-AVERAGE(OFFSET($H$3,0,0,'Données projet'!$E$10+1,1))</f>
        <v>212.90262675152454</v>
      </c>
      <c r="AO177" s="62">
        <f t="shared" si="144"/>
        <v>366.51899340890498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288.97033806781172</v>
      </c>
      <c r="BI177" s="62">
        <f ca="1">AVERAGE(OFFSET($BH$3,0,0,'Données projet'!$E$11+1,1))-AVERAGE(OFFSET($H$3,0,0,'Données projet'!$E$11+1,1))</f>
        <v>189.09998601768521</v>
      </c>
      <c r="BJ177" s="62">
        <f t="shared" si="146"/>
        <v>458.38901659119472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3.0787190843198258</v>
      </c>
      <c r="BQ177" s="23">
        <f>EXP(-LN(2)/25)*BQ176+(1-EXP(-LN(2)/25))/(LN(2)/25)*Calculateur!BL177*Calculateur!BN177*VLOOKUP('Données projet'!$B$11,Paramètres!$A$1:$I$89,3,0)*0.475*44/12</f>
        <v>0.81098793217911602</v>
      </c>
      <c r="BR177" s="23">
        <f>EXP(-LN(2)/2)*BR176+(1-EXP(-LN(2)/2))/(LN(2)/2)*BL177*BO177*VLOOKUP('Données projet'!$B$11,Paramètres!$A$1:$I$89,3,0)*0.475*44/12</f>
        <v>9.2257525871719414E-21</v>
      </c>
      <c r="BS177" s="24">
        <f t="shared" si="169"/>
        <v>3.8897070164989418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83.489966062874203</v>
      </c>
      <c r="T178" s="62">
        <f t="shared" si="142"/>
        <v>420.25379476770161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4.9199465961013651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7.835775517232318E-23</v>
      </c>
      <c r="AC178" s="24">
        <f t="shared" si="163"/>
        <v>4.9199465961013651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289.04602628147148</v>
      </c>
      <c r="AN178" s="62">
        <f ca="1">AVERAGE(OFFSET($AM$3,0,0,'Données projet'!$E$10+1,1))-AVERAGE(OFFSET($H$3,0,0,'Données projet'!$E$10+1,1))</f>
        <v>212.90262675152454</v>
      </c>
      <c r="AO178" s="62">
        <f t="shared" si="144"/>
        <v>366.51899340890498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289.04602628147239</v>
      </c>
      <c r="BI178" s="62">
        <f ca="1">AVERAGE(OFFSET($BH$3,0,0,'Données projet'!$E$11+1,1))-AVERAGE(OFFSET($H$3,0,0,'Données projet'!$E$11+1,1))</f>
        <v>189.09998601768521</v>
      </c>
      <c r="BJ178" s="62">
        <f t="shared" si="146"/>
        <v>458.38901659119472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3.0183472809095346</v>
      </c>
      <c r="BQ178" s="23">
        <f>EXP(-LN(2)/25)*BQ177+(1-EXP(-LN(2)/25))/(LN(2)/25)*Calculateur!BL178*Calculateur!BN178*VLOOKUP('Données projet'!$B$11,Paramètres!$A$1:$I$89,3,0)*0.475*44/12</f>
        <v>0.78881142452567632</v>
      </c>
      <c r="BR178" s="23">
        <f>EXP(-LN(2)/2)*BR177+(1-EXP(-LN(2)/2))/(LN(2)/2)*BL178*BO178*VLOOKUP('Données projet'!$B$11,Paramètres!$A$1:$I$89,3,0)*0.475*44/12</f>
        <v>6.5235922159386147E-21</v>
      </c>
      <c r="BS178" s="24">
        <f t="shared" si="169"/>
        <v>3.807158705435211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83.489966062874203</v>
      </c>
      <c r="T179" s="62">
        <f t="shared" si="142"/>
        <v>420.25379476770161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4.8234694442229298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5.5407300040904988E-23</v>
      </c>
      <c r="AC179" s="24">
        <f t="shared" si="163"/>
        <v>4.8234694442229298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289.12040147383868</v>
      </c>
      <c r="AN179" s="62">
        <f ca="1">AVERAGE(OFFSET($AM$3,0,0,'Données projet'!$E$10+1,1))-AVERAGE(OFFSET($H$3,0,0,'Données projet'!$E$10+1,1))</f>
        <v>212.90262675152454</v>
      </c>
      <c r="AO179" s="62">
        <f t="shared" si="144"/>
        <v>366.51899340890498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289.12040147383959</v>
      </c>
      <c r="BI179" s="62">
        <f ca="1">AVERAGE(OFFSET($BH$3,0,0,'Données projet'!$E$11+1,1))-AVERAGE(OFFSET($H$3,0,0,'Données projet'!$E$11+1,1))</f>
        <v>189.09998601768521</v>
      </c>
      <c r="BJ179" s="62">
        <f t="shared" si="146"/>
        <v>458.38901659119472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2.9591593317409552</v>
      </c>
      <c r="BQ179" s="23">
        <f>EXP(-LN(2)/25)*BQ178+(1-EXP(-LN(2)/25))/(LN(2)/25)*Calculateur!BL179*Calculateur!BN179*VLOOKUP('Données projet'!$B$11,Paramètres!$A$1:$I$89,3,0)*0.475*44/12</f>
        <v>0.7672413346402317</v>
      </c>
      <c r="BR179" s="23">
        <f>EXP(-LN(2)/2)*BR178+(1-EXP(-LN(2)/2))/(LN(2)/2)*BL179*BO179*VLOOKUP('Données projet'!$B$11,Paramètres!$A$1:$I$89,3,0)*0.475*44/12</f>
        <v>4.6128762935859707E-21</v>
      </c>
      <c r="BS179" s="24">
        <f t="shared" si="169"/>
        <v>3.7264006663811871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83.489966062874203</v>
      </c>
      <c r="T180" s="62">
        <f t="shared" si="142"/>
        <v>420.25379476770161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4.7288841504475778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3.917887758616159E-23</v>
      </c>
      <c r="AC180" s="24">
        <f t="shared" si="163"/>
        <v>4.7288841504475778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289.19348642289634</v>
      </c>
      <c r="AN180" s="62">
        <f ca="1">AVERAGE(OFFSET($AM$3,0,0,'Données projet'!$E$10+1,1))-AVERAGE(OFFSET($H$3,0,0,'Données projet'!$E$10+1,1))</f>
        <v>212.90262675152454</v>
      </c>
      <c r="AO180" s="62">
        <f t="shared" si="144"/>
        <v>366.51899340890498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289.19348642289725</v>
      </c>
      <c r="BI180" s="62">
        <f ca="1">AVERAGE(OFFSET($BH$3,0,0,'Données projet'!$E$11+1,1))-AVERAGE(OFFSET($H$3,0,0,'Données projet'!$E$11+1,1))</f>
        <v>189.09998601768521</v>
      </c>
      <c r="BJ180" s="62">
        <f t="shared" si="146"/>
        <v>458.38901659119472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2.9011320221544876</v>
      </c>
      <c r="BQ180" s="23">
        <f>EXP(-LN(2)/25)*BQ179+(1-EXP(-LN(2)/25))/(LN(2)/25)*Calculateur!BL180*Calculateur!BN180*VLOOKUP('Données projet'!$B$11,Paramètres!$A$1:$I$89,3,0)*0.475*44/12</f>
        <v>0.74626107999702629</v>
      </c>
      <c r="BR180" s="23">
        <f>EXP(-LN(2)/2)*BR179+(1-EXP(-LN(2)/2))/(LN(2)/2)*BL180*BO180*VLOOKUP('Données projet'!$B$11,Paramètres!$A$1:$I$89,3,0)*0.475*44/12</f>
        <v>3.2617961079693074E-21</v>
      </c>
      <c r="BS180" s="24">
        <f t="shared" si="169"/>
        <v>3.647393102151514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83.489966062874203</v>
      </c>
      <c r="T181" s="62">
        <f t="shared" si="142"/>
        <v>420.25379476770161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4.6361536165918285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2.7703650020452494E-23</v>
      </c>
      <c r="AC181" s="24">
        <f t="shared" si="163"/>
        <v>4.6361536165918285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289.26530351148125</v>
      </c>
      <c r="AN181" s="62">
        <f ca="1">AVERAGE(OFFSET($AM$3,0,0,'Données projet'!$E$10+1,1))-AVERAGE(OFFSET($H$3,0,0,'Données projet'!$E$10+1,1))</f>
        <v>212.90262675152454</v>
      </c>
      <c r="AO181" s="62">
        <f t="shared" si="144"/>
        <v>366.51899340890498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289.26530351148216</v>
      </c>
      <c r="BI181" s="62">
        <f ca="1">AVERAGE(OFFSET($BH$3,0,0,'Données projet'!$E$11+1,1))-AVERAGE(OFFSET($H$3,0,0,'Données projet'!$E$11+1,1))</f>
        <v>189.09998601768521</v>
      </c>
      <c r="BJ181" s="62">
        <f t="shared" si="146"/>
        <v>458.38901659119472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2.8442425927158466</v>
      </c>
      <c r="BQ181" s="23">
        <f>EXP(-LN(2)/25)*BQ180+(1-EXP(-LN(2)/25))/(LN(2)/25)*Calculateur!BL181*Calculateur!BN181*VLOOKUP('Données projet'!$B$11,Paramètres!$A$1:$I$89,3,0)*0.475*44/12</f>
        <v>0.72585453152034296</v>
      </c>
      <c r="BR181" s="23">
        <f>EXP(-LN(2)/2)*BR180+(1-EXP(-LN(2)/2))/(LN(2)/2)*BL181*BO181*VLOOKUP('Données projet'!$B$11,Paramètres!$A$1:$I$89,3,0)*0.475*44/12</f>
        <v>2.3064381467929853E-21</v>
      </c>
      <c r="BS181" s="24">
        <f t="shared" si="169"/>
        <v>3.5700971242361894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83.489966062874203</v>
      </c>
      <c r="T182" s="62">
        <f t="shared" si="142"/>
        <v>420.25379476770161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4.5452414719449497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1.9589438793080795E-23</v>
      </c>
      <c r="AC182" s="24">
        <f t="shared" si="163"/>
        <v>4.5452414719449497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289.3358747341382</v>
      </c>
      <c r="AN182" s="62">
        <f ca="1">AVERAGE(OFFSET($AM$3,0,0,'Données projet'!$E$10+1,1))-AVERAGE(OFFSET($H$3,0,0,'Données projet'!$E$10+1,1))</f>
        <v>212.90262675152454</v>
      </c>
      <c r="AO182" s="62">
        <f t="shared" si="144"/>
        <v>366.51899340890498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289.33587473413911</v>
      </c>
      <c r="BI182" s="62">
        <f ca="1">AVERAGE(OFFSET($BH$3,0,0,'Données projet'!$E$11+1,1))-AVERAGE(OFFSET($H$3,0,0,'Données projet'!$E$11+1,1))</f>
        <v>189.09998601768521</v>
      </c>
      <c r="BJ182" s="62">
        <f t="shared" si="146"/>
        <v>458.38901659119472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2.7884687302893716</v>
      </c>
      <c r="BQ182" s="23">
        <f>EXP(-LN(2)/25)*BQ181+(1-EXP(-LN(2)/25))/(LN(2)/25)*Calculateur!BL182*Calculateur!BN182*VLOOKUP('Données projet'!$B$11,Paramètres!$A$1:$I$89,3,0)*0.475*44/12</f>
        <v>0.70600600118488832</v>
      </c>
      <c r="BR182" s="23">
        <f>EXP(-LN(2)/2)*BR181+(1-EXP(-LN(2)/2))/(LN(2)/2)*BL182*BO182*VLOOKUP('Données projet'!$B$11,Paramètres!$A$1:$I$89,3,0)*0.475*44/12</f>
        <v>1.6308980539846537E-21</v>
      </c>
      <c r="BS182" s="24">
        <f t="shared" si="169"/>
        <v>3.4944747314742601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83.489966062874203</v>
      </c>
      <c r="T183" s="62">
        <f t="shared" si="142"/>
        <v>420.25379476770161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4.4561120590036625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1.3851825010226247E-23</v>
      </c>
      <c r="AC183" s="24">
        <f t="shared" si="163"/>
        <v>4.4561120590036625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289.40522170385572</v>
      </c>
      <c r="AN183" s="62">
        <f ca="1">AVERAGE(OFFSET($AM$3,0,0,'Données projet'!$E$10+1,1))-AVERAGE(OFFSET($H$3,0,0,'Données projet'!$E$10+1,1))</f>
        <v>212.90262675152454</v>
      </c>
      <c r="AO183" s="62">
        <f t="shared" si="144"/>
        <v>366.51899340890498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289.40522170385663</v>
      </c>
      <c r="BI183" s="62">
        <f ca="1">AVERAGE(OFFSET($BH$3,0,0,'Données projet'!$E$11+1,1))-AVERAGE(OFFSET($H$3,0,0,'Données projet'!$E$11+1,1))</f>
        <v>189.09998601768521</v>
      </c>
      <c r="BJ183" s="62">
        <f t="shared" si="146"/>
        <v>458.38901659119472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2.7337885592863826</v>
      </c>
      <c r="BQ183" s="23">
        <f>EXP(-LN(2)/25)*BQ182+(1-EXP(-LN(2)/25))/(LN(2)/25)*Calculateur!BL183*Calculateur!BN183*VLOOKUP('Données projet'!$B$11,Paramètres!$A$1:$I$89,3,0)*0.475*44/12</f>
        <v>0.6867002299552456</v>
      </c>
      <c r="BR183" s="23">
        <f>EXP(-LN(2)/2)*BR182+(1-EXP(-LN(2)/2))/(LN(2)/2)*BL183*BO183*VLOOKUP('Données projet'!$B$11,Paramètres!$A$1:$I$89,3,0)*0.475*44/12</f>
        <v>1.1532190733964927E-21</v>
      </c>
      <c r="BS183" s="24">
        <f t="shared" si="169"/>
        <v>3.4204887892416282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83.489966062874203</v>
      </c>
      <c r="T184" s="62">
        <f t="shared" si="142"/>
        <v>420.25379476770161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4.3687304194865808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9.7947193965403975E-24</v>
      </c>
      <c r="AC184" s="24">
        <f t="shared" si="163"/>
        <v>4.3687304194865808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289.47336565868517</v>
      </c>
      <c r="AN184" s="62">
        <f ca="1">AVERAGE(OFFSET($AM$3,0,0,'Données projet'!$E$10+1,1))-AVERAGE(OFFSET($H$3,0,0,'Données projet'!$E$10+1,1))</f>
        <v>212.90262675152454</v>
      </c>
      <c r="AO184" s="62">
        <f t="shared" si="144"/>
        <v>366.51899340890498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289.47336565868608</v>
      </c>
      <c r="BI184" s="62">
        <f ca="1">AVERAGE(OFFSET($BH$3,0,0,'Données projet'!$E$11+1,1))-AVERAGE(OFFSET($H$3,0,0,'Données projet'!$E$11+1,1))</f>
        <v>189.09998601768521</v>
      </c>
      <c r="BJ184" s="62">
        <f t="shared" si="146"/>
        <v>458.38901659119472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2.680180633085151</v>
      </c>
      <c r="BQ184" s="23">
        <f>EXP(-LN(2)/25)*BQ183+(1-EXP(-LN(2)/25))/(LN(2)/25)*Calculateur!BL184*Calculateur!BN184*VLOOKUP('Données projet'!$B$11,Paramètres!$A$1:$I$89,3,0)*0.475*44/12</f>
        <v>0.66792237605512383</v>
      </c>
      <c r="BR184" s="23">
        <f>EXP(-LN(2)/2)*BR183+(1-EXP(-LN(2)/2))/(LN(2)/2)*BL184*BO184*VLOOKUP('Données projet'!$B$11,Paramètres!$A$1:$I$89,3,0)*0.475*44/12</f>
        <v>8.1544902699232684E-22</v>
      </c>
      <c r="BS184" s="24">
        <f t="shared" si="169"/>
        <v>3.3481030091402748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83.489966062874203</v>
      </c>
      <c r="T185" s="62">
        <f t="shared" si="142"/>
        <v>420.25379476770161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4.2830622806228913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6.9259125051131236E-24</v>
      </c>
      <c r="AC185" s="24">
        <f t="shared" si="163"/>
        <v>4.2830622806228913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289.54032746824549</v>
      </c>
      <c r="AN185" s="62">
        <f ca="1">AVERAGE(OFFSET($AM$3,0,0,'Données projet'!$E$10+1,1))-AVERAGE(OFFSET($H$3,0,0,'Données projet'!$E$10+1,1))</f>
        <v>212.90262675152454</v>
      </c>
      <c r="AO185" s="62">
        <f t="shared" si="144"/>
        <v>366.51899340890498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289.5403274682464</v>
      </c>
      <c r="BI185" s="62">
        <f ca="1">AVERAGE(OFFSET($BH$3,0,0,'Données projet'!$E$11+1,1))-AVERAGE(OFFSET($H$3,0,0,'Données projet'!$E$11+1,1))</f>
        <v>189.09998601768521</v>
      </c>
      <c r="BJ185" s="62">
        <f t="shared" si="146"/>
        <v>458.38901659119472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2.6276239256191194</v>
      </c>
      <c r="BQ185" s="23">
        <f>EXP(-LN(2)/25)*BQ184+(1-EXP(-LN(2)/25))/(LN(2)/25)*Calculateur!BL185*Calculateur!BN185*VLOOKUP('Données projet'!$B$11,Paramètres!$A$1:$I$89,3,0)*0.475*44/12</f>
        <v>0.64965800355738523</v>
      </c>
      <c r="BR185" s="23">
        <f>EXP(-LN(2)/2)*BR184+(1-EXP(-LN(2)/2))/(LN(2)/2)*BL185*BO185*VLOOKUP('Données projet'!$B$11,Paramètres!$A$1:$I$89,3,0)*0.475*44/12</f>
        <v>5.7660953669824634E-22</v>
      </c>
      <c r="BS185" s="24">
        <f t="shared" si="169"/>
        <v>3.2772819291765045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83.489966062874203</v>
      </c>
      <c r="T186" s="62">
        <f t="shared" si="142"/>
        <v>420.25379476770161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4.1990740417099133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4.8973596982701987E-24</v>
      </c>
      <c r="AC186" s="24">
        <f t="shared" si="163"/>
        <v>4.1990740417099133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289.60612764011404</v>
      </c>
      <c r="AN186" s="62">
        <f ca="1">AVERAGE(OFFSET($AM$3,0,0,'Données projet'!$E$10+1,1))-AVERAGE(OFFSET($H$3,0,0,'Données projet'!$E$10+1,1))</f>
        <v>212.90262675152454</v>
      </c>
      <c r="AO186" s="62">
        <f t="shared" si="144"/>
        <v>366.51899340890498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289.60612764011495</v>
      </c>
      <c r="BI186" s="62">
        <f ca="1">AVERAGE(OFFSET($BH$3,0,0,'Données projet'!$E$11+1,1))-AVERAGE(OFFSET($H$3,0,0,'Données projet'!$E$11+1,1))</f>
        <v>189.09998601768521</v>
      </c>
      <c r="BJ186" s="62">
        <f t="shared" si="146"/>
        <v>458.38901659119472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2.5760978231300702</v>
      </c>
      <c r="BQ186" s="23">
        <f>EXP(-LN(2)/25)*BQ185+(1-EXP(-LN(2)/25))/(LN(2)/25)*Calculateur!BL186*Calculateur!BN186*VLOOKUP('Données projet'!$B$11,Paramètres!$A$1:$I$89,3,0)*0.475*44/12</f>
        <v>0.63189307128607897</v>
      </c>
      <c r="BR186" s="23">
        <f>EXP(-LN(2)/2)*BR185+(1-EXP(-LN(2)/2))/(LN(2)/2)*BL186*BO186*VLOOKUP('Données projet'!$B$11,Paramètres!$A$1:$I$89,3,0)*0.475*44/12</f>
        <v>4.0772451349616342E-22</v>
      </c>
      <c r="BS186" s="24">
        <f t="shared" si="169"/>
        <v>3.2079908944161493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83.489966062874203</v>
      </c>
      <c r="T187" s="62">
        <f t="shared" si="142"/>
        <v>420.25379476770161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4.1167327609342514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3.4629562525565618E-24</v>
      </c>
      <c r="AC187" s="24">
        <f t="shared" si="163"/>
        <v>4.1167327609342514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289.67078632610782</v>
      </c>
      <c r="AN187" s="62">
        <f ca="1">AVERAGE(OFFSET($AM$3,0,0,'Données projet'!$E$10+1,1))-AVERAGE(OFFSET($H$3,0,0,'Données projet'!$E$10+1,1))</f>
        <v>212.90262675152454</v>
      </c>
      <c r="AO187" s="62">
        <f t="shared" si="144"/>
        <v>366.51899340890498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289.67078632610873</v>
      </c>
      <c r="BI187" s="62">
        <f ca="1">AVERAGE(OFFSET($BH$3,0,0,'Données projet'!$E$11+1,1))-AVERAGE(OFFSET($H$3,0,0,'Données projet'!$E$11+1,1))</f>
        <v>189.09998601768521</v>
      </c>
      <c r="BJ187" s="62">
        <f t="shared" si="146"/>
        <v>458.38901659119472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2.5255821160830121</v>
      </c>
      <c r="BQ187" s="23">
        <f>EXP(-LN(2)/25)*BQ186+(1-EXP(-LN(2)/25))/(LN(2)/25)*Calculateur!BL187*Calculateur!BN187*VLOOKUP('Données projet'!$B$11,Paramètres!$A$1:$I$89,3,0)*0.475*44/12</f>
        <v>0.61461392202194876</v>
      </c>
      <c r="BR187" s="23">
        <f>EXP(-LN(2)/2)*BR186+(1-EXP(-LN(2)/2))/(LN(2)/2)*BL187*BO187*VLOOKUP('Données projet'!$B$11,Paramètres!$A$1:$I$89,3,0)*0.475*44/12</f>
        <v>2.8830476834912317E-22</v>
      </c>
      <c r="BS187" s="24">
        <f t="shared" si="169"/>
        <v>3.140196038104961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83.489966062874203</v>
      </c>
      <c r="T188" s="62">
        <f t="shared" si="142"/>
        <v>420.25379476770161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4.0360061424513782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2.4486798491350994E-24</v>
      </c>
      <c r="AC188" s="24">
        <f t="shared" si="163"/>
        <v>4.0360061424513782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289.73432332845482</v>
      </c>
      <c r="AN188" s="62">
        <f ca="1">AVERAGE(OFFSET($AM$3,0,0,'Données projet'!$E$10+1,1))-AVERAGE(OFFSET($H$3,0,0,'Données projet'!$E$10+1,1))</f>
        <v>212.90262675152454</v>
      </c>
      <c r="AO188" s="62">
        <f t="shared" si="144"/>
        <v>366.51899340890498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289.73432332845573</v>
      </c>
      <c r="BI188" s="62">
        <f ca="1">AVERAGE(OFFSET($BH$3,0,0,'Données projet'!$E$11+1,1))-AVERAGE(OFFSET($H$3,0,0,'Données projet'!$E$11+1,1))</f>
        <v>189.09998601768521</v>
      </c>
      <c r="BJ188" s="62">
        <f t="shared" si="146"/>
        <v>458.38901659119472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2.476056991239608</v>
      </c>
      <c r="BQ188" s="23">
        <f>EXP(-LN(2)/25)*BQ187+(1-EXP(-LN(2)/25))/(LN(2)/25)*Calculateur!BL188*Calculateur!BN188*VLOOKUP('Données projet'!$B$11,Paramètres!$A$1:$I$89,3,0)*0.475*44/12</f>
        <v>0.59780727200311712</v>
      </c>
      <c r="BR188" s="23">
        <f>EXP(-LN(2)/2)*BR187+(1-EXP(-LN(2)/2))/(LN(2)/2)*BL188*BO188*VLOOKUP('Données projet'!$B$11,Paramètres!$A$1:$I$89,3,0)*0.475*44/12</f>
        <v>2.0386225674808171E-22</v>
      </c>
      <c r="BS188" s="24">
        <f t="shared" si="169"/>
        <v>3.0738642632427249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83.489966062874203</v>
      </c>
      <c r="T189" s="62">
        <f t="shared" si="142"/>
        <v>420.25379476770161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3.9568625237185788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1.7314781262782809E-24</v>
      </c>
      <c r="AC189" s="24">
        <f t="shared" si="163"/>
        <v>3.9568625237185788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289.79675810585849</v>
      </c>
      <c r="AN189" s="62">
        <f ca="1">AVERAGE(OFFSET($AM$3,0,0,'Données projet'!$E$10+1,1))-AVERAGE(OFFSET($H$3,0,0,'Données projet'!$E$10+1,1))</f>
        <v>212.90262675152454</v>
      </c>
      <c r="AO189" s="62">
        <f t="shared" si="144"/>
        <v>366.51899340890498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289.7967581058594</v>
      </c>
      <c r="BI189" s="62">
        <f ca="1">AVERAGE(OFFSET($BH$3,0,0,'Données projet'!$E$11+1,1))-AVERAGE(OFFSET($H$3,0,0,'Données projet'!$E$11+1,1))</f>
        <v>189.09998601768521</v>
      </c>
      <c r="BJ189" s="62">
        <f t="shared" si="146"/>
        <v>458.38901659119472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2.4275030238870396</v>
      </c>
      <c r="BQ189" s="23">
        <f>EXP(-LN(2)/25)*BQ188+(1-EXP(-LN(2)/25))/(LN(2)/25)*Calculateur!BL189*Calculateur!BN189*VLOOKUP('Données projet'!$B$11,Paramètres!$A$1:$I$89,3,0)*0.475*44/12</f>
        <v>0.58146020071287374</v>
      </c>
      <c r="BR189" s="23">
        <f>EXP(-LN(2)/2)*BR188+(1-EXP(-LN(2)/2))/(LN(2)/2)*BL189*BO189*VLOOKUP('Données projet'!$B$11,Paramètres!$A$1:$I$89,3,0)*0.475*44/12</f>
        <v>1.4415238417456158E-22</v>
      </c>
      <c r="BS189" s="24">
        <f t="shared" si="169"/>
        <v>3.0089632245999134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83.489966062874203</v>
      </c>
      <c r="T190" s="62">
        <f t="shared" si="142"/>
        <v>420.25379476770161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3.8792708630762887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1.2243399245675497E-24</v>
      </c>
      <c r="AC190" s="24">
        <f t="shared" si="163"/>
        <v>3.8792708630762887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289.85810977945749</v>
      </c>
      <c r="AN190" s="62">
        <f ca="1">AVERAGE(OFFSET($AM$3,0,0,'Données projet'!$E$10+1,1))-AVERAGE(OFFSET($H$3,0,0,'Données projet'!$E$10+1,1))</f>
        <v>212.90262675152454</v>
      </c>
      <c r="AO190" s="62">
        <f t="shared" si="144"/>
        <v>366.51899340890498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289.8581097794584</v>
      </c>
      <c r="BI190" s="62">
        <f ca="1">AVERAGE(OFFSET($BH$3,0,0,'Données projet'!$E$11+1,1))-AVERAGE(OFFSET($H$3,0,0,'Données projet'!$E$11+1,1))</f>
        <v>189.09998601768521</v>
      </c>
      <c r="BJ190" s="62">
        <f t="shared" si="146"/>
        <v>458.38901659119472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2.3799011702192594</v>
      </c>
      <c r="BQ190" s="23">
        <f>EXP(-LN(2)/25)*BQ189+(1-EXP(-LN(2)/25))/(LN(2)/25)*Calculateur!BL190*Calculateur!BN190*VLOOKUP('Données projet'!$B$11,Paramètres!$A$1:$I$89,3,0)*0.475*44/12</f>
        <v>0.56556014094671725</v>
      </c>
      <c r="BR190" s="23">
        <f>EXP(-LN(2)/2)*BR189+(1-EXP(-LN(2)/2))/(LN(2)/2)*BL190*BO190*VLOOKUP('Données projet'!$B$11,Paramètres!$A$1:$I$89,3,0)*0.475*44/12</f>
        <v>1.0193112837404086E-22</v>
      </c>
      <c r="BS190" s="24">
        <f t="shared" si="169"/>
        <v>2.9454613111659764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83.489966062874203</v>
      </c>
      <c r="T191" s="62">
        <f t="shared" si="142"/>
        <v>420.25379476770161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3.8032007275729538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8.6573906313914044E-25</v>
      </c>
      <c r="AC191" s="24">
        <f t="shared" si="163"/>
        <v>3.8032007275729538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289.91839713868131</v>
      </c>
      <c r="AN191" s="62">
        <f ca="1">AVERAGE(OFFSET($AM$3,0,0,'Données projet'!$E$10+1,1))-AVERAGE(OFFSET($H$3,0,0,'Données projet'!$E$10+1,1))</f>
        <v>212.90262675152454</v>
      </c>
      <c r="AO191" s="62">
        <f t="shared" si="144"/>
        <v>366.51899340890498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289.91839713868222</v>
      </c>
      <c r="BI191" s="62">
        <f ca="1">AVERAGE(OFFSET($BH$3,0,0,'Données projet'!$E$11+1,1))-AVERAGE(OFFSET($H$3,0,0,'Données projet'!$E$11+1,1))</f>
        <v>189.09998601768521</v>
      </c>
      <c r="BJ191" s="62">
        <f t="shared" si="146"/>
        <v>458.38901659119472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2.3332327598676401</v>
      </c>
      <c r="BQ191" s="23">
        <f>EXP(-LN(2)/25)*BQ190+(1-EXP(-LN(2)/25))/(LN(2)/25)*Calculateur!BL191*Calculateur!BN191*VLOOKUP('Données projet'!$B$11,Paramètres!$A$1:$I$89,3,0)*0.475*44/12</f>
        <v>0.55009486915101402</v>
      </c>
      <c r="BR191" s="23">
        <f>EXP(-LN(2)/2)*BR190+(1-EXP(-LN(2)/2))/(LN(2)/2)*BL191*BO191*VLOOKUP('Données projet'!$B$11,Paramètres!$A$1:$I$89,3,0)*0.475*44/12</f>
        <v>7.2076192087280792E-23</v>
      </c>
      <c r="BS191" s="24">
        <f t="shared" si="169"/>
        <v>2.883327629018654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83.489966062874203</v>
      </c>
      <c r="T192" s="62">
        <f t="shared" si="142"/>
        <v>420.25379476770161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3.7286222810286382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6.1216996228377484E-25</v>
      </c>
      <c r="AC192" s="24">
        <f t="shared" si="163"/>
        <v>3.7286222810286382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289.97763864700494</v>
      </c>
      <c r="AN192" s="62">
        <f ca="1">AVERAGE(OFFSET($AM$3,0,0,'Données projet'!$E$10+1,1))-AVERAGE(OFFSET($H$3,0,0,'Données projet'!$E$10+1,1))</f>
        <v>212.90262675152454</v>
      </c>
      <c r="AO192" s="62">
        <f t="shared" si="144"/>
        <v>366.51899340890498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289.97763864700585</v>
      </c>
      <c r="BI192" s="62">
        <f ca="1">AVERAGE(OFFSET($BH$3,0,0,'Données projet'!$E$11+1,1))-AVERAGE(OFFSET($H$3,0,0,'Données projet'!$E$11+1,1))</f>
        <v>189.09998601768521</v>
      </c>
      <c r="BJ192" s="62">
        <f t="shared" si="146"/>
        <v>458.38901659119472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2.2874794885780965</v>
      </c>
      <c r="BQ192" s="23">
        <f>EXP(-LN(2)/25)*BQ191+(1-EXP(-LN(2)/25))/(LN(2)/25)*Calculateur!BL192*Calculateur!BN192*VLOOKUP('Données projet'!$B$11,Paramètres!$A$1:$I$89,3,0)*0.475*44/12</f>
        <v>0.53505249602584759</v>
      </c>
      <c r="BR192" s="23">
        <f>EXP(-LN(2)/2)*BR191+(1-EXP(-LN(2)/2))/(LN(2)/2)*BL192*BO192*VLOOKUP('Données projet'!$B$11,Paramètres!$A$1:$I$89,3,0)*0.475*44/12</f>
        <v>5.0965564187020428E-23</v>
      </c>
      <c r="BS192" s="24">
        <f t="shared" si="169"/>
        <v>2.8225319846039438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83.489966062874203</v>
      </c>
      <c r="T193" s="62">
        <f t="shared" si="142"/>
        <v>420.25379476770161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3.6555062723326959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4.3286953156957022E-25</v>
      </c>
      <c r="AC193" s="24">
        <f t="shared" si="163"/>
        <v>3.6555062723326959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290.03585244760336</v>
      </c>
      <c r="AN193" s="62">
        <f ca="1">AVERAGE(OFFSET($AM$3,0,0,'Données projet'!$E$10+1,1))-AVERAGE(OFFSET($H$3,0,0,'Données projet'!$E$10+1,1))</f>
        <v>212.90262675152454</v>
      </c>
      <c r="AO193" s="62">
        <f t="shared" si="144"/>
        <v>366.51899340890498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290.03585244760427</v>
      </c>
      <c r="BI193" s="62">
        <f ca="1">AVERAGE(OFFSET($BH$3,0,0,'Données projet'!$E$11+1,1))-AVERAGE(OFFSET($H$3,0,0,'Données projet'!$E$11+1,1))</f>
        <v>189.09998601768521</v>
      </c>
      <c r="BJ193" s="62">
        <f t="shared" si="146"/>
        <v>458.38901659119472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2.2426234110318011</v>
      </c>
      <c r="BQ193" s="23">
        <f>EXP(-LN(2)/25)*BQ192+(1-EXP(-LN(2)/25))/(LN(2)/25)*Calculateur!BL193*Calculateur!BN193*VLOOKUP('Données projet'!$B$11,Paramètres!$A$1:$I$89,3,0)*0.475*44/12</f>
        <v>0.52042145738483292</v>
      </c>
      <c r="BR193" s="23">
        <f>EXP(-LN(2)/2)*BR192+(1-EXP(-LN(2)/2))/(LN(2)/2)*BL193*BO193*VLOOKUP('Données projet'!$B$11,Paramètres!$A$1:$I$89,3,0)*0.475*44/12</f>
        <v>3.6038096043640396E-23</v>
      </c>
      <c r="BS193" s="24">
        <f t="shared" si="169"/>
        <v>2.763044868416634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83.489966062874203</v>
      </c>
      <c r="T194" s="62">
        <f t="shared" si="142"/>
        <v>420.25379476770161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3.5838240239709194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3.0608498114188742E-25</v>
      </c>
      <c r="AC194" s="24">
        <f t="shared" si="163"/>
        <v>3.5838240239709194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290.09305636890792</v>
      </c>
      <c r="AN194" s="62">
        <f ca="1">AVERAGE(OFFSET($AM$3,0,0,'Données projet'!$E$10+1,1))-AVERAGE(OFFSET($H$3,0,0,'Données projet'!$E$10+1,1))</f>
        <v>212.90262675152454</v>
      </c>
      <c r="AO194" s="62">
        <f t="shared" si="144"/>
        <v>366.51899340890498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290.09305636890883</v>
      </c>
      <c r="BI194" s="62">
        <f ca="1">AVERAGE(OFFSET($BH$3,0,0,'Données projet'!$E$11+1,1))-AVERAGE(OFFSET($H$3,0,0,'Données projet'!$E$11+1,1))</f>
        <v>189.09998601768521</v>
      </c>
      <c r="BJ194" s="62">
        <f t="shared" si="146"/>
        <v>458.38901659119472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2.1986469338066827</v>
      </c>
      <c r="BQ194" s="23">
        <f>EXP(-LN(2)/25)*BQ193+(1-EXP(-LN(2)/25))/(LN(2)/25)*Calculateur!BL194*Calculateur!BN194*VLOOKUP('Données projet'!$B$11,Paramètres!$A$1:$I$89,3,0)*0.475*44/12</f>
        <v>0.50619050526486964</v>
      </c>
      <c r="BR194" s="23">
        <f>EXP(-LN(2)/2)*BR193+(1-EXP(-LN(2)/2))/(LN(2)/2)*BL194*BO194*VLOOKUP('Données projet'!$B$11,Paramètres!$A$1:$I$89,3,0)*0.475*44/12</f>
        <v>2.5482782093510214E-23</v>
      </c>
      <c r="BS194" s="24">
        <f t="shared" si="169"/>
        <v>2.7048374390715524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83.489966062874203</v>
      </c>
      <c r="T195" s="62">
        <f t="shared" si="142"/>
        <v>420.25379476770161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3.5135474207776629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2.1643476578478511E-25</v>
      </c>
      <c r="AC195" s="24">
        <f t="shared" si="163"/>
        <v>3.5135474207776629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290.14926793006674</v>
      </c>
      <c r="AN195" s="62">
        <f ca="1">AVERAGE(OFFSET($AM$3,0,0,'Données projet'!$E$10+1,1))-AVERAGE(OFFSET($H$3,0,0,'Données projet'!$E$10+1,1))</f>
        <v>212.90262675152454</v>
      </c>
      <c r="AO195" s="62">
        <f t="shared" si="144"/>
        <v>366.51899340890498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290.14926793006765</v>
      </c>
      <c r="BI195" s="62">
        <f ca="1">AVERAGE(OFFSET($BH$3,0,0,'Données projet'!$E$11+1,1))-AVERAGE(OFFSET($H$3,0,0,'Données projet'!$E$11+1,1))</f>
        <v>189.09998601768521</v>
      </c>
      <c r="BJ195" s="62">
        <f t="shared" si="146"/>
        <v>458.38901659119472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2.1555328084769463</v>
      </c>
      <c r="BQ195" s="23">
        <f>EXP(-LN(2)/25)*BQ194+(1-EXP(-LN(2)/25))/(LN(2)/25)*Calculateur!BL195*Calculateur!BN195*VLOOKUP('Données projet'!$B$11,Paramètres!$A$1:$I$89,3,0)*0.475*44/12</f>
        <v>0.49234869927900005</v>
      </c>
      <c r="BR195" s="23">
        <f>EXP(-LN(2)/2)*BR194+(1-EXP(-LN(2)/2))/(LN(2)/2)*BL195*BO195*VLOOKUP('Données projet'!$B$11,Paramètres!$A$1:$I$89,3,0)*0.475*44/12</f>
        <v>1.8019048021820198E-23</v>
      </c>
      <c r="BS195" s="24">
        <f t="shared" si="169"/>
        <v>2.6478815077559466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83.489966062874203</v>
      </c>
      <c r="T196" s="62">
        <f t="shared" si="142"/>
        <v>420.25379476770161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3.4446488989085307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1.5304249057094371E-25</v>
      </c>
      <c r="AC196" s="24">
        <f t="shared" si="163"/>
        <v>3.4446488989085307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290.20450434630959</v>
      </c>
      <c r="AN196" s="62">
        <f ca="1">AVERAGE(OFFSET($AM$3,0,0,'Données projet'!$E$10+1,1))-AVERAGE(OFFSET($H$3,0,0,'Données projet'!$E$10+1,1))</f>
        <v>212.90262675152454</v>
      </c>
      <c r="AO196" s="62">
        <f t="shared" si="144"/>
        <v>366.51899340890498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290.2045043463105</v>
      </c>
      <c r="BI196" s="62">
        <f ca="1">AVERAGE(OFFSET($BH$3,0,0,'Données projet'!$E$11+1,1))-AVERAGE(OFFSET($H$3,0,0,'Données projet'!$E$11+1,1))</f>
        <v>189.09998601768521</v>
      </c>
      <c r="BJ196" s="62">
        <f t="shared" si="146"/>
        <v>458.38901659119472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2.1132641248479063</v>
      </c>
      <c r="BQ196" s="23">
        <f>EXP(-LN(2)/25)*BQ195+(1-EXP(-LN(2)/25))/(LN(2)/25)*Calculateur!BL196*Calculateur!BN196*VLOOKUP('Données projet'!$B$11,Paramètres!$A$1:$I$89,3,0)*0.475*44/12</f>
        <v>0.47888539820572296</v>
      </c>
      <c r="BR196" s="23">
        <f>EXP(-LN(2)/2)*BR195+(1-EXP(-LN(2)/2))/(LN(2)/2)*BL196*BO196*VLOOKUP('Données projet'!$B$11,Paramètres!$A$1:$I$89,3,0)*0.475*44/12</f>
        <v>1.2741391046755107E-23</v>
      </c>
      <c r="BS196" s="24">
        <f t="shared" si="169"/>
        <v>2.5921495230536293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83.489966062874203</v>
      </c>
      <c r="T197" s="62">
        <f t="shared" ref="T197:T203" si="204">$T$3</f>
        <v>420.25379476770161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3.3771014350293034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1.0821738289239256E-25</v>
      </c>
      <c r="AC197" s="24">
        <f t="shared" si="163"/>
        <v>3.3771014350293034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290.25878253422081</v>
      </c>
      <c r="AN197" s="62">
        <f ca="1">AVERAGE(OFFSET($AM$3,0,0,'Données projet'!$E$10+1,1))-AVERAGE(OFFSET($H$3,0,0,'Données projet'!$E$10+1,1))</f>
        <v>212.90262675152454</v>
      </c>
      <c r="AO197" s="62">
        <f t="shared" ref="AO197:AO203" si="205">$AO$3</f>
        <v>366.51899340890498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290.25878253422172</v>
      </c>
      <c r="BI197" s="62">
        <f ca="1">AVERAGE(OFFSET($BH$3,0,0,'Données projet'!$E$11+1,1))-AVERAGE(OFFSET($H$3,0,0,'Données projet'!$E$11+1,1))</f>
        <v>189.09998601768521</v>
      </c>
      <c r="BJ197" s="62">
        <f t="shared" ref="BJ197:BJ203" si="206">$BJ$3</f>
        <v>458.38901659119472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2.0718243043234805</v>
      </c>
      <c r="BQ197" s="23">
        <f>EXP(-LN(2)/25)*BQ196+(1-EXP(-LN(2)/25))/(LN(2)/25)*Calculateur!BL197*Calculateur!BN197*VLOOKUP('Données projet'!$B$11,Paramètres!$A$1:$I$89,3,0)*0.475*44/12</f>
        <v>0.46579025180829886</v>
      </c>
      <c r="BR197" s="23">
        <f>EXP(-LN(2)/2)*BR196+(1-EXP(-LN(2)/2))/(LN(2)/2)*BL197*BO197*VLOOKUP('Données projet'!$B$11,Paramètres!$A$1:$I$89,3,0)*0.475*44/12</f>
        <v>9.009524010910099E-24</v>
      </c>
      <c r="BS197" s="24">
        <f t="shared" si="169"/>
        <v>2.5376145561317793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83.489966062874203</v>
      </c>
      <c r="T198" s="62">
        <f t="shared" si="204"/>
        <v>420.25379476770161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3.3108785357168631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7.6521245285471855E-26</v>
      </c>
      <c r="AC198" s="24">
        <f t="shared" si="163"/>
        <v>3.3108785357168631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290.31211911691958</v>
      </c>
      <c r="AN198" s="62">
        <f ca="1">AVERAGE(OFFSET($AM$3,0,0,'Données projet'!$E$10+1,1))-AVERAGE(OFFSET($H$3,0,0,'Données projet'!$E$10+1,1))</f>
        <v>212.90262675152454</v>
      </c>
      <c r="AO198" s="62">
        <f t="shared" si="205"/>
        <v>366.51899340890498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290.31211911692048</v>
      </c>
      <c r="BI198" s="62">
        <f ca="1">AVERAGE(OFFSET($BH$3,0,0,'Données projet'!$E$11+1,1))-AVERAGE(OFFSET($H$3,0,0,'Données projet'!$E$11+1,1))</f>
        <v>189.09998601768521</v>
      </c>
      <c r="BJ198" s="62">
        <f t="shared" si="206"/>
        <v>458.38901659119472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2.031197093403744</v>
      </c>
      <c r="BQ198" s="23">
        <f>EXP(-LN(2)/25)*BQ197+(1-EXP(-LN(2)/25))/(LN(2)/25)*Calculateur!BL198*Calculateur!BN198*VLOOKUP('Données projet'!$B$11,Paramètres!$A$1:$I$89,3,0)*0.475*44/12</f>
        <v>0.45305319287775614</v>
      </c>
      <c r="BR198" s="23">
        <f>EXP(-LN(2)/2)*BR197+(1-EXP(-LN(2)/2))/(LN(2)/2)*BL198*BO198*VLOOKUP('Données projet'!$B$11,Paramètres!$A$1:$I$89,3,0)*0.475*44/12</f>
        <v>6.3706955233775535E-24</v>
      </c>
      <c r="BS198" s="24">
        <f t="shared" si="169"/>
        <v>2.4842502862815001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83.489966062874203</v>
      </c>
      <c r="T199" s="62">
        <f t="shared" si="204"/>
        <v>420.25379476770161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3.2459542270679593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5.4108691446196278E-26</v>
      </c>
      <c r="AC199" s="24">
        <f t="shared" si="163"/>
        <v>3.2459542270679593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290.36453042915127</v>
      </c>
      <c r="AN199" s="62">
        <f ca="1">AVERAGE(OFFSET($AM$3,0,0,'Données projet'!$E$10+1,1))-AVERAGE(OFFSET($H$3,0,0,'Données projet'!$E$10+1,1))</f>
        <v>212.90262675152454</v>
      </c>
      <c r="AO199" s="62">
        <f t="shared" si="205"/>
        <v>366.51899340890498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290.36453042915218</v>
      </c>
      <c r="BI199" s="62">
        <f ca="1">AVERAGE(OFFSET($BH$3,0,0,'Données projet'!$E$11+1,1))-AVERAGE(OFFSET($H$3,0,0,'Données projet'!$E$11+1,1))</f>
        <v>189.09998601768521</v>
      </c>
      <c r="BJ199" s="62">
        <f t="shared" si="206"/>
        <v>458.38901659119472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1.9913665573099915</v>
      </c>
      <c r="BQ199" s="23">
        <f>EXP(-LN(2)/25)*BQ198+(1-EXP(-LN(2)/25))/(LN(2)/25)*Calculateur!BL199*Calculateur!BN199*VLOOKUP('Données projet'!$B$11,Paramètres!$A$1:$I$89,3,0)*0.475*44/12</f>
        <v>0.44066442949348195</v>
      </c>
      <c r="BR199" s="23">
        <f>EXP(-LN(2)/2)*BR198+(1-EXP(-LN(2)/2))/(LN(2)/2)*BL199*BO199*VLOOKUP('Données projet'!$B$11,Paramètres!$A$1:$I$89,3,0)*0.475*44/12</f>
        <v>4.5047620054550495E-24</v>
      </c>
      <c r="BS199" s="24">
        <f t="shared" si="169"/>
        <v>2.4320309868034733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83.489966062874203</v>
      </c>
      <c r="T200" s="62">
        <f t="shared" si="204"/>
        <v>420.25379476770161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3.1823030445117424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3.8260622642735928E-26</v>
      </c>
      <c r="AC200" s="24">
        <f t="shared" si="163"/>
        <v>3.1823030445117424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290.41603252228987</v>
      </c>
      <c r="AN200" s="62">
        <f ca="1">AVERAGE(OFFSET($AM$3,0,0,'Données projet'!$E$10+1,1))-AVERAGE(OFFSET($H$3,0,0,'Données projet'!$E$10+1,1))</f>
        <v>212.90262675152454</v>
      </c>
      <c r="AO200" s="62">
        <f t="shared" si="205"/>
        <v>366.51899340890498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290.41603252229078</v>
      </c>
      <c r="BI200" s="62">
        <f ca="1">AVERAGE(OFFSET($BH$3,0,0,'Données projet'!$E$11+1,1))-AVERAGE(OFFSET($H$3,0,0,'Données projet'!$E$11+1,1))</f>
        <v>189.09998601768521</v>
      </c>
      <c r="BJ200" s="62">
        <f t="shared" si="206"/>
        <v>458.38901659119472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1.9523170737348094</v>
      </c>
      <c r="BQ200" s="23">
        <f>EXP(-LN(2)/25)*BQ199+(1-EXP(-LN(2)/25))/(LN(2)/25)*Calculateur!BL200*Calculateur!BN200*VLOOKUP('Données projet'!$B$11,Paramètres!$A$1:$I$89,3,0)*0.475*44/12</f>
        <v>0.42861443749544748</v>
      </c>
      <c r="BR200" s="23">
        <f>EXP(-LN(2)/2)*BR199+(1-EXP(-LN(2)/2))/(LN(2)/2)*BL200*BO200*VLOOKUP('Données projet'!$B$11,Paramètres!$A$1:$I$89,3,0)*0.475*44/12</f>
        <v>3.1853477616887767E-24</v>
      </c>
      <c r="BS200" s="24">
        <f t="shared" si="169"/>
        <v>2.3809315112302567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83.489966062874203</v>
      </c>
      <c r="T201" s="62">
        <f t="shared" si="204"/>
        <v>420.25379476770161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3.119900022822065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2.7054345723098139E-26</v>
      </c>
      <c r="AC201" s="24">
        <f t="shared" si="163"/>
        <v>3.119900022822065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290.46664116925399</v>
      </c>
      <c r="AN201" s="62">
        <f ca="1">AVERAGE(OFFSET($AM$3,0,0,'Données projet'!$E$10+1,1))-AVERAGE(OFFSET($H$3,0,0,'Données projet'!$E$10+1,1))</f>
        <v>212.90262675152454</v>
      </c>
      <c r="AO201" s="62">
        <f t="shared" si="205"/>
        <v>366.51899340890498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290.4666411692549</v>
      </c>
      <c r="BI201" s="62">
        <f ca="1">AVERAGE(OFFSET($BH$3,0,0,'Données projet'!$E$11+1,1))-AVERAGE(OFFSET($H$3,0,0,'Données projet'!$E$11+1,1))</f>
        <v>189.09998601768521</v>
      </c>
      <c r="BJ201" s="62">
        <f t="shared" si="206"/>
        <v>458.38901659119472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1.9140333267147034</v>
      </c>
      <c r="BQ201" s="23">
        <f>EXP(-LN(2)/25)*BQ200+(1-EXP(-LN(2)/25))/(LN(2)/25)*Calculateur!BL201*Calculateur!BN201*VLOOKUP('Données projet'!$B$11,Paramètres!$A$1:$I$89,3,0)*0.475*44/12</f>
        <v>0.41689395316228078</v>
      </c>
      <c r="BR201" s="23">
        <f>EXP(-LN(2)/2)*BR200+(1-EXP(-LN(2)/2))/(LN(2)/2)*BL201*BO201*VLOOKUP('Données projet'!$B$11,Paramètres!$A$1:$I$89,3,0)*0.475*44/12</f>
        <v>2.2523810027275247E-24</v>
      </c>
      <c r="BS201" s="24">
        <f t="shared" si="169"/>
        <v>2.3309272798769842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83.489966062874203</v>
      </c>
      <c r="T202" s="62">
        <f t="shared" si="204"/>
        <v>420.25379476770161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3.0587206863256373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1.9130311321367964E-26</v>
      </c>
      <c r="AC202" s="24">
        <f t="shared" si="163"/>
        <v>3.0587206863256373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290.51637186933721</v>
      </c>
      <c r="AN202" s="62">
        <f ca="1">AVERAGE(OFFSET($AM$3,0,0,'Données projet'!$E$10+1,1))-AVERAGE(OFFSET($H$3,0,0,'Données projet'!$E$10+1,1))</f>
        <v>212.90262675152454</v>
      </c>
      <c r="AO202" s="62">
        <f t="shared" si="205"/>
        <v>366.51899340890498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290.51637186933812</v>
      </c>
      <c r="BI202" s="62">
        <f ca="1">AVERAGE(OFFSET($BH$3,0,0,'Données projet'!$E$11+1,1))-AVERAGE(OFFSET($H$3,0,0,'Données projet'!$E$11+1,1))</f>
        <v>189.09998601768521</v>
      </c>
      <c r="BJ202" s="62">
        <f t="shared" si="206"/>
        <v>458.38901659119472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1.8765003006228818</v>
      </c>
      <c r="BQ202" s="23">
        <f>EXP(-LN(2)/25)*BQ201+(1-EXP(-LN(2)/25))/(LN(2)/25)*Calculateur!BL202*Calculateur!BN202*VLOOKUP('Données projet'!$B$11,Paramètres!$A$1:$I$89,3,0)*0.475*44/12</f>
        <v>0.40549396608955807</v>
      </c>
      <c r="BR202" s="23">
        <f>EXP(-LN(2)/2)*BR201+(1-EXP(-LN(2)/2))/(LN(2)/2)*BL202*BO202*VLOOKUP('Données projet'!$B$11,Paramètres!$A$1:$I$89,3,0)*0.475*44/12</f>
        <v>1.5926738808443884E-24</v>
      </c>
      <c r="BS202" s="24">
        <f t="shared" si="169"/>
        <v>2.2819942667124398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83.489966062874203</v>
      </c>
      <c r="T203" s="62">
        <f t="shared" si="204"/>
        <v>420.25379476770161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2.9987410393021938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1.3527172861549069E-26</v>
      </c>
      <c r="AC203" s="24">
        <f t="shared" si="163"/>
        <v>2.9987410393021938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290.56523985295519</v>
      </c>
      <c r="AN203" s="62">
        <f ca="1">AVERAGE(OFFSET($AM$3,0,0,'Données projet'!$E$10+1,1))-AVERAGE(OFFSET($H$3,0,0,'Données projet'!$E$10+1,1))</f>
        <v>212.90262675152454</v>
      </c>
      <c r="AO203" s="62">
        <f t="shared" si="205"/>
        <v>366.51899340890498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290.5652398529561</v>
      </c>
      <c r="BI203" s="62">
        <f ca="1">AVERAGE(OFFSET($BH$3,0,0,'Données projet'!$E$11+1,1))-AVERAGE(OFFSET($H$3,0,0,'Données projet'!$E$11+1,1))</f>
        <v>189.09998601768521</v>
      </c>
      <c r="BJ203" s="62">
        <f t="shared" si="206"/>
        <v>458.38901659119472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1.8397032742798354</v>
      </c>
      <c r="BQ203" s="23">
        <f>EXP(-LN(2)/25)*BQ202+(1-EXP(-LN(2)/25))/(LN(2)/25)*Calculateur!BL203*Calculateur!BN203*VLOOKUP('Données projet'!$B$11,Paramètres!$A$1:$I$89,3,0)*0.475*44/12</f>
        <v>0.39440571226283822</v>
      </c>
      <c r="BR203" s="23">
        <f>EXP(-LN(2)/2)*BR202+(1-EXP(-LN(2)/2))/(LN(2)/2)*BL203*BO203*VLOOKUP('Données projet'!$B$11,Paramètres!$A$1:$I$89,3,0)*0.475*44/12</f>
        <v>1.1261905013637624E-24</v>
      </c>
      <c r="BS203" s="24">
        <f t="shared" si="169"/>
        <v>2.2341089865426738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1.3321958753513481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>
        <f>EXP(LN('Données projet'!B88)/'Données projet'!A88)</f>
        <v>1.4749438547769935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26" sqref="I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2.0640000000000001</v>
      </c>
      <c r="C6" s="156">
        <f ca="1">IF(OR('Données projet'!B9="",'Données projet'!C9="",'Données projet'!C9=0%),0,Calculateur!S3)</f>
        <v>83.489966062874203</v>
      </c>
      <c r="D6" s="156">
        <f>IF(OR('Données projet'!B9="",'Données projet'!C9="",'Données projet'!C9=0%),0,Calculateur!T3)</f>
        <v>420.25379476770161</v>
      </c>
      <c r="E6" s="156">
        <f ca="1">MIN(C6,D6)</f>
        <v>83.489966062874203</v>
      </c>
      <c r="F6" s="156">
        <f ca="1">E6*B6</f>
        <v>172.32328995377236</v>
      </c>
      <c r="G6" s="156">
        <f ca="1">F6*(100%-'Données projet'!$C$24)*(100%-'Données projet'!$C$25)*(100%-'Données projet'!$C$26)*(100%-'Données projet'!$C$27)</f>
        <v>155.09096095839513</v>
      </c>
      <c r="H6" s="157">
        <f>IF(OR('Données projet'!B9="",'Données projet'!C9="",'Données projet'!C9=0%),0,AVERAGE(Calculateur!$AC$3:$AC$33)*B6)</f>
        <v>74.140111266213594</v>
      </c>
      <c r="I6" s="158">
        <f>H6*(100%-'Données projet'!$C$24)*(100%-'Données projet'!$C$25)*(100%-'Données projet'!$C$26)*(100%-'Données projet'!$C$27)</f>
        <v>66.726100139592234</v>
      </c>
      <c r="J6" s="159">
        <f>IF(OR('Données projet'!B9="",'Données projet'!C9="",'Données projet'!C9=0%),0,SUM(Calculateur!$V$3:$V$33)*VLOOKUP('Données projet'!$B$9,Paramètres!$A$1:$I$89,9,0)*B6)</f>
        <v>659.03520000000003</v>
      </c>
      <c r="K6" s="160">
        <f>J6*(100%-'Données projet'!$C$24)*(100%-'Données projet'!$C$25)*(100%-'Données projet'!$C$26)*(100%-'Données projet'!$C$27)</f>
        <v>593.13168000000007</v>
      </c>
      <c r="L6" s="161">
        <f ca="1">G6+I6+K6</f>
        <v>814.94874109798741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1.248</v>
      </c>
      <c r="C7" s="156">
        <f ca="1">IF(OR('Données projet'!B10="",'Données projet'!C10="",'Données projet'!C10=0%),0,Calculateur!AN3)</f>
        <v>212.90262675152454</v>
      </c>
      <c r="D7" s="156">
        <f>IF(OR('Données projet'!B10="",'Données projet'!C10="",'Données projet'!C10=0%),0,Calculateur!AO3)</f>
        <v>366.51899340890498</v>
      </c>
      <c r="E7" s="156">
        <f t="shared" ref="E7:E15" ca="1" si="0">MIN(C7,D7)</f>
        <v>212.90262675152454</v>
      </c>
      <c r="F7" s="156">
        <f t="shared" ref="F7:F15" ca="1" si="1">E7*B7</f>
        <v>265.70247818590263</v>
      </c>
      <c r="G7" s="156">
        <f ca="1">F7*(100%-'Données projet'!$C$24)*(100%-'Données projet'!$C$25)*(100%-'Données projet'!$C$26)*(100%-'Données projet'!$C$27)</f>
        <v>239.13223036731239</v>
      </c>
      <c r="H7" s="164">
        <f>IF(OR('Données projet'!B10="",'Données projet'!C10="",'Données projet'!C10=0%),0,AVERAGE(Calculateur!$AX$3:$AX$33)*B7)</f>
        <v>10.217437996102371</v>
      </c>
      <c r="I7" s="158">
        <f>H7*(100%-'Données projet'!$C$24)*(100%-'Données projet'!$C$25)*(100%-'Données projet'!$C$26)*(100%-'Données projet'!$C$27)</f>
        <v>9.1956941964921342</v>
      </c>
      <c r="J7" s="159">
        <f>IF(OR('Données projet'!B10="",'Données projet'!C10="",'Données projet'!C10=0%),0,SUM(Calculateur!$AQ$3:$AQ$33)*VLOOKUP('Données projet'!$B$10,Paramètres!$A$1:$I$89,9,0)*B7)</f>
        <v>80.258880000000005</v>
      </c>
      <c r="K7" s="160">
        <f>J7*(100%-'Données projet'!$C$24)*(100%-'Données projet'!$C$25)*(100%-'Données projet'!$C$26)*(100%-'Données projet'!$C$27)</f>
        <v>72.23299200000001</v>
      </c>
      <c r="L7" s="161">
        <f t="shared" ref="L7:L15" ca="1" si="2">G7+I7+K7</f>
        <v>320.56091656380454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taeda</v>
      </c>
      <c r="B8" s="163">
        <f>'Données projet'!D11</f>
        <v>1.488</v>
      </c>
      <c r="C8" s="156">
        <f ca="1">IF(OR('Données projet'!B11="",'Données projet'!C11="",'Données projet'!C11=0%),0,Calculateur!BI3)</f>
        <v>189.09998601768521</v>
      </c>
      <c r="D8" s="156">
        <f>IF(OR('Données projet'!B11="",'Données projet'!C11="",'Données projet'!C11=0%),0,Calculateur!BJ3)</f>
        <v>458.38901659119472</v>
      </c>
      <c r="E8" s="156">
        <f t="shared" ca="1" si="0"/>
        <v>189.09998601768521</v>
      </c>
      <c r="F8" s="156">
        <f t="shared" ca="1" si="1"/>
        <v>281.38077919431561</v>
      </c>
      <c r="G8" s="156">
        <f ca="1">F8*(100%-'Données projet'!$C$24)*(100%-'Données projet'!$C$25)*(100%-'Données projet'!$C$26)*(100%-'Données projet'!$C$27)</f>
        <v>253.24270127488404</v>
      </c>
      <c r="H8" s="164">
        <f>IF(OR('Données projet'!B11="",'Données projet'!C11="",'Données projet'!C11=0%),0,AVERAGE(Calculateur!$BS$3:$BS$33)*B8)</f>
        <v>22.369220002872694</v>
      </c>
      <c r="I8" s="158">
        <f>H8*(100%-'Données projet'!$C$24)*(100%-'Données projet'!$C$25)*(100%-'Données projet'!$C$26)*(100%-'Données projet'!$C$27)</f>
        <v>20.132298002585426</v>
      </c>
      <c r="J8" s="159">
        <f>IF(OR('Données projet'!B11="",'Données projet'!C11="",'Données projet'!C11=0%),0,SUM(Calculateur!$BL$3:$BL$33)*VLOOKUP('Données projet'!$B$11,Paramètres!$A$1:$I$89,9,0)*B8)</f>
        <v>282.80928</v>
      </c>
      <c r="K8" s="160">
        <f>J8*(100%-'Données projet'!$C$24)*(100%-'Données projet'!$C$25)*(100%-'Données projet'!$C$26)*(100%-'Données projet'!$C$27)</f>
        <v>254.52835200000001</v>
      </c>
      <c r="L8" s="161">
        <f t="shared" ca="1" si="2"/>
        <v>527.90335127746948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719.4065473339906</v>
      </c>
      <c r="G16" s="175">
        <f t="shared" ca="1" si="3"/>
        <v>647.46589260059159</v>
      </c>
      <c r="H16" s="176">
        <f t="shared" si="3"/>
        <v>106.72676926518866</v>
      </c>
      <c r="I16" s="176">
        <f t="shared" si="3"/>
        <v>96.05409233866979</v>
      </c>
      <c r="J16" s="177">
        <f t="shared" si="3"/>
        <v>1022.1033600000001</v>
      </c>
      <c r="K16" s="177">
        <f t="shared" si="3"/>
        <v>919.89302400000008</v>
      </c>
      <c r="L16" s="178">
        <f t="shared" ca="1" si="3"/>
        <v>1663.4130089392615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taeda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41" sqref="N4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7712.3571901332725</v>
      </c>
      <c r="U10" s="190">
        <f>'Données projet'!D9</f>
        <v>2.0640000000000001</v>
      </c>
      <c r="V10" s="189">
        <f>U10*T10</f>
        <v>15918.305240435075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3849.5097991471866</v>
      </c>
      <c r="U11" s="190">
        <f>'Données projet'!D10</f>
        <v>1.248</v>
      </c>
      <c r="V11" s="189">
        <f t="shared" ref="V11" si="0">U11*T11</f>
        <v>4804.1882293356894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taeda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5888.6396618598392</v>
      </c>
      <c r="U12" s="190">
        <f>'Données projet'!D11</f>
        <v>1.488</v>
      </c>
      <c r="V12" s="189">
        <f t="shared" ref="V12:V19" si="1">U12*T12</f>
        <v>8762.2958168474415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3082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724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683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310</v>
      </c>
      <c r="C23" s="206">
        <v>60</v>
      </c>
      <c r="D23" s="194">
        <f>B23*C23</f>
        <v>18600</v>
      </c>
      <c r="E23" s="206"/>
      <c r="F23" s="261"/>
      <c r="H23" s="203">
        <v>3</v>
      </c>
      <c r="I23" s="204">
        <v>149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6465.7579628453241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133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20171.428490093342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191</v>
      </c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41">
        <f ca="1">T23-T24</f>
        <v>-13705.670527248018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4202.3809354361128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04">
        <v>12</v>
      </c>
      <c r="D54" s="191">
        <f>B54*C54</f>
        <v>180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04">
        <v>22</v>
      </c>
      <c r="D55" s="191">
        <f t="shared" ref="D55:D73" si="4">B55*C55</f>
        <v>880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04">
        <v>32</v>
      </c>
      <c r="D56" s="191">
        <f t="shared" si="4"/>
        <v>1728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>
        <v>42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04">
        <v>50</v>
      </c>
      <c r="D58" s="191">
        <f t="shared" si="4"/>
        <v>16900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taeda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12</v>
      </c>
      <c r="B85" s="193">
        <f>'Données projet'!D88</f>
        <v>34</v>
      </c>
      <c r="C85" s="204">
        <v>15</v>
      </c>
      <c r="D85" s="191">
        <f>B85*C85</f>
        <v>510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17</v>
      </c>
      <c r="B86" s="193">
        <f>'Données projet'!D89</f>
        <v>43</v>
      </c>
      <c r="C86" s="204">
        <v>28</v>
      </c>
      <c r="D86" s="191">
        <f t="shared" ref="D86:D104" si="6">B86*C86</f>
        <v>1204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22</v>
      </c>
      <c r="B87" s="193">
        <f>'Données projet'!D90</f>
        <v>56</v>
      </c>
      <c r="C87" s="204">
        <v>42</v>
      </c>
      <c r="D87" s="191">
        <f t="shared" si="6"/>
        <v>2352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309</v>
      </c>
      <c r="C88" s="204">
        <v>50</v>
      </c>
      <c r="D88" s="191">
        <f t="shared" si="6"/>
        <v>15450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2024-09-27T09:25:49Z</dcterms:modified>
</cp:coreProperties>
</file>