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CHATENET (17) - DUROT-SWC E8\Dossier déposé 26 09 2024\"/>
    </mc:Choice>
  </mc:AlternateContent>
  <xr:revisionPtr revIDLastSave="0" documentId="13_ncr:1_{76399239-3769-447D-B6E1-67E50764092B}" xr6:coauthVersionLast="36" xr6:coauthVersionMax="36" xr10:uidLastSave="{00000000-0000-0000-0000-000000000000}"/>
  <bookViews>
    <workbookView xWindow="0" yWindow="0" windowWidth="28800" windowHeight="12615" tabRatio="866" activeTab="2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r:id="rId4"/>
    <sheet name="Paramètres" sheetId="3" r:id="rId5"/>
    <sheet name="REE" sheetId="4" r:id="rId6"/>
    <sheet name="VAN" sheetId="6" r:id="rId7"/>
    <sheet name="Feuil4" sheetId="11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CS129" i="2" l="1" a="1"/>
  <c r="CS129" i="2" s="1"/>
  <c r="CS52" i="2" a="1"/>
  <c r="CS52" i="2" s="1"/>
  <c r="CS137" i="2" a="1"/>
  <c r="CS137" i="2" s="1"/>
  <c r="CS66" i="2" a="1"/>
  <c r="CS66" i="2" s="1"/>
  <c r="CS105" i="2" a="1"/>
  <c r="CS105" i="2" s="1"/>
  <c r="BX107" i="2" a="1"/>
  <c r="BX107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M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<sst xmlns="http://schemas.openxmlformats.org/spreadsheetml/2006/main" count="1174" uniqueCount="324">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</sst>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1.9653098782420486</c:v>
                </c:pt>
                <c:pt idx="2">
                  <c:v>2.5904746791977469</c:v>
                </c:pt>
                <c:pt idx="3">
                  <c:v>3.4153256432662435</c:v>
                </c:pt>
                <c:pt idx="4">
                  <c:v>4.5038926660304144</c:v>
                </c:pt>
                <c:pt idx="5">
                  <c:v>5.940811220662745</c:v>
                </c:pt>
                <c:pt idx="6">
                  <c:v>7.8379756568404018</c:v>
                </c:pt>
                <c:pt idx="7">
                  <c:v>10.343347376139729</c:v>
                </c:pt>
                <c:pt idx="8">
                  <c:v>13.652617767234505</c:v>
                </c:pt>
                <c:pt idx="9">
                  <c:v>18.024653679524203</c:v>
                </c:pt>
                <c:pt idx="10">
                  <c:v>23.801955487238939</c:v>
                </c:pt>
                <c:pt idx="11">
                  <c:v>31.43775877271473</c:v>
                </c:pt>
                <c:pt idx="12">
                  <c:v>41.531942632739451</c:v>
                </c:pt>
                <c:pt idx="13">
                  <c:v>54.878613467002374</c:v>
                </c:pt>
                <c:pt idx="14">
                  <c:v>72.529169785716263</c:v>
                </c:pt>
                <c:pt idx="15">
                  <c:v>95.875896697312939</c:v>
                </c:pt>
                <c:pt idx="16">
                  <c:v>126.76278874678313</c:v>
                </c:pt>
                <c:pt idx="17">
                  <c:v>167.63249008425097</c:v>
                </c:pt>
                <c:pt idx="18">
                  <c:v>221.72114877922704</c:v>
                </c:pt>
                <c:pt idx="19">
                  <c:v>293.31684290914569</c:v>
                </c:pt>
                <c:pt idx="20">
                  <c:v>388.10236266830719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1.9519385624065591</c:v>
                </c:pt>
                <c:pt idx="2">
                  <c:v>2.5553149209152801</c:v>
                </c:pt>
                <c:pt idx="3">
                  <c:v>3.3459706653432675</c:v>
                </c:pt>
                <c:pt idx="4">
                  <c:v>4.3822588649321501</c:v>
                </c:pt>
                <c:pt idx="5">
                  <c:v>5.7407797969696688</c:v>
                </c:pt>
                <c:pt idx="6">
                  <c:v>7.5221059052204806</c:v>
                </c:pt>
                <c:pt idx="7">
                  <c:v>9.8583084289869607</c:v>
                </c:pt>
                <c:pt idx="8">
                  <c:v>12.92285428263556</c:v>
                </c:pt>
                <c:pt idx="9">
                  <c:v>16.943621656651811</c:v>
                </c:pt>
                <c:pt idx="10">
                  <c:v>22.220019748550413</c:v>
                </c:pt>
                <c:pt idx="11">
                  <c:v>29.145510142783493</c:v>
                </c:pt>
                <c:pt idx="12">
                  <c:v>38.23723854173857</c:v>
                </c:pt>
                <c:pt idx="13">
                  <c:v>50.175027314949254</c:v>
                </c:pt>
                <c:pt idx="14">
                  <c:v>65.852693230106027</c:v>
                </c:pt>
                <c:pt idx="15">
                  <c:v>86.445595549776542</c:v>
                </c:pt>
                <c:pt idx="16">
                  <c:v>113.49955968485803</c:v>
                </c:pt>
                <c:pt idx="17">
                  <c:v>149.0479561018569</c:v>
                </c:pt>
                <c:pt idx="18">
                  <c:v>195.76586891003316</c:v>
                </c:pt>
                <c:pt idx="19">
                  <c:v>257.17312935919568</c:v>
                </c:pt>
                <c:pt idx="20">
                  <c:v>337.90173516751048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1.9653098782420486</c:v>
                </c:pt>
                <c:pt idx="2">
                  <c:v>2.5904746791977469</c:v>
                </c:pt>
                <c:pt idx="3">
                  <c:v>3.4153256432662435</c:v>
                </c:pt>
                <c:pt idx="4">
                  <c:v>4.5038926660304144</c:v>
                </c:pt>
                <c:pt idx="5">
                  <c:v>5.940811220662745</c:v>
                </c:pt>
                <c:pt idx="6">
                  <c:v>7.8379756568404018</c:v>
                </c:pt>
                <c:pt idx="7">
                  <c:v>10.343347376139729</c:v>
                </c:pt>
                <c:pt idx="8">
                  <c:v>13.652617767234505</c:v>
                </c:pt>
                <c:pt idx="9">
                  <c:v>18.024653679524203</c:v>
                </c:pt>
                <c:pt idx="10">
                  <c:v>23.801955487238939</c:v>
                </c:pt>
                <c:pt idx="11">
                  <c:v>31.43775877271473</c:v>
                </c:pt>
                <c:pt idx="12">
                  <c:v>41.531942632739451</c:v>
                </c:pt>
                <c:pt idx="13">
                  <c:v>54.878613467002374</c:v>
                </c:pt>
                <c:pt idx="14">
                  <c:v>72.529169785716263</c:v>
                </c:pt>
                <c:pt idx="15">
                  <c:v>95.875896697312939</c:v>
                </c:pt>
                <c:pt idx="16">
                  <c:v>126.76278874678313</c:v>
                </c:pt>
                <c:pt idx="17">
                  <c:v>167.63249008425097</c:v>
                </c:pt>
                <c:pt idx="18">
                  <c:v>221.72114877922704</c:v>
                </c:pt>
                <c:pt idx="19">
                  <c:v>293.31684290914569</c:v>
                </c:pt>
                <c:pt idx="20">
                  <c:v>388.10236266830719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1.659908211818772</c:v>
                </c:pt>
                <c:pt idx="2">
                  <c:v>2.1590647933797262</c:v>
                </c:pt>
                <c:pt idx="3">
                  <c:v>2.8089421809988551</c:v>
                </c:pt>
                <c:pt idx="4">
                  <c:v>3.6552268616400294</c:v>
                </c:pt>
                <c:pt idx="5">
                  <c:v>4.757503857831284</c:v>
                </c:pt>
                <c:pt idx="6">
                  <c:v>6.1934990386622966</c:v>
                </c:pt>
                <c:pt idx="7">
                  <c:v>8.0646203226810353</c:v>
                </c:pt>
                <c:pt idx="8">
                  <c:v>10.503196583564277</c:v>
                </c:pt>
                <c:pt idx="9">
                  <c:v>13.681935834343813</c:v>
                </c:pt>
                <c:pt idx="10">
                  <c:v>17.826284909072218</c:v>
                </c:pt>
                <c:pt idx="11">
                  <c:v>23.230583093606327</c:v>
                </c:pt>
                <c:pt idx="12">
                  <c:v>30.279177319027255</c:v>
                </c:pt>
                <c:pt idx="13">
                  <c:v>39.474026715001614</c:v>
                </c:pt>
                <c:pt idx="14">
                  <c:v>51.470795848054252</c:v>
                </c:pt>
                <c:pt idx="15">
                  <c:v>67.126053326392551</c:v>
                </c:pt>
                <c:pt idx="16">
                  <c:v>87.559000822481764</c:v>
                </c:pt>
                <c:pt idx="17">
                  <c:v>114.23221615389268</c:v>
                </c:pt>
                <c:pt idx="18">
                  <c:v>149.0572804603901</c:v>
                </c:pt>
                <c:pt idx="19">
                  <c:v>194.53297540557742</c:v>
                </c:pt>
                <c:pt idx="20">
                  <c:v>253.92611498987051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1.659908211818772</c:v>
                </c:pt>
                <c:pt idx="2">
                  <c:v>2.1590647933797262</c:v>
                </c:pt>
                <c:pt idx="3">
                  <c:v>2.8089421809988551</c:v>
                </c:pt>
                <c:pt idx="4">
                  <c:v>3.6552268616400294</c:v>
                </c:pt>
                <c:pt idx="5">
                  <c:v>4.757503857831284</c:v>
                </c:pt>
                <c:pt idx="6">
                  <c:v>6.1934990386622966</c:v>
                </c:pt>
                <c:pt idx="7">
                  <c:v>8.0646203226810353</c:v>
                </c:pt>
                <c:pt idx="8">
                  <c:v>10.503196583564277</c:v>
                </c:pt>
                <c:pt idx="9">
                  <c:v>13.681935834343813</c:v>
                </c:pt>
                <c:pt idx="10">
                  <c:v>17.826284909072218</c:v>
                </c:pt>
                <c:pt idx="11">
                  <c:v>23.230583093606327</c:v>
                </c:pt>
                <c:pt idx="12">
                  <c:v>30.279177319027255</c:v>
                </c:pt>
                <c:pt idx="13">
                  <c:v>39.474026715001614</c:v>
                </c:pt>
                <c:pt idx="14">
                  <c:v>51.470795848054252</c:v>
                </c:pt>
                <c:pt idx="15">
                  <c:v>67.126053326392551</c:v>
                </c:pt>
                <c:pt idx="16">
                  <c:v>87.559000822481764</c:v>
                </c:pt>
                <c:pt idx="17">
                  <c:v>114.23221615389268</c:v>
                </c:pt>
                <c:pt idx="18">
                  <c:v>149.0572804603901</c:v>
                </c:pt>
                <c:pt idx="19">
                  <c:v>194.53297540557742</c:v>
                </c:pt>
                <c:pt idx="20">
                  <c:v>253.92611498987051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H17" sqref="H1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118</v>
      </c>
      <c r="C9" s="35">
        <v>0.245</v>
      </c>
      <c r="D9" s="36">
        <f t="shared" ref="D9:D18" si="0">C9*$C$5</f>
        <v>1.3965000000000001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118</v>
      </c>
      <c r="C10" s="35">
        <v>0.33</v>
      </c>
      <c r="D10" s="36">
        <f t="shared" si="0"/>
        <v>1.8810000000000002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118</v>
      </c>
      <c r="C11" s="35">
        <v>7.2700000000000001E-2</v>
      </c>
      <c r="D11" s="36">
        <f t="shared" si="0"/>
        <v>0.41439000000000004</v>
      </c>
      <c r="E11" s="37">
        <v>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120</v>
      </c>
      <c r="C12" s="35">
        <v>0.3256</v>
      </c>
      <c r="D12" s="36">
        <f t="shared" si="0"/>
        <v>1.85592</v>
      </c>
      <c r="E12" s="37">
        <v>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120</v>
      </c>
      <c r="C13" s="35">
        <v>2.47E-2</v>
      </c>
      <c r="D13" s="36">
        <f t="shared" si="0"/>
        <v>0.14079</v>
      </c>
      <c r="E13" s="37">
        <v>20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0.998</v>
      </c>
      <c r="D19" s="41">
        <f>SUM(D9:D18)</f>
        <v>5.6886000000000001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Taro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310</v>
      </c>
      <c r="C36" s="63">
        <v>1</v>
      </c>
      <c r="D36" s="63">
        <v>310</v>
      </c>
      <c r="E36" s="54">
        <v>0.9</v>
      </c>
      <c r="F36" s="54"/>
      <c r="G36" s="54">
        <v>0.1</v>
      </c>
      <c r="H36" s="54"/>
      <c r="I36" s="52">
        <f>IFERROR(B36/A36,"")</f>
        <v>15.5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Taro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269</v>
      </c>
      <c r="C62" s="63">
        <v>1</v>
      </c>
      <c r="D62" s="63">
        <v>269</v>
      </c>
      <c r="E62" s="54">
        <v>0.9</v>
      </c>
      <c r="F62" s="54"/>
      <c r="G62" s="54">
        <v>0.1</v>
      </c>
      <c r="H62" s="54"/>
      <c r="I62" s="56">
        <f>IFERROR(B62/A62,"")</f>
        <v>13.45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Taro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310</v>
      </c>
      <c r="C88" s="63">
        <v>1</v>
      </c>
      <c r="D88" s="63">
        <v>310</v>
      </c>
      <c r="E88" s="54">
        <v>0.9</v>
      </c>
      <c r="F88" s="54"/>
      <c r="G88" s="54">
        <v>0.1</v>
      </c>
      <c r="H88" s="93"/>
      <c r="I88" s="56">
        <f>IFERROR(B88/A88,"")</f>
        <v>15.5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Peuplier Triplo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236</v>
      </c>
      <c r="C114" s="53">
        <v>1</v>
      </c>
      <c r="D114" s="63">
        <v>236</v>
      </c>
      <c r="E114" s="54">
        <v>0.9</v>
      </c>
      <c r="F114" s="54"/>
      <c r="G114" s="54">
        <v>0.1</v>
      </c>
      <c r="H114" s="54"/>
      <c r="I114" s="56">
        <f>IFERROR(B114/A114,"")</f>
        <v>11.8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Peuplier Triplo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v>236</v>
      </c>
      <c r="C140" s="53">
        <v>1</v>
      </c>
      <c r="D140" s="63">
        <v>236</v>
      </c>
      <c r="E140" s="54">
        <v>0.9</v>
      </c>
      <c r="F140" s="54"/>
      <c r="G140" s="54">
        <v>0.1</v>
      </c>
      <c r="H140" s="54"/>
      <c r="I140" s="60">
        <f>IFERROR(B140/A140,"")</f>
        <v>11.8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abSelected="1" zoomScale="115" zoomScaleNormal="115" workbookViewId="0">
      <selection activeCell="D28" sqref="D2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22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Taro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Taro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Peuplier Taro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Peuplier Triplo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Peuplier Triplo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83.689958074421725</v>
      </c>
      <c r="T3" s="62">
        <f>IF('Données projet'!E9&gt;30,$R$33-$H$33,LOOKUP('Données projet'!$E$9,$A$3:$A$203,R3:R203)-LOOKUP('Données projet'!$E$9,$A$3:$A$203,$H$3:$H$203))</f>
        <v>421.28373222186951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75.348153704795209</v>
      </c>
      <c r="AO3" s="62">
        <f>IF('Données projet'!E10&gt;30,$AM$33-$H$33,LOOKUP('Données projet'!$E$10,$A$3:$A$203,AM3:AM203)-LOOKUP('Données projet'!$E$10,$A$3:$A$203,$H$3:$H$203))</f>
        <v>371.0831047210728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83.689958074421725</v>
      </c>
      <c r="BJ3" s="62">
        <f>IF('Données projet'!E11&gt;30,$BH$33-$H$33,LOOKUP('Données projet'!$E$11,$A$3:$A$203,BH3:BH203)-LOOKUP('Données projet'!$E$11,$A$3:$A$203,$H$3:$H$203))</f>
        <v>421.28373222186951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59.705816556836425</v>
      </c>
      <c r="CE3" s="62">
        <f>IF('Données projet'!E12&gt;30,$CC$33-$H$33,LOOKUP('Données projet'!$E$12,$A$3:$A$203,CC3:CC203)-LOOKUP('Données projet'!$E$12,$A$3:$A$203,$H$3:$H$203))</f>
        <v>287.10748454343286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59.705816556836425</v>
      </c>
      <c r="CZ3" s="62">
        <f>IF('Données projet'!E13&gt;30,$CX$33-$H$33,LOOKUP('Données projet'!$E$13,$A$3:$A$203,CX3:CX203)-LOOKUP('Données projet'!$E$13,$A$3:$A$203,$H$3:$H$203))</f>
        <v>287.10748454343286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15.5</v>
      </c>
      <c r="N4" s="14">
        <f>IF('Données projet'!$A$36&gt;35,N3+M4-V3,IF(A4&lt;'Données projet'!$A$36,$K$205^A4,IF(A4='Données projet'!$A$36,'Données projet'!$B$36,N3+M4-V3)))</f>
        <v>1.3321958753513481</v>
      </c>
      <c r="O4" s="14">
        <f>N4*VLOOKUP('Données projet'!$B$9,Paramètres!$A$1:$I$89,3,0)*VLOOKUP('Données projet'!$B$9,Paramètres!$A$1:$I$89,5,0)</f>
        <v>0.76478700812170197</v>
      </c>
      <c r="P4" s="14">
        <f>EXP(-1.0587+0.8836*LN(O4)+0.284)</f>
        <v>0.3636205774718187</v>
      </c>
      <c r="Q4" s="22">
        <f t="shared" ref="Q4:Q34" si="2">(O4+P4)*0.475*44/12</f>
        <v>1.9653098782420486</v>
      </c>
      <c r="R4" s="62">
        <f t="shared" si="0"/>
        <v>169.77774383116588</v>
      </c>
      <c r="S4" s="62">
        <f ca="1">AVERAGE(OFFSET($R$3,0,0,'Données projet'!$E$9+1,1))-AVERAGE(OFFSET($H$3,0,0,'Données projet'!$E$9+1,1))</f>
        <v>83.689958074421725</v>
      </c>
      <c r="T4" s="62">
        <f>$T$3</f>
        <v>421.28373222186951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13.45</v>
      </c>
      <c r="AI4" s="14">
        <f>IF('Données projet'!$A$62&gt;35,AI3+AH4-AQ3,IF(A4&lt;'Données projet'!$A$62,$AF$205^A4,IF(A4='Données projet'!$A$62,'Données projet'!$B$62,AI3+AH4-AQ3)))</f>
        <v>1.3227799820267212</v>
      </c>
      <c r="AJ4" s="14">
        <f>AI4*VLOOKUP('Données projet'!$B$10,Paramètres!$A$1:$I$89,3,0)*VLOOKUP('Données projet'!$B$10,Paramètres!$A$1:$I$89,5,0)</f>
        <v>0.75938153208190018</v>
      </c>
      <c r="AK4" s="14">
        <f>EXP(-1.0587+0.8836*LN(AJ4)+0.284)</f>
        <v>0.36134874298406672</v>
      </c>
      <c r="AL4" s="22">
        <f t="shared" ref="AL4:AL67" si="4">(AJ4+AK4)*0.475*44/12</f>
        <v>1.9519385624065591</v>
      </c>
      <c r="AM4" s="62">
        <f t="shared" ref="AM4:AM67" si="5">AL4+(AD4+AE4)*44/12</f>
        <v>169.76437251533039</v>
      </c>
      <c r="AN4" s="62">
        <f ca="1">AVERAGE(OFFSET($AM$3,0,0,'Données projet'!$E$10+1,1))-AVERAGE(OFFSET($H$3,0,0,'Données projet'!$E$10+1,1))</f>
        <v>75.348153704795209</v>
      </c>
      <c r="AO4" s="62">
        <f>$AO$3</f>
        <v>371.0831047210728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15.5</v>
      </c>
      <c r="BD4" s="13">
        <f>IF('Données projet'!$A$88&gt;35,BD3+BC4-BL3,IF(A4&lt;'Données projet'!$A$88,$BA$205^A4,IF(A4='Données projet'!$A$88,'Données projet'!$B$88,BD3+BC4-BL3)))</f>
        <v>1.3321958753513481</v>
      </c>
      <c r="BE4" s="14">
        <f>BD4*VLOOKUP('Données projet'!$B$11,Paramètres!$A$1:$I$89,3,0)*VLOOKUP('Données projet'!$B$11,Paramètres!$A$1:$I$89,5,0)</f>
        <v>0.76478700812170197</v>
      </c>
      <c r="BF4" s="14">
        <f>EXP(-1.0587+0.8836*LN(BE4)+0.284)</f>
        <v>0.3636205774718187</v>
      </c>
      <c r="BG4" s="22">
        <f t="shared" ref="BG4:BG67" si="7">(BE4+BF4)*0.475*44/12</f>
        <v>1.9653098782420486</v>
      </c>
      <c r="BH4" s="62">
        <f t="shared" ref="BH4:BH67" si="8">BG4+(AY4+AZ4)*44/12</f>
        <v>169.77774383116588</v>
      </c>
      <c r="BI4" s="62">
        <f ca="1">AVERAGE(OFFSET($BH$3,0,0,'Données projet'!$E$11+1,1))-AVERAGE(OFFSET($H$3,0,0,'Données projet'!$E$11+1,1))</f>
        <v>83.689958074421725</v>
      </c>
      <c r="BJ4" s="62">
        <f>$BJ$3</f>
        <v>421.28373222186951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11.8</v>
      </c>
      <c r="BY4" s="13">
        <f>IF('Données projet'!$A$114&gt;35,BY3+BX4-CG3,IF(A4&lt;'Données projet'!$A$114,$BV$205^A4,IF(A4='Données projet'!$A$114,'Données projet'!$B$114,BY3+BX4-CG3)))</f>
        <v>1.3141519994188957</v>
      </c>
      <c r="BZ4" s="14">
        <f>BY4*VLOOKUP('Données projet'!$B$12,Paramètres!$A$1:$I$89,3,0)*VLOOKUP('Données projet'!$B$12,Paramètres!$A$1:$I$89,5,0)</f>
        <v>0.64167413827625841</v>
      </c>
      <c r="CA4" s="14">
        <f>EXP(-1.0587+0.8836*LN(BZ4)+0.284)</f>
        <v>0.31138320822255816</v>
      </c>
      <c r="CB4" s="22">
        <f t="shared" ref="CB4:CB67" si="10">(BZ4+CA4)*0.475*44/12</f>
        <v>1.659908211818772</v>
      </c>
      <c r="CC4" s="62">
        <f t="shared" ref="CC4:CC67" si="11">CB4+(BT4+BU4)*44/12</f>
        <v>169.4723421647426</v>
      </c>
      <c r="CD4" s="62">
        <f ca="1">AVERAGE(OFFSET($CC$3,0,0,'Données projet'!$E$12+1,1))-AVERAGE(OFFSET($H$3,0,0,'Données projet'!$E$12+1,1))</f>
        <v>59.705816556836425</v>
      </c>
      <c r="CE4" s="62">
        <f>$CE$3</f>
        <v>287.10748454343286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11.8</v>
      </c>
      <c r="CT4" s="13">
        <f>IF('Données projet'!$A$140&gt;35,CT3+CS4-DB3,IF(A4&lt;'Données projet'!$A$140,$CQ$205^A4,IF(A4='Données projet'!$A$140,'Données projet'!$B$140,CT3+CS4-DB3)))</f>
        <v>1.3141519994188957</v>
      </c>
      <c r="CU4" s="18">
        <f>CT4*VLOOKUP('Données projet'!$B$13,Paramètres!$A$1:$I$89,3,0)*VLOOKUP('Données projet'!$B$13,Paramètres!$A$1:$I$89,5,0)</f>
        <v>0.64167413827625841</v>
      </c>
      <c r="CV4" s="14">
        <f>EXP(-1.0587+0.8836*LN(CU4)+0.284)</f>
        <v>0.31138320822255816</v>
      </c>
      <c r="CW4" s="22">
        <f t="shared" ref="CW4:CW67" si="13">(CU4+CV4)*0.475*44/12</f>
        <v>1.659908211818772</v>
      </c>
      <c r="CX4" s="62">
        <f t="shared" ref="CX4:CX67" si="14">CW4+(CO4+CP4)*44/12</f>
        <v>169.4723421647426</v>
      </c>
      <c r="CY4" s="62">
        <f ca="1">AVERAGE(OFFSET($CX$3,0,0,'Données projet'!$E$13+1,1))-AVERAGE(OFFSET($H$3,0,0,'Données projet'!$E$13+1,1))</f>
        <v>59.705816556836425</v>
      </c>
      <c r="CZ4" s="62">
        <f>$CZ$3</f>
        <v>287.10748454343286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15.5</v>
      </c>
      <c r="N5" s="14">
        <f>IF('Données projet'!$A$36&gt;35,N4+M5-V4,IF(A5&lt;'Données projet'!$A$36,$K$205^A5,IF(A5='Données projet'!$A$36,'Données projet'!$B$36,N4+M5-V4)))</f>
        <v>1.7747458503031446</v>
      </c>
      <c r="O5" s="14">
        <f>N5*VLOOKUP('Données projet'!$B$9,Paramètres!$A$1:$I$89,3,0)*VLOOKUP('Données projet'!$B$9,Paramètres!$A$1:$I$89,5,0)</f>
        <v>1.0188460977420293</v>
      </c>
      <c r="P5" s="14">
        <f t="shared" ref="P5:P68" si="33">EXP(-1.0587+0.8836*LN(O5)+0.284)</f>
        <v>0.46850778505093532</v>
      </c>
      <c r="Q5" s="22">
        <f t="shared" si="2"/>
        <v>2.5904746791977469</v>
      </c>
      <c r="R5" s="62">
        <f t="shared" si="0"/>
        <v>173.18775596669857</v>
      </c>
      <c r="S5" s="62">
        <f ca="1">AVERAGE(OFFSET($R$3,0,0,'Données projet'!$E$9+1,1))-AVERAGE(OFFSET($H$3,0,0,'Données projet'!$E$9+1,1))</f>
        <v>83.689958074421725</v>
      </c>
      <c r="T5" s="62">
        <f t="shared" ref="T5:T68" si="34">$T$3</f>
        <v>421.28373222186951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13.45</v>
      </c>
      <c r="AI5" s="14">
        <f>IF('Données projet'!$A$62&gt;35,AI4+AH5-AQ4,IF(A5&lt;'Données projet'!$A$62,$AF$205^A5,IF(A5='Données projet'!$A$62,'Données projet'!$B$62,AI4+AH5-AQ4)))</f>
        <v>1.7497468808506129</v>
      </c>
      <c r="AJ5" s="14">
        <f>AI5*VLOOKUP('Données projet'!$B$10,Paramètres!$A$1:$I$89,3,0)*VLOOKUP('Données projet'!$B$10,Paramètres!$A$1:$I$89,5,0)</f>
        <v>1.0044946893587199</v>
      </c>
      <c r="AK5" s="14">
        <f t="shared" ref="AK5:AK68" si="35">EXP(-1.0587+0.8836*LN(AJ5)+0.284)</f>
        <v>0.46267177241081919</v>
      </c>
      <c r="AL5" s="22">
        <f t="shared" si="4"/>
        <v>2.5553149209152801</v>
      </c>
      <c r="AM5" s="62">
        <f t="shared" si="5"/>
        <v>173.15259620841613</v>
      </c>
      <c r="AN5" s="62">
        <f ca="1">AVERAGE(OFFSET($AM$3,0,0,'Données projet'!$E$10+1,1))-AVERAGE(OFFSET($H$3,0,0,'Données projet'!$E$10+1,1))</f>
        <v>75.348153704795209</v>
      </c>
      <c r="AO5" s="62">
        <f t="shared" ref="AO5:AO68" si="36">$AO$3</f>
        <v>371.0831047210728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15.5</v>
      </c>
      <c r="BD5" s="13">
        <f>IF('Données projet'!$A$88&gt;35,BD4+BC5-BL4,IF(A5&lt;'Données projet'!$A$88,$BA$205^A5,IF(A5='Données projet'!$A$88,'Données projet'!$B$88,BD4+BC5-BL4)))</f>
        <v>1.7747458503031446</v>
      </c>
      <c r="BE5" s="14">
        <f>BD5*VLOOKUP('Données projet'!$B$11,Paramètres!$A$1:$I$89,3,0)*VLOOKUP('Données projet'!$B$11,Paramètres!$A$1:$I$89,5,0)</f>
        <v>1.0188460977420293</v>
      </c>
      <c r="BF5" s="14">
        <f t="shared" ref="BF5:BF68" si="37">EXP(-1.0587+0.8836*LN(BE5)+0.284)</f>
        <v>0.46850778505093532</v>
      </c>
      <c r="BG5" s="22">
        <f t="shared" si="7"/>
        <v>2.5904746791977469</v>
      </c>
      <c r="BH5" s="62">
        <f t="shared" si="8"/>
        <v>173.18775596669857</v>
      </c>
      <c r="BI5" s="62">
        <f ca="1">AVERAGE(OFFSET($BH$3,0,0,'Données projet'!$E$11+1,1))-AVERAGE(OFFSET($H$3,0,0,'Données projet'!$E$11+1,1))</f>
        <v>83.689958074421725</v>
      </c>
      <c r="BJ5" s="62">
        <f t="shared" ref="BJ5:BJ68" si="38">$BJ$3</f>
        <v>421.28373222186951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11.8</v>
      </c>
      <c r="BY5" s="13">
        <f>IF('Données projet'!$A$114&gt;35,BY4+BX5-CG4,IF(A5&lt;'Données projet'!$A$114,$BV$205^A5,IF(A5='Données projet'!$A$114,'Données projet'!$B$114,BY4+BX5-CG4)))</f>
        <v>1.7269954775766814</v>
      </c>
      <c r="BZ5" s="14">
        <f>BY5*VLOOKUP('Données projet'!$B$12,Paramètres!$A$1:$I$89,3,0)*VLOOKUP('Données projet'!$B$12,Paramètres!$A$1:$I$89,5,0)</f>
        <v>0.84325735179114203</v>
      </c>
      <c r="CA5" s="14">
        <f t="shared" ref="CA5:CA68" si="39">EXP(-1.0587+0.8836*LN(BZ5)+0.284)</f>
        <v>0.39639707502975347</v>
      </c>
      <c r="CB5" s="22">
        <f t="shared" si="10"/>
        <v>2.1590647933797262</v>
      </c>
      <c r="CC5" s="62">
        <f t="shared" si="11"/>
        <v>172.75634608088055</v>
      </c>
      <c r="CD5" s="62">
        <f ca="1">AVERAGE(OFFSET($CC$3,0,0,'Données projet'!$E$12+1,1))-AVERAGE(OFFSET($H$3,0,0,'Données projet'!$E$12+1,1))</f>
        <v>59.705816556836425</v>
      </c>
      <c r="CE5" s="62">
        <f t="shared" ref="CE5:CE68" si="40">$CE$3</f>
        <v>287.10748454343286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11.8</v>
      </c>
      <c r="CT5" s="13">
        <f>IF('Données projet'!$A$140&gt;35,CT4+CS5-DB4,IF(A5&lt;'Données projet'!$A$140,$CQ$205^A5,IF(A5='Données projet'!$A$140,'Données projet'!$B$140,CT4+CS5-DB4)))</f>
        <v>1.7269954775766814</v>
      </c>
      <c r="CU5" s="18">
        <f>CT5*VLOOKUP('Données projet'!$B$13,Paramètres!$A$1:$I$89,3,0)*VLOOKUP('Données projet'!$B$13,Paramètres!$A$1:$I$89,5,0)</f>
        <v>0.84325735179114203</v>
      </c>
      <c r="CV5" s="14">
        <f t="shared" ref="CV5:CV68" si="41">EXP(-1.0587+0.8836*LN(CU5)+0.284)</f>
        <v>0.39639707502975347</v>
      </c>
      <c r="CW5" s="22">
        <f t="shared" si="13"/>
        <v>2.1590647933797262</v>
      </c>
      <c r="CX5" s="62">
        <f t="shared" si="14"/>
        <v>172.75634608088055</v>
      </c>
      <c r="CY5" s="62">
        <f ca="1">AVERAGE(OFFSET($CX$3,0,0,'Données projet'!$E$13+1,1))-AVERAGE(OFFSET($H$3,0,0,'Données projet'!$E$13+1,1))</f>
        <v>59.705816556836425</v>
      </c>
      <c r="CZ5" s="62">
        <f t="shared" ref="CZ5:CZ68" si="42">$CZ$3</f>
        <v>287.10748454343286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15.5</v>
      </c>
      <c r="N6" s="14">
        <f>IF('Données projet'!$A$36&gt;35,N5+M6-V5,IF(A6&lt;'Données projet'!$A$36,$K$205^A6,IF(A6='Données projet'!$A$36,'Données projet'!$B$36,N5+M6-V5)))</f>
        <v>2.3643091015707705</v>
      </c>
      <c r="O6" s="14">
        <f>N6*VLOOKUP('Données projet'!$B$9,Paramètres!$A$1:$I$89,3,0)*VLOOKUP('Données projet'!$B$9,Paramètres!$A$1:$I$89,5,0)</f>
        <v>1.3573025690297478</v>
      </c>
      <c r="P6" s="14">
        <f t="shared" si="33"/>
        <v>0.60364995341977046</v>
      </c>
      <c r="Q6" s="22">
        <f t="shared" si="2"/>
        <v>3.4153256432662435</v>
      </c>
      <c r="R6" s="62">
        <f t="shared" si="0"/>
        <v>176.77034621315113</v>
      </c>
      <c r="S6" s="62">
        <f ca="1">AVERAGE(OFFSET($R$3,0,0,'Données projet'!$E$9+1,1))-AVERAGE(OFFSET($H$3,0,0,'Données projet'!$E$9+1,1))</f>
        <v>83.689958074421725</v>
      </c>
      <c r="T6" s="62">
        <f t="shared" si="34"/>
        <v>421.28373222186951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13.45</v>
      </c>
      <c r="AI6" s="14">
        <f>IF('Données projet'!$A$62&gt;35,AI5+AH6-AQ5,IF(A6&lt;'Données projet'!$A$62,$AF$205^A6,IF(A6='Données projet'!$A$62,'Données projet'!$B$62,AI5+AH6-AQ5)))</f>
        <v>2.3145301476028854</v>
      </c>
      <c r="AJ6" s="14">
        <f>AI6*VLOOKUP('Données projet'!$B$10,Paramètres!$A$1:$I$89,3,0)*VLOOKUP('Données projet'!$B$10,Paramètres!$A$1:$I$89,5,0)</f>
        <v>1.3287254671358644</v>
      </c>
      <c r="AK6" s="14">
        <f t="shared" si="35"/>
        <v>0.59240601535787796</v>
      </c>
      <c r="AL6" s="22">
        <f t="shared" si="4"/>
        <v>3.3459706653432675</v>
      </c>
      <c r="AM6" s="62">
        <f t="shared" si="5"/>
        <v>176.70099123522814</v>
      </c>
      <c r="AN6" s="62">
        <f ca="1">AVERAGE(OFFSET($AM$3,0,0,'Données projet'!$E$10+1,1))-AVERAGE(OFFSET($H$3,0,0,'Données projet'!$E$10+1,1))</f>
        <v>75.348153704795209</v>
      </c>
      <c r="AO6" s="62">
        <f t="shared" si="36"/>
        <v>371.0831047210728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15.5</v>
      </c>
      <c r="BD6" s="13">
        <f>IF('Données projet'!$A$88&gt;35,BD5+BC6-BL5,IF(A6&lt;'Données projet'!$A$88,$BA$205^A6,IF(A6='Données projet'!$A$88,'Données projet'!$B$88,BD5+BC6-BL5)))</f>
        <v>2.3643091015707705</v>
      </c>
      <c r="BE6" s="14">
        <f>BD6*VLOOKUP('Données projet'!$B$11,Paramètres!$A$1:$I$89,3,0)*VLOOKUP('Données projet'!$B$11,Paramètres!$A$1:$I$89,5,0)</f>
        <v>1.3573025690297478</v>
      </c>
      <c r="BF6" s="14">
        <f t="shared" si="37"/>
        <v>0.60364995341977046</v>
      </c>
      <c r="BG6" s="22">
        <f t="shared" si="7"/>
        <v>3.4153256432662435</v>
      </c>
      <c r="BH6" s="62">
        <f t="shared" si="8"/>
        <v>176.77034621315113</v>
      </c>
      <c r="BI6" s="62">
        <f ca="1">AVERAGE(OFFSET($BH$3,0,0,'Données projet'!$E$11+1,1))-AVERAGE(OFFSET($H$3,0,0,'Données projet'!$E$11+1,1))</f>
        <v>83.689958074421725</v>
      </c>
      <c r="BJ6" s="62">
        <f t="shared" si="38"/>
        <v>421.28373222186951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11.8</v>
      </c>
      <c r="BY6" s="13">
        <f>IF('Données projet'!$A$114&gt;35,BY5+BX6-CG5,IF(A6&lt;'Données projet'!$A$114,$BV$205^A6,IF(A6='Données projet'!$A$114,'Données projet'!$B$114,BY5+BX6-CG5)))</f>
        <v>2.2695345598447867</v>
      </c>
      <c r="BZ6" s="14">
        <f>BY6*VLOOKUP('Données projet'!$B$12,Paramètres!$A$1:$I$89,3,0)*VLOOKUP('Données projet'!$B$12,Paramètres!$A$1:$I$89,5,0)</f>
        <v>1.1081683348810125</v>
      </c>
      <c r="CA6" s="14">
        <f t="shared" si="39"/>
        <v>0.50462143411354543</v>
      </c>
      <c r="CB6" s="22">
        <f t="shared" si="10"/>
        <v>2.8089421809988551</v>
      </c>
      <c r="CC6" s="62">
        <f t="shared" si="11"/>
        <v>176.16396275088374</v>
      </c>
      <c r="CD6" s="62">
        <f ca="1">AVERAGE(OFFSET($CC$3,0,0,'Données projet'!$E$12+1,1))-AVERAGE(OFFSET($H$3,0,0,'Données projet'!$E$12+1,1))</f>
        <v>59.705816556836425</v>
      </c>
      <c r="CE6" s="62">
        <f t="shared" si="40"/>
        <v>287.10748454343286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11.8</v>
      </c>
      <c r="CT6" s="13">
        <f>IF('Données projet'!$A$140&gt;35,CT5+CS6-DB5,IF(A6&lt;'Données projet'!$A$140,$CQ$205^A6,IF(A6='Données projet'!$A$140,'Données projet'!$B$140,CT5+CS6-DB5)))</f>
        <v>2.2695345598447867</v>
      </c>
      <c r="CU6" s="18">
        <f>CT6*VLOOKUP('Données projet'!$B$13,Paramètres!$A$1:$I$89,3,0)*VLOOKUP('Données projet'!$B$13,Paramètres!$A$1:$I$89,5,0)</f>
        <v>1.1081683348810125</v>
      </c>
      <c r="CV6" s="14">
        <f t="shared" si="41"/>
        <v>0.50462143411354543</v>
      </c>
      <c r="CW6" s="22">
        <f t="shared" si="13"/>
        <v>2.8089421809988551</v>
      </c>
      <c r="CX6" s="62">
        <f t="shared" si="14"/>
        <v>176.16396275088374</v>
      </c>
      <c r="CY6" s="62">
        <f ca="1">AVERAGE(OFFSET($CX$3,0,0,'Données projet'!$E$13+1,1))-AVERAGE(OFFSET($H$3,0,0,'Données projet'!$E$13+1,1))</f>
        <v>59.705816556836425</v>
      </c>
      <c r="CZ6" s="62">
        <f t="shared" si="42"/>
        <v>287.10748454343286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15.5</v>
      </c>
      <c r="N7" s="14">
        <f>IF('Données projet'!$A$36&gt;35,N6+M7-V6,IF(A7&lt;'Données projet'!$A$36,$K$205^A7,IF(A7='Données projet'!$A$36,'Données projet'!$B$36,N6+M7-V6)))</f>
        <v>3.1497228331682319</v>
      </c>
      <c r="O7" s="14">
        <f>N7*VLOOKUP('Données projet'!$B$9,Paramètres!$A$1:$I$89,3,0)*VLOOKUP('Données projet'!$B$9,Paramètres!$A$1:$I$89,5,0)</f>
        <v>1.8081928840652184</v>
      </c>
      <c r="P7" s="14">
        <f t="shared" si="33"/>
        <v>0.77777419690918248</v>
      </c>
      <c r="Q7" s="22">
        <f t="shared" si="2"/>
        <v>4.5038926660304144</v>
      </c>
      <c r="R7" s="62">
        <f t="shared" si="0"/>
        <v>180.59001473020737</v>
      </c>
      <c r="S7" s="62">
        <f ca="1">AVERAGE(OFFSET($R$3,0,0,'Données projet'!$E$9+1,1))-AVERAGE(OFFSET($H$3,0,0,'Données projet'!$E$9+1,1))</f>
        <v>83.689958074421725</v>
      </c>
      <c r="T7" s="62">
        <f t="shared" si="34"/>
        <v>421.28373222186951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13.45</v>
      </c>
      <c r="AI7" s="14">
        <f>IF('Données projet'!$A$62&gt;35,AI6+AH7-AQ6,IF(A7&lt;'Données projet'!$A$62,$AF$205^A7,IF(A7='Données projet'!$A$62,'Données projet'!$B$62,AI6+AH7-AQ6)))</f>
        <v>3.0616141470464489</v>
      </c>
      <c r="AJ7" s="14">
        <f>AI7*VLOOKUP('Données projet'!$B$10,Paramètres!$A$1:$I$89,3,0)*VLOOKUP('Données projet'!$B$10,Paramètres!$A$1:$I$89,5,0)</f>
        <v>1.7576114495364252</v>
      </c>
      <c r="AK7" s="14">
        <f t="shared" si="35"/>
        <v>0.75851804229064679</v>
      </c>
      <c r="AL7" s="22">
        <f t="shared" si="4"/>
        <v>4.3822588649321501</v>
      </c>
      <c r="AM7" s="62">
        <f t="shared" si="5"/>
        <v>180.46838092910909</v>
      </c>
      <c r="AN7" s="62">
        <f ca="1">AVERAGE(OFFSET($AM$3,0,0,'Données projet'!$E$10+1,1))-AVERAGE(OFFSET($H$3,0,0,'Données projet'!$E$10+1,1))</f>
        <v>75.348153704795209</v>
      </c>
      <c r="AO7" s="62">
        <f t="shared" si="36"/>
        <v>371.0831047210728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15.5</v>
      </c>
      <c r="BD7" s="13">
        <f>IF('Données projet'!$A$88&gt;35,BD6+BC7-BL6,IF(A7&lt;'Données projet'!$A$88,$BA$205^A7,IF(A7='Données projet'!$A$88,'Données projet'!$B$88,BD6+BC7-BL6)))</f>
        <v>3.1497228331682319</v>
      </c>
      <c r="BE7" s="14">
        <f>BD7*VLOOKUP('Données projet'!$B$11,Paramètres!$A$1:$I$89,3,0)*VLOOKUP('Données projet'!$B$11,Paramètres!$A$1:$I$89,5,0)</f>
        <v>1.8081928840652184</v>
      </c>
      <c r="BF7" s="14">
        <f t="shared" si="37"/>
        <v>0.77777419690918248</v>
      </c>
      <c r="BG7" s="22">
        <f t="shared" si="7"/>
        <v>4.5038926660304144</v>
      </c>
      <c r="BH7" s="62">
        <f t="shared" si="8"/>
        <v>180.59001473020737</v>
      </c>
      <c r="BI7" s="62">
        <f ca="1">AVERAGE(OFFSET($BH$3,0,0,'Données projet'!$E$11+1,1))-AVERAGE(OFFSET($H$3,0,0,'Données projet'!$E$11+1,1))</f>
        <v>83.689958074421725</v>
      </c>
      <c r="BJ7" s="62">
        <f t="shared" si="38"/>
        <v>421.28373222186951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11.8</v>
      </c>
      <c r="BY7" s="13">
        <f>IF('Données projet'!$A$114&gt;35,BY6+BX7-CG6,IF(A7&lt;'Données projet'!$A$114,$BV$205^A7,IF(A7='Données projet'!$A$114,'Données projet'!$B$114,BY6+BX7-CG6)))</f>
        <v>2.9825133795703098</v>
      </c>
      <c r="BZ7" s="14">
        <f>BY7*VLOOKUP('Données projet'!$B$12,Paramètres!$A$1:$I$89,3,0)*VLOOKUP('Données projet'!$B$12,Paramètres!$A$1:$I$89,5,0)</f>
        <v>1.456301632976591</v>
      </c>
      <c r="CA7" s="14">
        <f t="shared" si="39"/>
        <v>0.64239321581194253</v>
      </c>
      <c r="CB7" s="22">
        <f t="shared" si="10"/>
        <v>3.6552268616400294</v>
      </c>
      <c r="CC7" s="62">
        <f t="shared" si="11"/>
        <v>179.74134892581696</v>
      </c>
      <c r="CD7" s="62">
        <f ca="1">AVERAGE(OFFSET($CC$3,0,0,'Données projet'!$E$12+1,1))-AVERAGE(OFFSET($H$3,0,0,'Données projet'!$E$12+1,1))</f>
        <v>59.705816556836425</v>
      </c>
      <c r="CE7" s="62">
        <f t="shared" si="40"/>
        <v>287.10748454343286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11.8</v>
      </c>
      <c r="CT7" s="13">
        <f>IF('Données projet'!$A$140&gt;35,CT6+CS7-DB6,IF(A7&lt;'Données projet'!$A$140,$CQ$205^A7,IF(A7='Données projet'!$A$140,'Données projet'!$B$140,CT6+CS7-DB6)))</f>
        <v>2.9825133795703098</v>
      </c>
      <c r="CU7" s="18">
        <f>CT7*VLOOKUP('Données projet'!$B$13,Paramètres!$A$1:$I$89,3,0)*VLOOKUP('Données projet'!$B$13,Paramètres!$A$1:$I$89,5,0)</f>
        <v>1.456301632976591</v>
      </c>
      <c r="CV7" s="14">
        <f t="shared" si="41"/>
        <v>0.64239321581194253</v>
      </c>
      <c r="CW7" s="22">
        <f t="shared" si="13"/>
        <v>3.6552268616400294</v>
      </c>
      <c r="CX7" s="62">
        <f t="shared" si="14"/>
        <v>179.74134892581696</v>
      </c>
      <c r="CY7" s="62">
        <f ca="1">AVERAGE(OFFSET($CX$3,0,0,'Données projet'!$E$13+1,1))-AVERAGE(OFFSET($H$3,0,0,'Données projet'!$E$13+1,1))</f>
        <v>59.705816556836425</v>
      </c>
      <c r="CZ7" s="62">
        <f t="shared" si="42"/>
        <v>287.10748454343286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15.5</v>
      </c>
      <c r="N8" s="14">
        <f>IF('Données projet'!$A$36&gt;35,N7+M8-V7,IF(A8&lt;'Données projet'!$A$36,$K$205^A8,IF(A8='Données projet'!$A$36,'Données projet'!$B$36,N7+M8-V7)))</f>
        <v>4.1960477668466805</v>
      </c>
      <c r="O8" s="14">
        <f>N8*VLOOKUP('Données projet'!$B$9,Paramètres!$A$1:$I$89,3,0)*VLOOKUP('Données projet'!$B$9,Paramètres!$A$1:$I$89,5,0)</f>
        <v>2.4088671019913424</v>
      </c>
      <c r="P8" s="14">
        <f t="shared" si="33"/>
        <v>1.0021249864274591</v>
      </c>
      <c r="Q8" s="22">
        <f t="shared" si="2"/>
        <v>5.940811220662745</v>
      </c>
      <c r="R8" s="62">
        <f t="shared" si="0"/>
        <v>184.73185909711009</v>
      </c>
      <c r="S8" s="62">
        <f ca="1">AVERAGE(OFFSET($R$3,0,0,'Données projet'!$E$9+1,1))-AVERAGE(OFFSET($H$3,0,0,'Données projet'!$E$9+1,1))</f>
        <v>83.689958074421725</v>
      </c>
      <c r="T8" s="62">
        <f t="shared" si="34"/>
        <v>421.28373222186951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13.45</v>
      </c>
      <c r="AI8" s="14">
        <f>IF('Données projet'!$A$62&gt;35,AI7+AH8-AQ7,IF(A8&lt;'Données projet'!$A$62,$AF$205^A8,IF(A8='Données projet'!$A$62,'Données projet'!$B$62,AI7+AH8-AQ7)))</f>
        <v>4.0498419064028566</v>
      </c>
      <c r="AJ8" s="14">
        <f>AI8*VLOOKUP('Données projet'!$B$10,Paramètres!$A$1:$I$89,3,0)*VLOOKUP('Données projet'!$B$10,Paramètres!$A$1:$I$89,5,0)</f>
        <v>2.3249332416277517</v>
      </c>
      <c r="AK8" s="14">
        <f t="shared" si="35"/>
        <v>0.97120826859406773</v>
      </c>
      <c r="AL8" s="22">
        <f t="shared" si="4"/>
        <v>5.7407797969696688</v>
      </c>
      <c r="AM8" s="62">
        <f t="shared" si="5"/>
        <v>184.53182767341701</v>
      </c>
      <c r="AN8" s="62">
        <f ca="1">AVERAGE(OFFSET($AM$3,0,0,'Données projet'!$E$10+1,1))-AVERAGE(OFFSET($H$3,0,0,'Données projet'!$E$10+1,1))</f>
        <v>75.348153704795209</v>
      </c>
      <c r="AO8" s="62">
        <f t="shared" si="36"/>
        <v>371.0831047210728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15.5</v>
      </c>
      <c r="BD8" s="13">
        <f>IF('Données projet'!$A$88&gt;35,BD7+BC8-BL7,IF(A8&lt;'Données projet'!$A$88,$BA$205^A8,IF(A8='Données projet'!$A$88,'Données projet'!$B$88,BD7+BC8-BL7)))</f>
        <v>4.1960477668466805</v>
      </c>
      <c r="BE8" s="14">
        <f>BD8*VLOOKUP('Données projet'!$B$11,Paramètres!$A$1:$I$89,3,0)*VLOOKUP('Données projet'!$B$11,Paramètres!$A$1:$I$89,5,0)</f>
        <v>2.4088671019913424</v>
      </c>
      <c r="BF8" s="14">
        <f t="shared" si="37"/>
        <v>1.0021249864274591</v>
      </c>
      <c r="BG8" s="22">
        <f t="shared" si="7"/>
        <v>5.940811220662745</v>
      </c>
      <c r="BH8" s="62">
        <f t="shared" si="8"/>
        <v>184.73185909711009</v>
      </c>
      <c r="BI8" s="62">
        <f ca="1">AVERAGE(OFFSET($BH$3,0,0,'Données projet'!$E$11+1,1))-AVERAGE(OFFSET($H$3,0,0,'Données projet'!$E$11+1,1))</f>
        <v>83.689958074421725</v>
      </c>
      <c r="BJ8" s="62">
        <f t="shared" si="38"/>
        <v>421.28373222186951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11.8</v>
      </c>
      <c r="BY8" s="13">
        <f>IF('Données projet'!$A$114&gt;35,BY7+BX8-CG7,IF(A8&lt;'Données projet'!$A$114,$BV$205^A8,IF(A8='Données projet'!$A$114,'Données projet'!$B$114,BY7+BX8-CG7)))</f>
        <v>3.9194759210559305</v>
      </c>
      <c r="BZ8" s="14">
        <f>BY8*VLOOKUP('Données projet'!$B$12,Paramètres!$A$1:$I$89,3,0)*VLOOKUP('Données projet'!$B$12,Paramètres!$A$1:$I$89,5,0)</f>
        <v>1.9138017027331899</v>
      </c>
      <c r="CA8" s="14">
        <f t="shared" si="39"/>
        <v>0.81777945965797794</v>
      </c>
      <c r="CB8" s="22">
        <f t="shared" si="10"/>
        <v>4.757503857831284</v>
      </c>
      <c r="CC8" s="62">
        <f t="shared" si="11"/>
        <v>183.54855173427865</v>
      </c>
      <c r="CD8" s="62">
        <f ca="1">AVERAGE(OFFSET($CC$3,0,0,'Données projet'!$E$12+1,1))-AVERAGE(OFFSET($H$3,0,0,'Données projet'!$E$12+1,1))</f>
        <v>59.705816556836425</v>
      </c>
      <c r="CE8" s="62">
        <f t="shared" si="40"/>
        <v>287.10748454343286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11.8</v>
      </c>
      <c r="CT8" s="13">
        <f>IF('Données projet'!$A$140&gt;35,CT7+CS8-DB7,IF(A8&lt;'Données projet'!$A$140,$CQ$205^A8,IF(A8='Données projet'!$A$140,'Données projet'!$B$140,CT7+CS8-DB7)))</f>
        <v>3.9194759210559305</v>
      </c>
      <c r="CU8" s="18">
        <f>CT8*VLOOKUP('Données projet'!$B$13,Paramètres!$A$1:$I$89,3,0)*VLOOKUP('Données projet'!$B$13,Paramètres!$A$1:$I$89,5,0)</f>
        <v>1.9138017027331899</v>
      </c>
      <c r="CV8" s="14">
        <f t="shared" si="41"/>
        <v>0.81777945965797794</v>
      </c>
      <c r="CW8" s="22">
        <f t="shared" si="13"/>
        <v>4.757503857831284</v>
      </c>
      <c r="CX8" s="62">
        <f t="shared" si="14"/>
        <v>183.54855173427865</v>
      </c>
      <c r="CY8" s="62">
        <f ca="1">AVERAGE(OFFSET($CX$3,0,0,'Données projet'!$E$13+1,1))-AVERAGE(OFFSET($H$3,0,0,'Données projet'!$E$13+1,1))</f>
        <v>59.705816556836425</v>
      </c>
      <c r="CZ8" s="62">
        <f t="shared" si="42"/>
        <v>287.10748454343286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15.5</v>
      </c>
      <c r="N9" s="14">
        <f>IF('Données projet'!$A$36&gt;35,N8+M9-V8,IF(A9&lt;'Données projet'!$A$36,$K$205^A9,IF(A9='Données projet'!$A$36,'Données projet'!$B$36,N8+M9-V8)))</f>
        <v>5.589957527770383</v>
      </c>
      <c r="O9" s="14">
        <f>N9*VLOOKUP('Données projet'!$B$9,Paramètres!$A$1:$I$89,3,0)*VLOOKUP('Données projet'!$B$9,Paramètres!$A$1:$I$89,5,0)</f>
        <v>3.2090828175424218</v>
      </c>
      <c r="P9" s="14">
        <f t="shared" si="33"/>
        <v>1.2911902868635508</v>
      </c>
      <c r="Q9" s="22">
        <f t="shared" si="2"/>
        <v>7.8379756568404018</v>
      </c>
      <c r="R9" s="62">
        <f t="shared" si="0"/>
        <v>189.30822775309937</v>
      </c>
      <c r="S9" s="62">
        <f ca="1">AVERAGE(OFFSET($R$3,0,0,'Données projet'!$E$9+1,1))-AVERAGE(OFFSET($H$3,0,0,'Données projet'!$E$9+1,1))</f>
        <v>83.689958074421725</v>
      </c>
      <c r="T9" s="62">
        <f t="shared" si="34"/>
        <v>421.28373222186951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13.45</v>
      </c>
      <c r="AI9" s="14">
        <f>IF('Données projet'!$A$62&gt;35,AI8+AH9-AQ8,IF(A9&lt;'Données projet'!$A$62,$AF$205^A9,IF(A9='Données projet'!$A$62,'Données projet'!$B$62,AI8+AH9-AQ8)))</f>
        <v>5.3570498041626333</v>
      </c>
      <c r="AJ9" s="14">
        <f>AI9*VLOOKUP('Données projet'!$B$10,Paramètres!$A$1:$I$89,3,0)*VLOOKUP('Données projet'!$B$10,Paramètres!$A$1:$I$89,5,0)</f>
        <v>3.0753751515736849</v>
      </c>
      <c r="AK9" s="14">
        <f t="shared" si="35"/>
        <v>1.2435373298926189</v>
      </c>
      <c r="AL9" s="22">
        <f t="shared" si="4"/>
        <v>7.5221059052204806</v>
      </c>
      <c r="AM9" s="62">
        <f t="shared" si="5"/>
        <v>188.99235800147946</v>
      </c>
      <c r="AN9" s="62">
        <f ca="1">AVERAGE(OFFSET($AM$3,0,0,'Données projet'!$E$10+1,1))-AVERAGE(OFFSET($H$3,0,0,'Données projet'!$E$10+1,1))</f>
        <v>75.348153704795209</v>
      </c>
      <c r="AO9" s="62">
        <f t="shared" si="36"/>
        <v>371.0831047210728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15.5</v>
      </c>
      <c r="BD9" s="13">
        <f>IF('Données projet'!$A$88&gt;35,BD8+BC9-BL8,IF(A9&lt;'Données projet'!$A$88,$BA$205^A9,IF(A9='Données projet'!$A$88,'Données projet'!$B$88,BD8+BC9-BL8)))</f>
        <v>5.589957527770383</v>
      </c>
      <c r="BE9" s="14">
        <f>BD9*VLOOKUP('Données projet'!$B$11,Paramètres!$A$1:$I$89,3,0)*VLOOKUP('Données projet'!$B$11,Paramètres!$A$1:$I$89,5,0)</f>
        <v>3.2090828175424218</v>
      </c>
      <c r="BF9" s="14">
        <f t="shared" si="37"/>
        <v>1.2911902868635508</v>
      </c>
      <c r="BG9" s="22">
        <f t="shared" si="7"/>
        <v>7.8379756568404018</v>
      </c>
      <c r="BH9" s="62">
        <f t="shared" si="8"/>
        <v>189.30822775309937</v>
      </c>
      <c r="BI9" s="62">
        <f ca="1">AVERAGE(OFFSET($BH$3,0,0,'Données projet'!$E$11+1,1))-AVERAGE(OFFSET($H$3,0,0,'Données projet'!$E$11+1,1))</f>
        <v>83.689958074421725</v>
      </c>
      <c r="BJ9" s="62">
        <f t="shared" si="38"/>
        <v>421.28373222186951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11.8</v>
      </c>
      <c r="BY9" s="13">
        <f>IF('Données projet'!$A$114&gt;35,BY8+BX9-CG8,IF(A9&lt;'Données projet'!$A$114,$BV$205^A9,IF(A9='Données projet'!$A$114,'Données projet'!$B$114,BY8+BX9-CG8)))</f>
        <v>5.1507871183298688</v>
      </c>
      <c r="BZ9" s="14">
        <f>BY9*VLOOKUP('Données projet'!$B$12,Paramètres!$A$1:$I$89,3,0)*VLOOKUP('Données projet'!$B$12,Paramètres!$A$1:$I$89,5,0)</f>
        <v>2.5150263341381085</v>
      </c>
      <c r="CA9" s="14">
        <f t="shared" si="39"/>
        <v>1.0410496689215836</v>
      </c>
      <c r="CB9" s="22">
        <f t="shared" si="10"/>
        <v>6.1934990386622966</v>
      </c>
      <c r="CC9" s="62">
        <f t="shared" si="11"/>
        <v>187.66375113492128</v>
      </c>
      <c r="CD9" s="62">
        <f ca="1">AVERAGE(OFFSET($CC$3,0,0,'Données projet'!$E$12+1,1))-AVERAGE(OFFSET($H$3,0,0,'Données projet'!$E$12+1,1))</f>
        <v>59.705816556836425</v>
      </c>
      <c r="CE9" s="62">
        <f t="shared" si="40"/>
        <v>287.10748454343286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11.8</v>
      </c>
      <c r="CT9" s="13">
        <f>IF('Données projet'!$A$140&gt;35,CT8+CS9-DB8,IF(A9&lt;'Données projet'!$A$140,$CQ$205^A9,IF(A9='Données projet'!$A$140,'Données projet'!$B$140,CT8+CS9-DB8)))</f>
        <v>5.1507871183298688</v>
      </c>
      <c r="CU9" s="18">
        <f>CT9*VLOOKUP('Données projet'!$B$13,Paramètres!$A$1:$I$89,3,0)*VLOOKUP('Données projet'!$B$13,Paramètres!$A$1:$I$89,5,0)</f>
        <v>2.5150263341381085</v>
      </c>
      <c r="CV9" s="14">
        <f t="shared" si="41"/>
        <v>1.0410496689215836</v>
      </c>
      <c r="CW9" s="22">
        <f t="shared" si="13"/>
        <v>6.1934990386622966</v>
      </c>
      <c r="CX9" s="62">
        <f t="shared" si="14"/>
        <v>187.66375113492128</v>
      </c>
      <c r="CY9" s="62">
        <f ca="1">AVERAGE(OFFSET($CX$3,0,0,'Données projet'!$E$13+1,1))-AVERAGE(OFFSET($H$3,0,0,'Données projet'!$E$13+1,1))</f>
        <v>59.705816556836425</v>
      </c>
      <c r="CZ9" s="62">
        <f t="shared" si="42"/>
        <v>287.10748454343286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15.5</v>
      </c>
      <c r="N10" s="14">
        <f>IF('Données projet'!$A$36&gt;35,N9+M10-V9,IF(A10&lt;'Données projet'!$A$36,$K$205^A10,IF(A10='Données projet'!$A$36,'Données projet'!$B$36,N9+M10-V9)))</f>
        <v>7.446918361884924</v>
      </c>
      <c r="O10" s="14">
        <f>N10*VLOOKUP('Données projet'!$B$9,Paramètres!$A$1:$I$89,3,0)*VLOOKUP('Données projet'!$B$9,Paramètres!$A$1:$I$89,5,0)</f>
        <v>4.2751268931908966</v>
      </c>
      <c r="P10" s="14">
        <f t="shared" si="33"/>
        <v>1.6636371505256948</v>
      </c>
      <c r="Q10" s="22">
        <f t="shared" si="2"/>
        <v>10.343347376139729</v>
      </c>
      <c r="R10" s="62">
        <f t="shared" si="0"/>
        <v>194.46752831187595</v>
      </c>
      <c r="S10" s="62">
        <f ca="1">AVERAGE(OFFSET($R$3,0,0,'Données projet'!$E$9+1,1))-AVERAGE(OFFSET($H$3,0,0,'Données projet'!$E$9+1,1))</f>
        <v>83.689958074421725</v>
      </c>
      <c r="T10" s="62">
        <f t="shared" si="34"/>
        <v>421.28373222186951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13.45</v>
      </c>
      <c r="AI10" s="14">
        <f>IF('Données projet'!$A$62&gt;35,AI9+AH10-AQ9,IF(A10&lt;'Données projet'!$A$62,$AF$205^A10,IF(A10='Données projet'!$A$62,'Données projet'!$B$62,AI9+AH10-AQ9)))</f>
        <v>7.0861982436664999</v>
      </c>
      <c r="AJ10" s="14">
        <f>AI10*VLOOKUP('Données projet'!$B$10,Paramètres!$A$1:$I$89,3,0)*VLOOKUP('Données projet'!$B$10,Paramètres!$A$1:$I$89,5,0)</f>
        <v>4.0680446877240648</v>
      </c>
      <c r="AK10" s="14">
        <f t="shared" si="35"/>
        <v>1.5922280944694061</v>
      </c>
      <c r="AL10" s="22">
        <f t="shared" si="4"/>
        <v>9.8583084289869607</v>
      </c>
      <c r="AM10" s="62">
        <f t="shared" si="5"/>
        <v>193.98248936472319</v>
      </c>
      <c r="AN10" s="62">
        <f ca="1">AVERAGE(OFFSET($AM$3,0,0,'Données projet'!$E$10+1,1))-AVERAGE(OFFSET($H$3,0,0,'Données projet'!$E$10+1,1))</f>
        <v>75.348153704795209</v>
      </c>
      <c r="AO10" s="62">
        <f t="shared" si="36"/>
        <v>371.0831047210728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15.5</v>
      </c>
      <c r="BD10" s="13">
        <f>IF('Données projet'!$A$88&gt;35,BD9+BC10-BL9,IF(A10&lt;'Données projet'!$A$88,$BA$205^A10,IF(A10='Données projet'!$A$88,'Données projet'!$B$88,BD9+BC10-BL9)))</f>
        <v>7.446918361884924</v>
      </c>
      <c r="BE10" s="14">
        <f>BD10*VLOOKUP('Données projet'!$B$11,Paramètres!$A$1:$I$89,3,0)*VLOOKUP('Données projet'!$B$11,Paramètres!$A$1:$I$89,5,0)</f>
        <v>4.2751268931908966</v>
      </c>
      <c r="BF10" s="14">
        <f t="shared" si="37"/>
        <v>1.6636371505256948</v>
      </c>
      <c r="BG10" s="22">
        <f t="shared" si="7"/>
        <v>10.343347376139729</v>
      </c>
      <c r="BH10" s="62">
        <f t="shared" si="8"/>
        <v>194.46752831187595</v>
      </c>
      <c r="BI10" s="62">
        <f ca="1">AVERAGE(OFFSET($BH$3,0,0,'Données projet'!$E$11+1,1))-AVERAGE(OFFSET($H$3,0,0,'Données projet'!$E$11+1,1))</f>
        <v>83.689958074421725</v>
      </c>
      <c r="BJ10" s="62">
        <f t="shared" si="38"/>
        <v>421.28373222186951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11.8</v>
      </c>
      <c r="BY10" s="13">
        <f>IF('Données projet'!$A$114&gt;35,BY9+BX10-CG9,IF(A10&lt;'Données projet'!$A$114,$BV$205^A10,IF(A10='Données projet'!$A$114,'Données projet'!$B$114,BY9+BX10-CG9)))</f>
        <v>6.7689171901342906</v>
      </c>
      <c r="BZ10" s="14">
        <f>BY10*VLOOKUP('Données projet'!$B$12,Paramètres!$A$1:$I$89,3,0)*VLOOKUP('Données projet'!$B$12,Paramètres!$A$1:$I$89,5,0)</f>
        <v>3.3051268855987717</v>
      </c>
      <c r="CA10" s="14">
        <f t="shared" si="39"/>
        <v>1.3252771274238326</v>
      </c>
      <c r="CB10" s="22">
        <f t="shared" si="10"/>
        <v>8.0646203226810353</v>
      </c>
      <c r="CC10" s="62">
        <f t="shared" si="11"/>
        <v>192.18880125841727</v>
      </c>
      <c r="CD10" s="62">
        <f ca="1">AVERAGE(OFFSET($CC$3,0,0,'Données projet'!$E$12+1,1))-AVERAGE(OFFSET($H$3,0,0,'Données projet'!$E$12+1,1))</f>
        <v>59.705816556836425</v>
      </c>
      <c r="CE10" s="62">
        <f t="shared" si="40"/>
        <v>287.10748454343286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11.8</v>
      </c>
      <c r="CT10" s="13">
        <f>IF('Données projet'!$A$140&gt;35,CT9+CS10-DB9,IF(A10&lt;'Données projet'!$A$140,$CQ$205^A10,IF(A10='Données projet'!$A$140,'Données projet'!$B$140,CT9+CS10-DB9)))</f>
        <v>6.7689171901342906</v>
      </c>
      <c r="CU10" s="18">
        <f>CT10*VLOOKUP('Données projet'!$B$13,Paramètres!$A$1:$I$89,3,0)*VLOOKUP('Données projet'!$B$13,Paramètres!$A$1:$I$89,5,0)</f>
        <v>3.3051268855987717</v>
      </c>
      <c r="CV10" s="14">
        <f t="shared" si="41"/>
        <v>1.3252771274238326</v>
      </c>
      <c r="CW10" s="22">
        <f t="shared" si="13"/>
        <v>8.0646203226810353</v>
      </c>
      <c r="CX10" s="62">
        <f t="shared" si="14"/>
        <v>192.18880125841727</v>
      </c>
      <c r="CY10" s="62">
        <f ca="1">AVERAGE(OFFSET($CX$3,0,0,'Données projet'!$E$13+1,1))-AVERAGE(OFFSET($H$3,0,0,'Données projet'!$E$13+1,1))</f>
        <v>59.705816556836425</v>
      </c>
      <c r="CZ10" s="62">
        <f t="shared" si="42"/>
        <v>287.10748454343286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15.5</v>
      </c>
      <c r="N11" s="14">
        <f>IF('Données projet'!$A$36&gt;35,N10+M11-V10,IF(A11&lt;'Données projet'!$A$36,$K$205^A11,IF(A11='Données projet'!$A$36,'Données projet'!$B$36,N10+M11-V10)))</f>
        <v>9.9207539257813142</v>
      </c>
      <c r="O11" s="14">
        <f>N11*VLOOKUP('Données projet'!$B$9,Paramètres!$A$1:$I$89,3,0)*VLOOKUP('Données projet'!$B$9,Paramètres!$A$1:$I$89,5,0)</f>
        <v>5.6953064137125367</v>
      </c>
      <c r="P11" s="14">
        <f t="shared" si="33"/>
        <v>2.1435171846996197</v>
      </c>
      <c r="Q11" s="22">
        <f t="shared" si="2"/>
        <v>13.652617767234505</v>
      </c>
      <c r="R11" s="62">
        <f t="shared" si="0"/>
        <v>200.40589063345507</v>
      </c>
      <c r="S11" s="62">
        <f ca="1">AVERAGE(OFFSET($R$3,0,0,'Données projet'!$E$9+1,1))-AVERAGE(OFFSET($H$3,0,0,'Données projet'!$E$9+1,1))</f>
        <v>83.689958074421725</v>
      </c>
      <c r="T11" s="62">
        <f t="shared" si="34"/>
        <v>421.28373222186951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13.45</v>
      </c>
      <c r="AI11" s="14">
        <f>IF('Données projet'!$A$62&gt;35,AI10+AH11-AQ10,IF(A11&lt;'Données projet'!$A$62,$AF$205^A11,IF(A11='Données projet'!$A$62,'Données projet'!$B$62,AI10+AH11-AQ10)))</f>
        <v>9.3734811853949545</v>
      </c>
      <c r="AJ11" s="14">
        <f>AI11*VLOOKUP('Données projet'!$B$10,Paramètres!$A$1:$I$89,3,0)*VLOOKUP('Données projet'!$B$10,Paramètres!$A$1:$I$89,5,0)</f>
        <v>5.3811280789115354</v>
      </c>
      <c r="AK11" s="14">
        <f t="shared" si="35"/>
        <v>2.0386925618361551</v>
      </c>
      <c r="AL11" s="22">
        <f t="shared" si="4"/>
        <v>12.92285428263556</v>
      </c>
      <c r="AM11" s="62">
        <f t="shared" si="5"/>
        <v>199.67612714885612</v>
      </c>
      <c r="AN11" s="62">
        <f ca="1">AVERAGE(OFFSET($AM$3,0,0,'Données projet'!$E$10+1,1))-AVERAGE(OFFSET($H$3,0,0,'Données projet'!$E$10+1,1))</f>
        <v>75.348153704795209</v>
      </c>
      <c r="AO11" s="62">
        <f t="shared" si="36"/>
        <v>371.0831047210728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15.5</v>
      </c>
      <c r="BD11" s="13">
        <f>IF('Données projet'!$A$88&gt;35,BD10+BC11-BL10,IF(A11&lt;'Données projet'!$A$88,$BA$205^A11,IF(A11='Données projet'!$A$88,'Données projet'!$B$88,BD10+BC11-BL10)))</f>
        <v>9.9207539257813142</v>
      </c>
      <c r="BE11" s="14">
        <f>BD11*VLOOKUP('Données projet'!$B$11,Paramètres!$A$1:$I$89,3,0)*VLOOKUP('Données projet'!$B$11,Paramètres!$A$1:$I$89,5,0)</f>
        <v>5.6953064137125367</v>
      </c>
      <c r="BF11" s="14">
        <f t="shared" si="37"/>
        <v>2.1435171846996197</v>
      </c>
      <c r="BG11" s="22">
        <f t="shared" si="7"/>
        <v>13.652617767234505</v>
      </c>
      <c r="BH11" s="62">
        <f t="shared" si="8"/>
        <v>200.40589063345507</v>
      </c>
      <c r="BI11" s="62">
        <f ca="1">AVERAGE(OFFSET($BH$3,0,0,'Données projet'!$E$11+1,1))-AVERAGE(OFFSET($H$3,0,0,'Données projet'!$E$11+1,1))</f>
        <v>83.689958074421725</v>
      </c>
      <c r="BJ11" s="62">
        <f t="shared" si="38"/>
        <v>421.28373222186951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11.8</v>
      </c>
      <c r="BY11" s="13">
        <f>IF('Données projet'!$A$114&gt;35,BY10+BX11-CG10,IF(A11&lt;'Données projet'!$A$114,$BV$205^A11,IF(A11='Données projet'!$A$114,'Données projet'!$B$114,BY10+BX11-CG10)))</f>
        <v>8.8953860593159106</v>
      </c>
      <c r="BZ11" s="14">
        <f>BY11*VLOOKUP('Données projet'!$B$12,Paramètres!$A$1:$I$89,3,0)*VLOOKUP('Données projet'!$B$12,Paramètres!$A$1:$I$89,5,0)</f>
        <v>4.3434391050427728</v>
      </c>
      <c r="CA11" s="14">
        <f t="shared" si="39"/>
        <v>1.6871043879127943</v>
      </c>
      <c r="CB11" s="22">
        <f t="shared" si="10"/>
        <v>10.503196583564277</v>
      </c>
      <c r="CC11" s="62">
        <f t="shared" si="11"/>
        <v>197.25646944978484</v>
      </c>
      <c r="CD11" s="62">
        <f ca="1">AVERAGE(OFFSET($CC$3,0,0,'Données projet'!$E$12+1,1))-AVERAGE(OFFSET($H$3,0,0,'Données projet'!$E$12+1,1))</f>
        <v>59.705816556836425</v>
      </c>
      <c r="CE11" s="62">
        <f t="shared" si="40"/>
        <v>287.10748454343286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11.8</v>
      </c>
      <c r="CT11" s="13">
        <f>IF('Données projet'!$A$140&gt;35,CT10+CS11-DB10,IF(A11&lt;'Données projet'!$A$140,$CQ$205^A11,IF(A11='Données projet'!$A$140,'Données projet'!$B$140,CT10+CS11-DB10)))</f>
        <v>8.8953860593159106</v>
      </c>
      <c r="CU11" s="18">
        <f>CT11*VLOOKUP('Données projet'!$B$13,Paramètres!$A$1:$I$89,3,0)*VLOOKUP('Données projet'!$B$13,Paramètres!$A$1:$I$89,5,0)</f>
        <v>4.3434391050427728</v>
      </c>
      <c r="CV11" s="14">
        <f t="shared" si="41"/>
        <v>1.6871043879127943</v>
      </c>
      <c r="CW11" s="22">
        <f t="shared" si="13"/>
        <v>10.503196583564277</v>
      </c>
      <c r="CX11" s="62">
        <f t="shared" si="14"/>
        <v>197.25646944978484</v>
      </c>
      <c r="CY11" s="62">
        <f ca="1">AVERAGE(OFFSET($CX$3,0,0,'Données projet'!$E$13+1,1))-AVERAGE(OFFSET($H$3,0,0,'Données projet'!$E$13+1,1))</f>
        <v>59.705816556836425</v>
      </c>
      <c r="CZ11" s="62">
        <f t="shared" si="42"/>
        <v>287.10748454343286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15.5</v>
      </c>
      <c r="N12" s="14">
        <f>IF('Données projet'!$A$36&gt;35,N11+M12-V11,IF(A12&lt;'Données projet'!$A$36,$K$205^A12,IF(A12='Données projet'!$A$36,'Données projet'!$B$36,N11+M12-V11)))</f>
        <v>13.216387460301561</v>
      </c>
      <c r="O12" s="14">
        <f>N12*VLOOKUP('Données projet'!$B$9,Paramètres!$A$1:$I$89,3,0)*VLOOKUP('Données projet'!$B$9,Paramètres!$A$1:$I$89,5,0)</f>
        <v>7.5872637132099205</v>
      </c>
      <c r="P12" s="14">
        <f t="shared" si="33"/>
        <v>2.761819739148474</v>
      </c>
      <c r="Q12" s="22">
        <f t="shared" si="2"/>
        <v>18.024653679524203</v>
      </c>
      <c r="R12" s="62">
        <f t="shared" si="0"/>
        <v>207.38261243208026</v>
      </c>
      <c r="S12" s="62">
        <f ca="1">AVERAGE(OFFSET($R$3,0,0,'Données projet'!$E$9+1,1))-AVERAGE(OFFSET($H$3,0,0,'Données projet'!$E$9+1,1))</f>
        <v>83.689958074421725</v>
      </c>
      <c r="T12" s="62">
        <f t="shared" si="34"/>
        <v>421.28373222186951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13.45</v>
      </c>
      <c r="AI12" s="14">
        <f>IF('Données projet'!$A$62&gt;35,AI11+AH12-AQ11,IF(A12&lt;'Données projet'!$A$62,$AF$205^A12,IF(A12='Données projet'!$A$62,'Données projet'!$B$62,AI11+AH12-AQ11)))</f>
        <v>12.399053273944547</v>
      </c>
      <c r="AJ12" s="14">
        <f>AI12*VLOOKUP('Données projet'!$B$10,Paramètres!$A$1:$I$89,3,0)*VLOOKUP('Données projet'!$B$10,Paramètres!$A$1:$I$89,5,0)</f>
        <v>7.1180485035060856</v>
      </c>
      <c r="AK12" s="14">
        <f t="shared" si="35"/>
        <v>2.6103467060547625</v>
      </c>
      <c r="AL12" s="22">
        <f t="shared" si="4"/>
        <v>16.943621656651811</v>
      </c>
      <c r="AM12" s="62">
        <f t="shared" si="5"/>
        <v>206.30158040920787</v>
      </c>
      <c r="AN12" s="62">
        <f ca="1">AVERAGE(OFFSET($AM$3,0,0,'Données projet'!$E$10+1,1))-AVERAGE(OFFSET($H$3,0,0,'Données projet'!$E$10+1,1))</f>
        <v>75.348153704795209</v>
      </c>
      <c r="AO12" s="62">
        <f t="shared" si="36"/>
        <v>371.0831047210728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15.5</v>
      </c>
      <c r="BD12" s="13">
        <f>IF('Données projet'!$A$88&gt;35,BD11+BC12-BL11,IF(A12&lt;'Données projet'!$A$88,$BA$205^A12,IF(A12='Données projet'!$A$88,'Données projet'!$B$88,BD11+BC12-BL11)))</f>
        <v>13.216387460301561</v>
      </c>
      <c r="BE12" s="14">
        <f>BD12*VLOOKUP('Données projet'!$B$11,Paramètres!$A$1:$I$89,3,0)*VLOOKUP('Données projet'!$B$11,Paramètres!$A$1:$I$89,5,0)</f>
        <v>7.5872637132099205</v>
      </c>
      <c r="BF12" s="14">
        <f t="shared" si="37"/>
        <v>2.761819739148474</v>
      </c>
      <c r="BG12" s="22">
        <f t="shared" si="7"/>
        <v>18.024653679524203</v>
      </c>
      <c r="BH12" s="62">
        <f t="shared" si="8"/>
        <v>207.38261243208026</v>
      </c>
      <c r="BI12" s="62">
        <f ca="1">AVERAGE(OFFSET($BH$3,0,0,'Données projet'!$E$11+1,1))-AVERAGE(OFFSET($H$3,0,0,'Données projet'!$E$11+1,1))</f>
        <v>83.689958074421725</v>
      </c>
      <c r="BJ12" s="62">
        <f t="shared" si="38"/>
        <v>421.28373222186951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11.8</v>
      </c>
      <c r="BY12" s="13">
        <f>IF('Données projet'!$A$114&gt;35,BY11+BX12-CG11,IF(A12&lt;'Données projet'!$A$114,$BV$205^A12,IF(A12='Données projet'!$A$114,'Données projet'!$B$114,BY11+BX12-CG11)))</f>
        <v>11.689889375452976</v>
      </c>
      <c r="BZ12" s="14">
        <f>BY12*VLOOKUP('Données projet'!$B$12,Paramètres!$A$1:$I$89,3,0)*VLOOKUP('Données projet'!$B$12,Paramètres!$A$1:$I$89,5,0)</f>
        <v>5.7079391842461797</v>
      </c>
      <c r="CA12" s="14">
        <f t="shared" si="39"/>
        <v>2.1477177541330432</v>
      </c>
      <c r="CB12" s="22">
        <f t="shared" si="10"/>
        <v>13.681935834343813</v>
      </c>
      <c r="CC12" s="62">
        <f t="shared" si="11"/>
        <v>203.03989458689989</v>
      </c>
      <c r="CD12" s="62">
        <f ca="1">AVERAGE(OFFSET($CC$3,0,0,'Données projet'!$E$12+1,1))-AVERAGE(OFFSET($H$3,0,0,'Données projet'!$E$12+1,1))</f>
        <v>59.705816556836425</v>
      </c>
      <c r="CE12" s="62">
        <f t="shared" si="40"/>
        <v>287.10748454343286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11.8</v>
      </c>
      <c r="CT12" s="13">
        <f>IF('Données projet'!$A$140&gt;35,CT11+CS12-DB11,IF(A12&lt;'Données projet'!$A$140,$CQ$205^A12,IF(A12='Données projet'!$A$140,'Données projet'!$B$140,CT11+CS12-DB11)))</f>
        <v>11.689889375452976</v>
      </c>
      <c r="CU12" s="18">
        <f>CT12*VLOOKUP('Données projet'!$B$13,Paramètres!$A$1:$I$89,3,0)*VLOOKUP('Données projet'!$B$13,Paramètres!$A$1:$I$89,5,0)</f>
        <v>5.7079391842461797</v>
      </c>
      <c r="CV12" s="14">
        <f t="shared" si="41"/>
        <v>2.1477177541330432</v>
      </c>
      <c r="CW12" s="22">
        <f t="shared" si="13"/>
        <v>13.681935834343813</v>
      </c>
      <c r="CX12" s="62">
        <f t="shared" si="14"/>
        <v>203.03989458689989</v>
      </c>
      <c r="CY12" s="62">
        <f ca="1">AVERAGE(OFFSET($CX$3,0,0,'Données projet'!$E$13+1,1))-AVERAGE(OFFSET($H$3,0,0,'Données projet'!$E$13+1,1))</f>
        <v>59.705816556836425</v>
      </c>
      <c r="CZ12" s="62">
        <f t="shared" si="42"/>
        <v>287.10748454343286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15.5</v>
      </c>
      <c r="N13" s="14">
        <f>IF('Données projet'!$A$36&gt;35,N12+M13-V12,IF(A13&lt;'Données projet'!$A$36,$K$205^A13,IF(A13='Données projet'!$A$36,'Données projet'!$B$36,N12+M13-V12)))</f>
        <v>17.60681686165902</v>
      </c>
      <c r="O13" s="14">
        <f>N13*VLOOKUP('Données projet'!$B$9,Paramètres!$A$1:$I$89,3,0)*VLOOKUP('Données projet'!$B$9,Paramètres!$A$1:$I$89,5,0)</f>
        <v>10.107721423941211</v>
      </c>
      <c r="P13" s="14">
        <f t="shared" si="33"/>
        <v>3.5584731141864099</v>
      </c>
      <c r="Q13" s="22">
        <f t="shared" si="2"/>
        <v>23.801955487238939</v>
      </c>
      <c r="R13" s="62">
        <f t="shared" si="0"/>
        <v>215.74061747228382</v>
      </c>
      <c r="S13" s="62">
        <f ca="1">AVERAGE(OFFSET($R$3,0,0,'Données projet'!$E$9+1,1))-AVERAGE(OFFSET($H$3,0,0,'Données projet'!$E$9+1,1))</f>
        <v>83.689958074421725</v>
      </c>
      <c r="T13" s="62">
        <f t="shared" si="34"/>
        <v>421.28373222186951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13.45</v>
      </c>
      <c r="AI13" s="14">
        <f>IF('Données projet'!$A$62&gt;35,AI12+AH13-AQ12,IF(A13&lt;'Données projet'!$A$62,$AF$205^A13,IF(A13='Données projet'!$A$62,'Données projet'!$B$62,AI12+AH13-AQ12)))</f>
        <v>16.401219466856727</v>
      </c>
      <c r="AJ13" s="14">
        <f>AI13*VLOOKUP('Données projet'!$B$10,Paramètres!$A$1:$I$89,3,0)*VLOOKUP('Données projet'!$B$10,Paramètres!$A$1:$I$89,5,0)</f>
        <v>9.4156120715331095</v>
      </c>
      <c r="AK13" s="14">
        <f t="shared" si="35"/>
        <v>3.3422940041896165</v>
      </c>
      <c r="AL13" s="22">
        <f t="shared" si="4"/>
        <v>22.220019748550413</v>
      </c>
      <c r="AM13" s="62">
        <f t="shared" si="5"/>
        <v>214.1586817335953</v>
      </c>
      <c r="AN13" s="62">
        <f ca="1">AVERAGE(OFFSET($AM$3,0,0,'Données projet'!$E$10+1,1))-AVERAGE(OFFSET($H$3,0,0,'Données projet'!$E$10+1,1))</f>
        <v>75.348153704795209</v>
      </c>
      <c r="AO13" s="62">
        <f t="shared" si="36"/>
        <v>371.0831047210728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15.5</v>
      </c>
      <c r="BD13" s="13">
        <f>IF('Données projet'!$A$88&gt;35,BD12+BC13-BL12,IF(A13&lt;'Données projet'!$A$88,$BA$205^A13,IF(A13='Données projet'!$A$88,'Données projet'!$B$88,BD12+BC13-BL12)))</f>
        <v>17.60681686165902</v>
      </c>
      <c r="BE13" s="14">
        <f>BD13*VLOOKUP('Données projet'!$B$11,Paramètres!$A$1:$I$89,3,0)*VLOOKUP('Données projet'!$B$11,Paramètres!$A$1:$I$89,5,0)</f>
        <v>10.107721423941211</v>
      </c>
      <c r="BF13" s="14">
        <f t="shared" si="37"/>
        <v>3.5584731141864099</v>
      </c>
      <c r="BG13" s="22">
        <f t="shared" si="7"/>
        <v>23.801955487238939</v>
      </c>
      <c r="BH13" s="62">
        <f t="shared" si="8"/>
        <v>215.74061747228382</v>
      </c>
      <c r="BI13" s="62">
        <f ca="1">AVERAGE(OFFSET($BH$3,0,0,'Données projet'!$E$11+1,1))-AVERAGE(OFFSET($H$3,0,0,'Données projet'!$E$11+1,1))</f>
        <v>83.689958074421725</v>
      </c>
      <c r="BJ13" s="62">
        <f t="shared" si="38"/>
        <v>421.28373222186951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11.8</v>
      </c>
      <c r="BY13" s="13">
        <f>IF('Données projet'!$A$114&gt;35,BY12+BX13-CG12,IF(A13&lt;'Données projet'!$A$114,$BV$205^A13,IF(A13='Données projet'!$A$114,'Données projet'!$B$114,BY12+BX13-CG12)))</f>
        <v>15.362291495737235</v>
      </c>
      <c r="BZ13" s="14">
        <f>BY13*VLOOKUP('Données projet'!$B$12,Paramètres!$A$1:$I$89,3,0)*VLOOKUP('Données projet'!$B$12,Paramètres!$A$1:$I$89,5,0)</f>
        <v>7.5010996915385784</v>
      </c>
      <c r="CA13" s="14">
        <f t="shared" si="39"/>
        <v>2.7340878160626954</v>
      </c>
      <c r="CB13" s="22">
        <f t="shared" si="10"/>
        <v>17.826284909072218</v>
      </c>
      <c r="CC13" s="62">
        <f t="shared" si="11"/>
        <v>209.76494689411712</v>
      </c>
      <c r="CD13" s="62">
        <f ca="1">AVERAGE(OFFSET($CC$3,0,0,'Données projet'!$E$12+1,1))-AVERAGE(OFFSET($H$3,0,0,'Données projet'!$E$12+1,1))</f>
        <v>59.705816556836425</v>
      </c>
      <c r="CE13" s="62">
        <f t="shared" si="40"/>
        <v>287.10748454343286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11.8</v>
      </c>
      <c r="CT13" s="13">
        <f>IF('Données projet'!$A$140&gt;35,CT12+CS13-DB12,IF(A13&lt;'Données projet'!$A$140,$CQ$205^A13,IF(A13='Données projet'!$A$140,'Données projet'!$B$140,CT12+CS13-DB12)))</f>
        <v>15.362291495737235</v>
      </c>
      <c r="CU13" s="18">
        <f>CT13*VLOOKUP('Données projet'!$B$13,Paramètres!$A$1:$I$89,3,0)*VLOOKUP('Données projet'!$B$13,Paramètres!$A$1:$I$89,5,0)</f>
        <v>7.5010996915385784</v>
      </c>
      <c r="CV13" s="14">
        <f t="shared" si="41"/>
        <v>2.7340878160626954</v>
      </c>
      <c r="CW13" s="22">
        <f t="shared" si="13"/>
        <v>17.826284909072218</v>
      </c>
      <c r="CX13" s="62">
        <f t="shared" si="14"/>
        <v>209.76494689411712</v>
      </c>
      <c r="CY13" s="62">
        <f ca="1">AVERAGE(OFFSET($CX$3,0,0,'Données projet'!$E$13+1,1))-AVERAGE(OFFSET($H$3,0,0,'Données projet'!$E$13+1,1))</f>
        <v>59.705816556836425</v>
      </c>
      <c r="CZ13" s="62">
        <f t="shared" si="42"/>
        <v>287.10748454343286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15.5</v>
      </c>
      <c r="N14" s="14">
        <f>IF('Données projet'!$A$36&gt;35,N13+M14-V13,IF(A14&lt;'Données projet'!$A$36,$K$205^A14,IF(A14='Données projet'!$A$36,'Données projet'!$B$36,N13+M14-V13)))</f>
        <v>23.455728801168714</v>
      </c>
      <c r="O14" s="14">
        <f>N14*VLOOKUP('Données projet'!$B$9,Paramètres!$A$1:$I$89,3,0)*VLOOKUP('Données projet'!$B$9,Paramètres!$A$1:$I$89,5,0)</f>
        <v>13.465464790174934</v>
      </c>
      <c r="P14" s="14">
        <f t="shared" si="33"/>
        <v>4.5849230219100798</v>
      </c>
      <c r="Q14" s="22">
        <f t="shared" si="2"/>
        <v>31.43775877271473</v>
      </c>
      <c r="R14" s="62">
        <f t="shared" si="0"/>
        <v>225.93355738182885</v>
      </c>
      <c r="S14" s="62">
        <f ca="1">AVERAGE(OFFSET($R$3,0,0,'Données projet'!$E$9+1,1))-AVERAGE(OFFSET($H$3,0,0,'Données projet'!$E$9+1,1))</f>
        <v>83.689958074421725</v>
      </c>
      <c r="T14" s="62">
        <f t="shared" si="34"/>
        <v>421.28373222186951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13.45</v>
      </c>
      <c r="AI14" s="14">
        <f>IF('Données projet'!$A$62&gt;35,AI13+AH14-AQ13,IF(A14&lt;'Données projet'!$A$62,$AF$205^A14,IF(A14='Données projet'!$A$62,'Données projet'!$B$62,AI13+AH14-AQ13)))</f>
        <v>21.695204791585052</v>
      </c>
      <c r="AJ14" s="14">
        <f>AI14*VLOOKUP('Données projet'!$B$10,Paramètres!$A$1:$I$89,3,0)*VLOOKUP('Données projet'!$B$10,Paramètres!$A$1:$I$89,5,0)</f>
        <v>12.454783166753147</v>
      </c>
      <c r="AK14" s="14">
        <f t="shared" si="35"/>
        <v>4.2794810300603423</v>
      </c>
      <c r="AL14" s="22">
        <f t="shared" si="4"/>
        <v>29.145510142783493</v>
      </c>
      <c r="AM14" s="62">
        <f t="shared" si="5"/>
        <v>223.64130875189761</v>
      </c>
      <c r="AN14" s="62">
        <f ca="1">AVERAGE(OFFSET($AM$3,0,0,'Données projet'!$E$10+1,1))-AVERAGE(OFFSET($H$3,0,0,'Données projet'!$E$10+1,1))</f>
        <v>75.348153704795209</v>
      </c>
      <c r="AO14" s="62">
        <f t="shared" si="36"/>
        <v>371.0831047210728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15.5</v>
      </c>
      <c r="BD14" s="13">
        <f>IF('Données projet'!$A$88&gt;35,BD13+BC14-BL13,IF(A14&lt;'Données projet'!$A$88,$BA$205^A14,IF(A14='Données projet'!$A$88,'Données projet'!$B$88,BD13+BC14-BL13)))</f>
        <v>23.455728801168714</v>
      </c>
      <c r="BE14" s="14">
        <f>BD14*VLOOKUP('Données projet'!$B$11,Paramètres!$A$1:$I$89,3,0)*VLOOKUP('Données projet'!$B$11,Paramètres!$A$1:$I$89,5,0)</f>
        <v>13.465464790174934</v>
      </c>
      <c r="BF14" s="14">
        <f t="shared" si="37"/>
        <v>4.5849230219100798</v>
      </c>
      <c r="BG14" s="22">
        <f t="shared" si="7"/>
        <v>31.43775877271473</v>
      </c>
      <c r="BH14" s="62">
        <f t="shared" si="8"/>
        <v>225.93355738182885</v>
      </c>
      <c r="BI14" s="62">
        <f ca="1">AVERAGE(OFFSET($BH$3,0,0,'Données projet'!$E$11+1,1))-AVERAGE(OFFSET($H$3,0,0,'Données projet'!$E$11+1,1))</f>
        <v>83.689958074421725</v>
      </c>
      <c r="BJ14" s="62">
        <f t="shared" si="38"/>
        <v>421.28373222186951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11.8</v>
      </c>
      <c r="BY14" s="13">
        <f>IF('Données projet'!$A$114&gt;35,BY13+BX14-CG13,IF(A14&lt;'Données projet'!$A$114,$BV$205^A14,IF(A14='Données projet'!$A$114,'Données projet'!$B$114,BY13+BX14-CG13)))</f>
        <v>20.188386084778987</v>
      </c>
      <c r="BZ14" s="14">
        <f>BY14*VLOOKUP('Données projet'!$B$12,Paramètres!$A$1:$I$89,3,0)*VLOOKUP('Données projet'!$B$12,Paramètres!$A$1:$I$89,5,0)</f>
        <v>9.8575851574758833</v>
      </c>
      <c r="CA14" s="14">
        <f t="shared" si="39"/>
        <v>3.480548676173683</v>
      </c>
      <c r="CB14" s="22">
        <f t="shared" si="10"/>
        <v>23.230583093606327</v>
      </c>
      <c r="CC14" s="62">
        <f t="shared" si="11"/>
        <v>217.72638170272046</v>
      </c>
      <c r="CD14" s="62">
        <f ca="1">AVERAGE(OFFSET($CC$3,0,0,'Données projet'!$E$12+1,1))-AVERAGE(OFFSET($H$3,0,0,'Données projet'!$E$12+1,1))</f>
        <v>59.705816556836425</v>
      </c>
      <c r="CE14" s="62">
        <f t="shared" si="40"/>
        <v>287.10748454343286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11.8</v>
      </c>
      <c r="CT14" s="13">
        <f>IF('Données projet'!$A$140&gt;35,CT13+CS14-DB13,IF(A14&lt;'Données projet'!$A$140,$CQ$205^A14,IF(A14='Données projet'!$A$140,'Données projet'!$B$140,CT13+CS14-DB13)))</f>
        <v>20.188386084778987</v>
      </c>
      <c r="CU14" s="18">
        <f>CT14*VLOOKUP('Données projet'!$B$13,Paramètres!$A$1:$I$89,3,0)*VLOOKUP('Données projet'!$B$13,Paramètres!$A$1:$I$89,5,0)</f>
        <v>9.8575851574758833</v>
      </c>
      <c r="CV14" s="14">
        <f t="shared" si="41"/>
        <v>3.480548676173683</v>
      </c>
      <c r="CW14" s="22">
        <f t="shared" si="13"/>
        <v>23.230583093606327</v>
      </c>
      <c r="CX14" s="62">
        <f t="shared" si="14"/>
        <v>217.72638170272046</v>
      </c>
      <c r="CY14" s="62">
        <f ca="1">AVERAGE(OFFSET($CX$3,0,0,'Données projet'!$E$13+1,1))-AVERAGE(OFFSET($H$3,0,0,'Données projet'!$E$13+1,1))</f>
        <v>59.705816556836425</v>
      </c>
      <c r="CZ14" s="62">
        <f t="shared" si="42"/>
        <v>287.10748454343286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15.5</v>
      </c>
      <c r="N15" s="14">
        <f>IF('Données projet'!$A$36&gt;35,N14+M15-V14,IF(A15&lt;'Données projet'!$A$36,$K$205^A15,IF(A15='Données projet'!$A$36,'Données projet'!$B$36,N14+M15-V14)))</f>
        <v>31.24762516227678</v>
      </c>
      <c r="O15" s="14">
        <f>N15*VLOOKUP('Données projet'!$B$9,Paramètres!$A$1:$I$89,3,0)*VLOOKUP('Données projet'!$B$9,Paramètres!$A$1:$I$89,5,0)</f>
        <v>17.938636653159854</v>
      </c>
      <c r="P15" s="14">
        <f t="shared" si="33"/>
        <v>5.9074548106139897</v>
      </c>
      <c r="Q15" s="22">
        <f t="shared" si="2"/>
        <v>41.531942632739451</v>
      </c>
      <c r="R15" s="62">
        <f t="shared" si="0"/>
        <v>238.56172008547233</v>
      </c>
      <c r="S15" s="62">
        <f ca="1">AVERAGE(OFFSET($R$3,0,0,'Données projet'!$E$9+1,1))-AVERAGE(OFFSET($H$3,0,0,'Données projet'!$E$9+1,1))</f>
        <v>83.689958074421725</v>
      </c>
      <c r="T15" s="62">
        <f t="shared" si="34"/>
        <v>421.28373222186951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13.45</v>
      </c>
      <c r="AI15" s="14">
        <f>IF('Données projet'!$A$62&gt;35,AI14+AH15-AQ14,IF(A15&lt;'Données projet'!$A$62,$AF$205^A15,IF(A15='Données projet'!$A$62,'Données projet'!$B$62,AI14+AH15-AQ14)))</f>
        <v>28.697982604278909</v>
      </c>
      <c r="AJ15" s="14">
        <f>AI15*VLOOKUP('Données projet'!$B$10,Paramètres!$A$1:$I$89,3,0)*VLOOKUP('Données projet'!$B$10,Paramètres!$A$1:$I$89,5,0)</f>
        <v>16.474937853464439</v>
      </c>
      <c r="AK15" s="14">
        <f t="shared" si="35"/>
        <v>5.4794574815050705</v>
      </c>
      <c r="AL15" s="22">
        <f t="shared" si="4"/>
        <v>38.23723854173857</v>
      </c>
      <c r="AM15" s="62">
        <f t="shared" si="5"/>
        <v>235.26701599447145</v>
      </c>
      <c r="AN15" s="62">
        <f ca="1">AVERAGE(OFFSET($AM$3,0,0,'Données projet'!$E$10+1,1))-AVERAGE(OFFSET($H$3,0,0,'Données projet'!$E$10+1,1))</f>
        <v>75.348153704795209</v>
      </c>
      <c r="AO15" s="62">
        <f t="shared" si="36"/>
        <v>371.0831047210728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15.5</v>
      </c>
      <c r="BD15" s="13">
        <f>IF('Données projet'!$A$88&gt;35,BD14+BC15-BL14,IF(A15&lt;'Données projet'!$A$88,$BA$205^A15,IF(A15='Données projet'!$A$88,'Données projet'!$B$88,BD14+BC15-BL14)))</f>
        <v>31.24762516227678</v>
      </c>
      <c r="BE15" s="14">
        <f>BD15*VLOOKUP('Données projet'!$B$11,Paramètres!$A$1:$I$89,3,0)*VLOOKUP('Données projet'!$B$11,Paramètres!$A$1:$I$89,5,0)</f>
        <v>17.938636653159854</v>
      </c>
      <c r="BF15" s="14">
        <f t="shared" si="37"/>
        <v>5.9074548106139897</v>
      </c>
      <c r="BG15" s="22">
        <f t="shared" si="7"/>
        <v>41.531942632739451</v>
      </c>
      <c r="BH15" s="62">
        <f t="shared" si="8"/>
        <v>238.56172008547233</v>
      </c>
      <c r="BI15" s="62">
        <f ca="1">AVERAGE(OFFSET($BH$3,0,0,'Données projet'!$E$11+1,1))-AVERAGE(OFFSET($H$3,0,0,'Données projet'!$E$11+1,1))</f>
        <v>83.689958074421725</v>
      </c>
      <c r="BJ15" s="62">
        <f t="shared" si="38"/>
        <v>421.28373222186951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11.8</v>
      </c>
      <c r="BY15" s="13">
        <f>IF('Données projet'!$A$114&gt;35,BY14+BX15-CG14,IF(A15&lt;'Données projet'!$A$114,$BV$205^A15,IF(A15='Données projet'!$A$114,'Données projet'!$B$114,BY14+BX15-CG14)))</f>
        <v>26.530607938352919</v>
      </c>
      <c r="BZ15" s="14">
        <f>BY15*VLOOKUP('Données projet'!$B$12,Paramètres!$A$1:$I$89,3,0)*VLOOKUP('Données projet'!$B$12,Paramètres!$A$1:$I$89,5,0)</f>
        <v>12.954365244138964</v>
      </c>
      <c r="CA15" s="14">
        <f t="shared" si="39"/>
        <v>4.4308083361637651</v>
      </c>
      <c r="CB15" s="22">
        <f t="shared" si="10"/>
        <v>30.279177319027255</v>
      </c>
      <c r="CC15" s="62">
        <f t="shared" si="11"/>
        <v>227.30895477176011</v>
      </c>
      <c r="CD15" s="62">
        <f ca="1">AVERAGE(OFFSET($CC$3,0,0,'Données projet'!$E$12+1,1))-AVERAGE(OFFSET($H$3,0,0,'Données projet'!$E$12+1,1))</f>
        <v>59.705816556836425</v>
      </c>
      <c r="CE15" s="62">
        <f t="shared" si="40"/>
        <v>287.10748454343286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11.8</v>
      </c>
      <c r="CT15" s="13">
        <f>IF('Données projet'!$A$140&gt;35,CT14+CS15-DB14,IF(A15&lt;'Données projet'!$A$140,$CQ$205^A15,IF(A15='Données projet'!$A$140,'Données projet'!$B$140,CT14+CS15-DB14)))</f>
        <v>26.530607938352919</v>
      </c>
      <c r="CU15" s="18">
        <f>CT15*VLOOKUP('Données projet'!$B$13,Paramètres!$A$1:$I$89,3,0)*VLOOKUP('Données projet'!$B$13,Paramètres!$A$1:$I$89,5,0)</f>
        <v>12.954365244138964</v>
      </c>
      <c r="CV15" s="14">
        <f t="shared" si="41"/>
        <v>4.4308083361637651</v>
      </c>
      <c r="CW15" s="22">
        <f t="shared" si="13"/>
        <v>30.279177319027255</v>
      </c>
      <c r="CX15" s="62">
        <f t="shared" si="14"/>
        <v>227.30895477176011</v>
      </c>
      <c r="CY15" s="62">
        <f ca="1">AVERAGE(OFFSET($CX$3,0,0,'Données projet'!$E$13+1,1))-AVERAGE(OFFSET($H$3,0,0,'Données projet'!$E$13+1,1))</f>
        <v>59.705816556836425</v>
      </c>
      <c r="CZ15" s="62">
        <f t="shared" si="42"/>
        <v>287.10748454343286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15.5</v>
      </c>
      <c r="N16" s="14">
        <f>IF('Données projet'!$A$36&gt;35,N15+M16-V15,IF(A16&lt;'Données projet'!$A$36,$K$205^A16,IF(A16='Données projet'!$A$36,'Données projet'!$B$36,N15+M16-V15)))</f>
        <v>41.627957355710123</v>
      </c>
      <c r="O16" s="14">
        <f>N16*VLOOKUP('Données projet'!$B$9,Paramètres!$A$1:$I$89,3,0)*VLOOKUP('Données projet'!$B$9,Paramètres!$A$1:$I$89,5,0)</f>
        <v>23.897777758766068</v>
      </c>
      <c r="P16" s="14">
        <f t="shared" si="33"/>
        <v>7.6114739926228587</v>
      </c>
      <c r="Q16" s="22">
        <f t="shared" si="2"/>
        <v>54.878613467002374</v>
      </c>
      <c r="R16" s="62">
        <f t="shared" si="0"/>
        <v>254.41961371862118</v>
      </c>
      <c r="S16" s="62">
        <f ca="1">AVERAGE(OFFSET($R$3,0,0,'Données projet'!$E$9+1,1))-AVERAGE(OFFSET($H$3,0,0,'Données projet'!$E$9+1,1))</f>
        <v>83.689958074421725</v>
      </c>
      <c r="T16" s="62">
        <f t="shared" si="34"/>
        <v>421.28373222186951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13.45</v>
      </c>
      <c r="AI16" s="14">
        <f>IF('Données projet'!$A$62&gt;35,AI15+AH16-AQ15,IF(A16&lt;'Données projet'!$A$62,$AF$205^A16,IF(A16='Données projet'!$A$62,'Données projet'!$B$62,AI15+AH16-AQ15)))</f>
        <v>37.96111691349121</v>
      </c>
      <c r="AJ16" s="14">
        <f>AI16*VLOOKUP('Données projet'!$B$10,Paramètres!$A$1:$I$89,3,0)*VLOOKUP('Données projet'!$B$10,Paramètres!$A$1:$I$89,5,0)</f>
        <v>21.792717997697036</v>
      </c>
      <c r="AK16" s="14">
        <f t="shared" si="35"/>
        <v>7.0159101257188032</v>
      </c>
      <c r="AL16" s="22">
        <f t="shared" si="4"/>
        <v>50.175027314949254</v>
      </c>
      <c r="AM16" s="62">
        <f t="shared" si="5"/>
        <v>249.71602756656807</v>
      </c>
      <c r="AN16" s="62">
        <f ca="1">AVERAGE(OFFSET($AM$3,0,0,'Données projet'!$E$10+1,1))-AVERAGE(OFFSET($H$3,0,0,'Données projet'!$E$10+1,1))</f>
        <v>75.348153704795209</v>
      </c>
      <c r="AO16" s="62">
        <f t="shared" si="36"/>
        <v>371.0831047210728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15.5</v>
      </c>
      <c r="BD16" s="13">
        <f>IF('Données projet'!$A$88&gt;35,BD15+BC16-BL15,IF(A16&lt;'Données projet'!$A$88,$BA$205^A16,IF(A16='Données projet'!$A$88,'Données projet'!$B$88,BD15+BC16-BL15)))</f>
        <v>41.627957355710123</v>
      </c>
      <c r="BE16" s="14">
        <f>BD16*VLOOKUP('Données projet'!$B$11,Paramètres!$A$1:$I$89,3,0)*VLOOKUP('Données projet'!$B$11,Paramètres!$A$1:$I$89,5,0)</f>
        <v>23.897777758766068</v>
      </c>
      <c r="BF16" s="14">
        <f t="shared" si="37"/>
        <v>7.6114739926228587</v>
      </c>
      <c r="BG16" s="22">
        <f t="shared" si="7"/>
        <v>54.878613467002374</v>
      </c>
      <c r="BH16" s="62">
        <f t="shared" si="8"/>
        <v>254.41961371862118</v>
      </c>
      <c r="BI16" s="62">
        <f ca="1">AVERAGE(OFFSET($BH$3,0,0,'Données projet'!$E$11+1,1))-AVERAGE(OFFSET($H$3,0,0,'Données projet'!$E$11+1,1))</f>
        <v>83.689958074421725</v>
      </c>
      <c r="BJ16" s="62">
        <f t="shared" si="38"/>
        <v>421.28373222186951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11.8</v>
      </c>
      <c r="BY16" s="13">
        <f>IF('Données projet'!$A$114&gt;35,BY15+BX16-CG15,IF(A16&lt;'Données projet'!$A$114,$BV$205^A16,IF(A16='Données projet'!$A$114,'Données projet'!$B$114,BY15+BX16-CG15)))</f>
        <v>34.86525146798531</v>
      </c>
      <c r="BZ16" s="14">
        <f>BY16*VLOOKUP('Données projet'!$B$12,Paramètres!$A$1:$I$89,3,0)*VLOOKUP('Données projet'!$B$12,Paramètres!$A$1:$I$89,5,0)</f>
        <v>17.024004986787869</v>
      </c>
      <c r="CA16" s="14">
        <f t="shared" si="39"/>
        <v>5.640507959624542</v>
      </c>
      <c r="CB16" s="22">
        <f t="shared" si="10"/>
        <v>39.474026715001614</v>
      </c>
      <c r="CC16" s="62">
        <f t="shared" si="11"/>
        <v>239.01502696662044</v>
      </c>
      <c r="CD16" s="62">
        <f ca="1">AVERAGE(OFFSET($CC$3,0,0,'Données projet'!$E$12+1,1))-AVERAGE(OFFSET($H$3,0,0,'Données projet'!$E$12+1,1))</f>
        <v>59.705816556836425</v>
      </c>
      <c r="CE16" s="62">
        <f t="shared" si="40"/>
        <v>287.10748454343286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11.8</v>
      </c>
      <c r="CT16" s="13">
        <f>IF('Données projet'!$A$140&gt;35,CT15+CS16-DB15,IF(A16&lt;'Données projet'!$A$140,$CQ$205^A16,IF(A16='Données projet'!$A$140,'Données projet'!$B$140,CT15+CS16-DB15)))</f>
        <v>34.86525146798531</v>
      </c>
      <c r="CU16" s="18">
        <f>CT16*VLOOKUP('Données projet'!$B$13,Paramètres!$A$1:$I$89,3,0)*VLOOKUP('Données projet'!$B$13,Paramètres!$A$1:$I$89,5,0)</f>
        <v>17.024004986787869</v>
      </c>
      <c r="CV16" s="14">
        <f t="shared" si="41"/>
        <v>5.640507959624542</v>
      </c>
      <c r="CW16" s="22">
        <f t="shared" si="13"/>
        <v>39.474026715001614</v>
      </c>
      <c r="CX16" s="62">
        <f t="shared" si="14"/>
        <v>239.01502696662044</v>
      </c>
      <c r="CY16" s="62">
        <f ca="1">AVERAGE(OFFSET($CX$3,0,0,'Données projet'!$E$13+1,1))-AVERAGE(OFFSET($H$3,0,0,'Données projet'!$E$13+1,1))</f>
        <v>59.705816556836425</v>
      </c>
      <c r="CZ16" s="62">
        <f t="shared" si="42"/>
        <v>287.10748454343286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15.5</v>
      </c>
      <c r="N17" s="14">
        <f>IF('Données projet'!$A$36&gt;35,N16+M17-V16,IF(A17&lt;'Données projet'!$A$36,$K$205^A17,IF(A17='Données projet'!$A$36,'Données projet'!$B$36,N16+M17-V16)))</f>
        <v>55.456593088578835</v>
      </c>
      <c r="O17" s="14">
        <f>N17*VLOOKUP('Données projet'!$B$9,Paramètres!$A$1:$I$89,3,0)*VLOOKUP('Données projet'!$B$9,Paramètres!$A$1:$I$89,5,0)</f>
        <v>31.836520960291338</v>
      </c>
      <c r="P17" s="14">
        <f t="shared" si="33"/>
        <v>9.8070215004069965</v>
      </c>
      <c r="Q17" s="22">
        <f t="shared" si="2"/>
        <v>72.529169785716263</v>
      </c>
      <c r="R17" s="62">
        <f t="shared" si="0"/>
        <v>274.55903155798944</v>
      </c>
      <c r="S17" s="62">
        <f ca="1">AVERAGE(OFFSET($R$3,0,0,'Données projet'!$E$9+1,1))-AVERAGE(OFFSET($H$3,0,0,'Données projet'!$E$9+1,1))</f>
        <v>83.689958074421725</v>
      </c>
      <c r="T17" s="62">
        <f t="shared" si="34"/>
        <v>421.28373222186951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13.45</v>
      </c>
      <c r="AI17" s="14">
        <f>IF('Données projet'!$A$62&gt;35,AI16+AH17-AQ16,IF(A17&lt;'Données projet'!$A$62,$AF$205^A17,IF(A17='Données projet'!$A$62,'Données projet'!$B$62,AI16+AH17-AQ16)))</f>
        <v>50.214205548542168</v>
      </c>
      <c r="AJ17" s="14">
        <f>AI17*VLOOKUP('Données projet'!$B$10,Paramètres!$A$1:$I$89,3,0)*VLOOKUP('Données projet'!$B$10,Paramètres!$A$1:$I$89,5,0)</f>
        <v>28.826971121307089</v>
      </c>
      <c r="AK17" s="14">
        <f t="shared" si="35"/>
        <v>8.983187671098289</v>
      </c>
      <c r="AL17" s="22">
        <f t="shared" si="4"/>
        <v>65.852693230106027</v>
      </c>
      <c r="AM17" s="62">
        <f t="shared" si="5"/>
        <v>267.88255500237921</v>
      </c>
      <c r="AN17" s="62">
        <f ca="1">AVERAGE(OFFSET($AM$3,0,0,'Données projet'!$E$10+1,1))-AVERAGE(OFFSET($H$3,0,0,'Données projet'!$E$10+1,1))</f>
        <v>75.348153704795209</v>
      </c>
      <c r="AO17" s="62">
        <f t="shared" si="36"/>
        <v>371.0831047210728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15.5</v>
      </c>
      <c r="BD17" s="13">
        <f>IF('Données projet'!$A$88&gt;35,BD16+BC17-BL16,IF(A17&lt;'Données projet'!$A$88,$BA$205^A17,IF(A17='Données projet'!$A$88,'Données projet'!$B$88,BD16+BC17-BL16)))</f>
        <v>55.456593088578835</v>
      </c>
      <c r="BE17" s="14">
        <f>BD17*VLOOKUP('Données projet'!$B$11,Paramètres!$A$1:$I$89,3,0)*VLOOKUP('Données projet'!$B$11,Paramètres!$A$1:$I$89,5,0)</f>
        <v>31.836520960291338</v>
      </c>
      <c r="BF17" s="14">
        <f t="shared" si="37"/>
        <v>9.8070215004069965</v>
      </c>
      <c r="BG17" s="22">
        <f t="shared" si="7"/>
        <v>72.529169785716263</v>
      </c>
      <c r="BH17" s="62">
        <f t="shared" si="8"/>
        <v>274.55903155798944</v>
      </c>
      <c r="BI17" s="62">
        <f ca="1">AVERAGE(OFFSET($BH$3,0,0,'Données projet'!$E$11+1,1))-AVERAGE(OFFSET($H$3,0,0,'Données projet'!$E$11+1,1))</f>
        <v>83.689958074421725</v>
      </c>
      <c r="BJ17" s="62">
        <f t="shared" si="38"/>
        <v>421.28373222186951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11.8</v>
      </c>
      <c r="BY17" s="13">
        <f>IF('Données projet'!$A$114&gt;35,BY16+BX17-CG16,IF(A17&lt;'Données projet'!$A$114,$BV$205^A17,IF(A17='Données projet'!$A$114,'Données projet'!$B$114,BY16+BX17-CG16)))</f>
        <v>45.818239926895487</v>
      </c>
      <c r="BZ17" s="14">
        <f>BY17*VLOOKUP('Données projet'!$B$12,Paramètres!$A$1:$I$89,3,0)*VLOOKUP('Données projet'!$B$12,Paramètres!$A$1:$I$89,5,0)</f>
        <v>22.372130191504532</v>
      </c>
      <c r="CA17" s="14">
        <f t="shared" si="39"/>
        <v>7.1804798647945631</v>
      </c>
      <c r="CB17" s="22">
        <f t="shared" si="10"/>
        <v>51.470795848054252</v>
      </c>
      <c r="CC17" s="62">
        <f t="shared" si="11"/>
        <v>253.50065762032744</v>
      </c>
      <c r="CD17" s="62">
        <f ca="1">AVERAGE(OFFSET($CC$3,0,0,'Données projet'!$E$12+1,1))-AVERAGE(OFFSET($H$3,0,0,'Données projet'!$E$12+1,1))</f>
        <v>59.705816556836425</v>
      </c>
      <c r="CE17" s="62">
        <f t="shared" si="40"/>
        <v>287.10748454343286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11.8</v>
      </c>
      <c r="CT17" s="13">
        <f>IF('Données projet'!$A$140&gt;35,CT16+CS17-DB16,IF(A17&lt;'Données projet'!$A$140,$CQ$205^A17,IF(A17='Données projet'!$A$140,'Données projet'!$B$140,CT16+CS17-DB16)))</f>
        <v>45.818239926895487</v>
      </c>
      <c r="CU17" s="18">
        <f>CT17*VLOOKUP('Données projet'!$B$13,Paramètres!$A$1:$I$89,3,0)*VLOOKUP('Données projet'!$B$13,Paramètres!$A$1:$I$89,5,0)</f>
        <v>22.372130191504532</v>
      </c>
      <c r="CV17" s="14">
        <f t="shared" si="41"/>
        <v>7.1804798647945631</v>
      </c>
      <c r="CW17" s="22">
        <f t="shared" si="13"/>
        <v>51.470795848054252</v>
      </c>
      <c r="CX17" s="62">
        <f t="shared" si="14"/>
        <v>253.50065762032744</v>
      </c>
      <c r="CY17" s="62">
        <f ca="1">AVERAGE(OFFSET($CX$3,0,0,'Données projet'!$E$13+1,1))-AVERAGE(OFFSET($H$3,0,0,'Données projet'!$E$13+1,1))</f>
        <v>59.705816556836425</v>
      </c>
      <c r="CZ17" s="62">
        <f t="shared" si="42"/>
        <v>287.10748454343286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15.5</v>
      </c>
      <c r="N18" s="14">
        <f>IF('Données projet'!$A$36&gt;35,N17+M18-V17,IF(A18&lt;'Données projet'!$A$36,$K$205^A18,IF(A18='Données projet'!$A$36,'Données projet'!$B$36,N17+M18-V17)))</f>
        <v>73.879044573642815</v>
      </c>
      <c r="O18" s="14">
        <f>N18*VLOOKUP('Données projet'!$B$9,Paramètres!$A$1:$I$89,3,0)*VLOOKUP('Données projet'!$B$9,Paramètres!$A$1:$I$89,5,0)</f>
        <v>42.412481908836867</v>
      </c>
      <c r="P18" s="14">
        <f t="shared" si="33"/>
        <v>12.635879831247118</v>
      </c>
      <c r="Q18" s="22">
        <f t="shared" si="2"/>
        <v>95.875896697312939</v>
      </c>
      <c r="R18" s="62">
        <f t="shared" si="0"/>
        <v>300.37264663019397</v>
      </c>
      <c r="S18" s="62">
        <f ca="1">AVERAGE(OFFSET($R$3,0,0,'Données projet'!$E$9+1,1))-AVERAGE(OFFSET($H$3,0,0,'Données projet'!$E$9+1,1))</f>
        <v>83.689958074421725</v>
      </c>
      <c r="T18" s="62">
        <f t="shared" si="34"/>
        <v>421.28373222186951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13.45</v>
      </c>
      <c r="AI18" s="14">
        <f>IF('Données projet'!$A$62&gt;35,AI17+AH18-AQ17,IF(A18&lt;'Données projet'!$A$62,$AF$205^A18,IF(A18='Données projet'!$A$62,'Données projet'!$B$62,AI17+AH18-AQ17)))</f>
        <v>66.422345912986714</v>
      </c>
      <c r="AJ18" s="14">
        <f>AI18*VLOOKUP('Données projet'!$B$10,Paramètres!$A$1:$I$89,3,0)*VLOOKUP('Données projet'!$B$10,Paramètres!$A$1:$I$89,5,0)</f>
        <v>38.131740341727408</v>
      </c>
      <c r="AK18" s="14">
        <f t="shared" si="35"/>
        <v>11.502094423694539</v>
      </c>
      <c r="AL18" s="22">
        <f t="shared" si="4"/>
        <v>86.445595549776542</v>
      </c>
      <c r="AM18" s="62">
        <f t="shared" si="5"/>
        <v>290.94234548265757</v>
      </c>
      <c r="AN18" s="62">
        <f ca="1">AVERAGE(OFFSET($AM$3,0,0,'Données projet'!$E$10+1,1))-AVERAGE(OFFSET($H$3,0,0,'Données projet'!$E$10+1,1))</f>
        <v>75.348153704795209</v>
      </c>
      <c r="AO18" s="62">
        <f t="shared" si="36"/>
        <v>371.0831047210728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15.5</v>
      </c>
      <c r="BD18" s="13">
        <f>IF('Données projet'!$A$88&gt;35,BD17+BC18-BL17,IF(A18&lt;'Données projet'!$A$88,$BA$205^A18,IF(A18='Données projet'!$A$88,'Données projet'!$B$88,BD17+BC18-BL17)))</f>
        <v>73.879044573642815</v>
      </c>
      <c r="BE18" s="14">
        <f>BD18*VLOOKUP('Données projet'!$B$11,Paramètres!$A$1:$I$89,3,0)*VLOOKUP('Données projet'!$B$11,Paramètres!$A$1:$I$89,5,0)</f>
        <v>42.412481908836867</v>
      </c>
      <c r="BF18" s="14">
        <f t="shared" si="37"/>
        <v>12.635879831247118</v>
      </c>
      <c r="BG18" s="22">
        <f t="shared" si="7"/>
        <v>95.875896697312939</v>
      </c>
      <c r="BH18" s="62">
        <f t="shared" si="8"/>
        <v>300.37264663019397</v>
      </c>
      <c r="BI18" s="62">
        <f ca="1">AVERAGE(OFFSET($BH$3,0,0,'Données projet'!$E$11+1,1))-AVERAGE(OFFSET($H$3,0,0,'Données projet'!$E$11+1,1))</f>
        <v>83.689958074421725</v>
      </c>
      <c r="BJ18" s="62">
        <f t="shared" si="38"/>
        <v>421.28373222186951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11.8</v>
      </c>
      <c r="BY18" s="13">
        <f>IF('Données projet'!$A$114&gt;35,BY17+BX18-CG17,IF(A18&lt;'Données projet'!$A$114,$BV$205^A18,IF(A18='Données projet'!$A$114,'Données projet'!$B$114,BY17+BX18-CG17)))</f>
        <v>60.212131609784393</v>
      </c>
      <c r="BZ18" s="14">
        <f>BY18*VLOOKUP('Données projet'!$B$12,Paramètres!$A$1:$I$89,3,0)*VLOOKUP('Données projet'!$B$12,Paramètres!$A$1:$I$89,5,0)</f>
        <v>29.400379622425525</v>
      </c>
      <c r="CA18" s="14">
        <f t="shared" si="39"/>
        <v>9.1408950147376675</v>
      </c>
      <c r="CB18" s="22">
        <f t="shared" si="10"/>
        <v>67.126053326392551</v>
      </c>
      <c r="CC18" s="62">
        <f t="shared" si="11"/>
        <v>271.62280325927361</v>
      </c>
      <c r="CD18" s="62">
        <f ca="1">AVERAGE(OFFSET($CC$3,0,0,'Données projet'!$E$12+1,1))-AVERAGE(OFFSET($H$3,0,0,'Données projet'!$E$12+1,1))</f>
        <v>59.705816556836425</v>
      </c>
      <c r="CE18" s="62">
        <f t="shared" si="40"/>
        <v>287.10748454343286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11.8</v>
      </c>
      <c r="CT18" s="13">
        <f>IF('Données projet'!$A$140&gt;35,CT17+CS18-DB17,IF(A18&lt;'Données projet'!$A$140,$CQ$205^A18,IF(A18='Données projet'!$A$140,'Données projet'!$B$140,CT17+CS18-DB17)))</f>
        <v>60.212131609784393</v>
      </c>
      <c r="CU18" s="18">
        <f>CT18*VLOOKUP('Données projet'!$B$13,Paramètres!$A$1:$I$89,3,0)*VLOOKUP('Données projet'!$B$13,Paramètres!$A$1:$I$89,5,0)</f>
        <v>29.400379622425525</v>
      </c>
      <c r="CV18" s="14">
        <f t="shared" si="41"/>
        <v>9.1408950147376675</v>
      </c>
      <c r="CW18" s="22">
        <f t="shared" si="13"/>
        <v>67.126053326392551</v>
      </c>
      <c r="CX18" s="62">
        <f t="shared" si="14"/>
        <v>271.62280325927361</v>
      </c>
      <c r="CY18" s="62">
        <f ca="1">AVERAGE(OFFSET($CX$3,0,0,'Données projet'!$E$13+1,1))-AVERAGE(OFFSET($H$3,0,0,'Données projet'!$E$13+1,1))</f>
        <v>59.705816556836425</v>
      </c>
      <c r="CZ18" s="62">
        <f t="shared" si="42"/>
        <v>287.10748454343286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15.5</v>
      </c>
      <c r="N19" s="14">
        <f>IF('Données projet'!$A$36&gt;35,N18+M19-V18,IF(A19&lt;'Données projet'!$A$36,$K$205^A19,IF(A19='Données projet'!$A$36,'Données projet'!$B$36,N18+M19-V18)))</f>
        <v>98.421358455905363</v>
      </c>
      <c r="O19" s="14">
        <f>N19*VLOOKUP('Données projet'!$B$9,Paramètres!$A$1:$I$89,3,0)*VLOOKUP('Données projet'!$B$9,Paramètres!$A$1:$I$89,5,0)</f>
        <v>56.501733462366154</v>
      </c>
      <c r="P19" s="14">
        <f t="shared" si="33"/>
        <v>16.280728975978231</v>
      </c>
      <c r="Q19" s="22">
        <f t="shared" si="2"/>
        <v>126.76278874678313</v>
      </c>
      <c r="R19" s="62">
        <f t="shared" si="0"/>
        <v>333.70483466889721</v>
      </c>
      <c r="S19" s="62">
        <f ca="1">AVERAGE(OFFSET($R$3,0,0,'Données projet'!$E$9+1,1))-AVERAGE(OFFSET($H$3,0,0,'Données projet'!$E$9+1,1))</f>
        <v>83.689958074421725</v>
      </c>
      <c r="T19" s="62">
        <f t="shared" si="34"/>
        <v>421.28373222186951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13.45</v>
      </c>
      <c r="AI19" s="14">
        <f>IF('Données projet'!$A$62&gt;35,AI18+AH19-AQ18,IF(A19&lt;'Données projet'!$A$62,$AF$205^A19,IF(A19='Données projet'!$A$62,'Données projet'!$B$62,AI18+AH19-AQ18)))</f>
        <v>87.862149532953197</v>
      </c>
      <c r="AJ19" s="14">
        <f>AI19*VLOOKUP('Données projet'!$B$10,Paramètres!$A$1:$I$89,3,0)*VLOOKUP('Données projet'!$B$10,Paramètres!$A$1:$I$89,5,0)</f>
        <v>50.439902803877771</v>
      </c>
      <c r="AK19" s="14">
        <f t="shared" si="35"/>
        <v>14.727308498433064</v>
      </c>
      <c r="AL19" s="22">
        <f t="shared" si="4"/>
        <v>113.49955968485803</v>
      </c>
      <c r="AM19" s="62">
        <f t="shared" si="5"/>
        <v>320.44160560697208</v>
      </c>
      <c r="AN19" s="62">
        <f ca="1">AVERAGE(OFFSET($AM$3,0,0,'Données projet'!$E$10+1,1))-AVERAGE(OFFSET($H$3,0,0,'Données projet'!$E$10+1,1))</f>
        <v>75.348153704795209</v>
      </c>
      <c r="AO19" s="62">
        <f t="shared" si="36"/>
        <v>371.0831047210728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15.5</v>
      </c>
      <c r="BD19" s="13">
        <f>IF('Données projet'!$A$88&gt;35,BD18+BC19-BL18,IF(A19&lt;'Données projet'!$A$88,$BA$205^A19,IF(A19='Données projet'!$A$88,'Données projet'!$B$88,BD18+BC19-BL18)))</f>
        <v>98.421358455905363</v>
      </c>
      <c r="BE19" s="14">
        <f>BD19*VLOOKUP('Données projet'!$B$11,Paramètres!$A$1:$I$89,3,0)*VLOOKUP('Données projet'!$B$11,Paramètres!$A$1:$I$89,5,0)</f>
        <v>56.501733462366154</v>
      </c>
      <c r="BF19" s="14">
        <f t="shared" si="37"/>
        <v>16.280728975978231</v>
      </c>
      <c r="BG19" s="22">
        <f t="shared" si="7"/>
        <v>126.76278874678313</v>
      </c>
      <c r="BH19" s="62">
        <f t="shared" si="8"/>
        <v>333.70483466889721</v>
      </c>
      <c r="BI19" s="62">
        <f ca="1">AVERAGE(OFFSET($BH$3,0,0,'Données projet'!$E$11+1,1))-AVERAGE(OFFSET($H$3,0,0,'Données projet'!$E$11+1,1))</f>
        <v>83.689958074421725</v>
      </c>
      <c r="BJ19" s="62">
        <f t="shared" si="38"/>
        <v>421.28373222186951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11.8</v>
      </c>
      <c r="BY19" s="13">
        <f>IF('Données projet'!$A$114&gt;35,BY18+BX19-CG18,IF(A19&lt;'Données projet'!$A$114,$BV$205^A19,IF(A19='Données projet'!$A$114,'Données projet'!$B$114,BY18+BX19-CG18)))</f>
        <v>79.127893144271852</v>
      </c>
      <c r="BZ19" s="14">
        <f>BY19*VLOOKUP('Données projet'!$B$12,Paramètres!$A$1:$I$89,3,0)*VLOOKUP('Données projet'!$B$12,Paramètres!$A$1:$I$89,5,0)</f>
        <v>38.636567664485057</v>
      </c>
      <c r="CA19" s="14">
        <f t="shared" si="39"/>
        <v>11.636542855600164</v>
      </c>
      <c r="CB19" s="22">
        <f t="shared" si="10"/>
        <v>87.559000822481764</v>
      </c>
      <c r="CC19" s="62">
        <f t="shared" si="11"/>
        <v>294.50104674459584</v>
      </c>
      <c r="CD19" s="62">
        <f ca="1">AVERAGE(OFFSET($CC$3,0,0,'Données projet'!$E$12+1,1))-AVERAGE(OFFSET($H$3,0,0,'Données projet'!$E$12+1,1))</f>
        <v>59.705816556836425</v>
      </c>
      <c r="CE19" s="62">
        <f t="shared" si="40"/>
        <v>287.10748454343286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11.8</v>
      </c>
      <c r="CT19" s="13">
        <f>IF('Données projet'!$A$140&gt;35,CT18+CS19-DB18,IF(A19&lt;'Données projet'!$A$140,$CQ$205^A19,IF(A19='Données projet'!$A$140,'Données projet'!$B$140,CT18+CS19-DB18)))</f>
        <v>79.127893144271852</v>
      </c>
      <c r="CU19" s="18">
        <f>CT19*VLOOKUP('Données projet'!$B$13,Paramètres!$A$1:$I$89,3,0)*VLOOKUP('Données projet'!$B$13,Paramètres!$A$1:$I$89,5,0)</f>
        <v>38.636567664485057</v>
      </c>
      <c r="CV19" s="14">
        <f t="shared" si="41"/>
        <v>11.636542855600164</v>
      </c>
      <c r="CW19" s="22">
        <f t="shared" si="13"/>
        <v>87.559000822481764</v>
      </c>
      <c r="CX19" s="62">
        <f t="shared" si="14"/>
        <v>294.50104674459584</v>
      </c>
      <c r="CY19" s="62">
        <f ca="1">AVERAGE(OFFSET($CX$3,0,0,'Données projet'!$E$13+1,1))-AVERAGE(OFFSET($H$3,0,0,'Données projet'!$E$13+1,1))</f>
        <v>59.705816556836425</v>
      </c>
      <c r="CZ19" s="62">
        <f t="shared" si="42"/>
        <v>287.10748454343286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15.5</v>
      </c>
      <c r="N20" s="14">
        <f>IF('Données projet'!$A$36&gt;35,N19+M20-V19,IF(A20&lt;'Données projet'!$A$36,$K$205^A20,IF(A20='Données projet'!$A$36,'Données projet'!$B$36,N19+M20-V19)))</f>
        <v>131.11652778143366</v>
      </c>
      <c r="O20" s="14">
        <f>N20*VLOOKUP('Données projet'!$B$9,Paramètres!$A$1:$I$89,3,0)*VLOOKUP('Données projet'!$B$9,Paramètres!$A$1:$I$89,5,0)</f>
        <v>75.271376268765437</v>
      </c>
      <c r="P20" s="14">
        <f t="shared" si="33"/>
        <v>20.9769433968332</v>
      </c>
      <c r="Q20" s="22">
        <f t="shared" si="2"/>
        <v>167.63249008425097</v>
      </c>
      <c r="R20" s="62">
        <f t="shared" si="0"/>
        <v>376.9986144001237</v>
      </c>
      <c r="S20" s="62">
        <f ca="1">AVERAGE(OFFSET($R$3,0,0,'Données projet'!$E$9+1,1))-AVERAGE(OFFSET($H$3,0,0,'Données projet'!$E$9+1,1))</f>
        <v>83.689958074421725</v>
      </c>
      <c r="T20" s="62">
        <f t="shared" si="34"/>
        <v>421.28373222186951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13.45</v>
      </c>
      <c r="AI20" s="14">
        <f>IF('Données projet'!$A$62&gt;35,AI19+AH20-AQ19,IF(A20&lt;'Données projet'!$A$62,$AF$205^A20,IF(A20='Données projet'!$A$62,'Données projet'!$B$62,AI19+AH20-AQ19)))</f>
        <v>116.22229258002892</v>
      </c>
      <c r="AJ20" s="14">
        <f>AI20*VLOOKUP('Données projet'!$B$10,Paramètres!$A$1:$I$89,3,0)*VLOOKUP('Données projet'!$B$10,Paramètres!$A$1:$I$89,5,0)</f>
        <v>66.720893724343</v>
      </c>
      <c r="AK20" s="14">
        <f t="shared" si="35"/>
        <v>18.856880114043733</v>
      </c>
      <c r="AL20" s="22">
        <f t="shared" si="4"/>
        <v>149.0479561018569</v>
      </c>
      <c r="AM20" s="62">
        <f t="shared" si="5"/>
        <v>358.41408041772962</v>
      </c>
      <c r="AN20" s="62">
        <f ca="1">AVERAGE(OFFSET($AM$3,0,0,'Données projet'!$E$10+1,1))-AVERAGE(OFFSET($H$3,0,0,'Données projet'!$E$10+1,1))</f>
        <v>75.348153704795209</v>
      </c>
      <c r="AO20" s="62">
        <f t="shared" si="36"/>
        <v>371.0831047210728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15.5</v>
      </c>
      <c r="BD20" s="13">
        <f>IF('Données projet'!$A$88&gt;35,BD19+BC20-BL19,IF(A20&lt;'Données projet'!$A$88,$BA$205^A20,IF(A20='Données projet'!$A$88,'Données projet'!$B$88,BD19+BC20-BL19)))</f>
        <v>131.11652778143366</v>
      </c>
      <c r="BE20" s="14">
        <f>BD20*VLOOKUP('Données projet'!$B$11,Paramètres!$A$1:$I$89,3,0)*VLOOKUP('Données projet'!$B$11,Paramètres!$A$1:$I$89,5,0)</f>
        <v>75.271376268765437</v>
      </c>
      <c r="BF20" s="14">
        <f t="shared" si="37"/>
        <v>20.9769433968332</v>
      </c>
      <c r="BG20" s="22">
        <f t="shared" si="7"/>
        <v>167.63249008425097</v>
      </c>
      <c r="BH20" s="62">
        <f t="shared" si="8"/>
        <v>376.9986144001237</v>
      </c>
      <c r="BI20" s="62">
        <f ca="1">AVERAGE(OFFSET($BH$3,0,0,'Données projet'!$E$11+1,1))-AVERAGE(OFFSET($H$3,0,0,'Données projet'!$E$11+1,1))</f>
        <v>83.689958074421725</v>
      </c>
      <c r="BJ20" s="62">
        <f t="shared" si="38"/>
        <v>421.28373222186951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11.8</v>
      </c>
      <c r="BY20" s="13">
        <f>IF('Données projet'!$A$114&gt;35,BY19+BX20-CG19,IF(A20&lt;'Données projet'!$A$114,$BV$205^A20,IF(A20='Données projet'!$A$114,'Données projet'!$B$114,BY19+BX20-CG19)))</f>
        <v>103.98607898534958</v>
      </c>
      <c r="BZ20" s="14">
        <f>BY20*VLOOKUP('Données projet'!$B$12,Paramètres!$A$1:$I$89,3,0)*VLOOKUP('Données projet'!$B$12,Paramètres!$A$1:$I$89,5,0)</f>
        <v>50.774322646966489</v>
      </c>
      <c r="CA20" s="14">
        <f t="shared" si="39"/>
        <v>14.81355265670396</v>
      </c>
      <c r="CB20" s="22">
        <f t="shared" si="10"/>
        <v>114.23221615389268</v>
      </c>
      <c r="CC20" s="62">
        <f t="shared" si="11"/>
        <v>323.59834046976539</v>
      </c>
      <c r="CD20" s="62">
        <f ca="1">AVERAGE(OFFSET($CC$3,0,0,'Données projet'!$E$12+1,1))-AVERAGE(OFFSET($H$3,0,0,'Données projet'!$E$12+1,1))</f>
        <v>59.705816556836425</v>
      </c>
      <c r="CE20" s="62">
        <f t="shared" si="40"/>
        <v>287.10748454343286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11.8</v>
      </c>
      <c r="CT20" s="13">
        <f>IF('Données projet'!$A$140&gt;35,CT19+CS20-DB19,IF(A20&lt;'Données projet'!$A$140,$CQ$205^A20,IF(A20='Données projet'!$A$140,'Données projet'!$B$140,CT19+CS20-DB19)))</f>
        <v>103.98607898534958</v>
      </c>
      <c r="CU20" s="18">
        <f>CT20*VLOOKUP('Données projet'!$B$13,Paramètres!$A$1:$I$89,3,0)*VLOOKUP('Données projet'!$B$13,Paramètres!$A$1:$I$89,5,0)</f>
        <v>50.774322646966489</v>
      </c>
      <c r="CV20" s="14">
        <f t="shared" si="41"/>
        <v>14.81355265670396</v>
      </c>
      <c r="CW20" s="22">
        <f t="shared" si="13"/>
        <v>114.23221615389268</v>
      </c>
      <c r="CX20" s="62">
        <f t="shared" si="14"/>
        <v>323.59834046976539</v>
      </c>
      <c r="CY20" s="62">
        <f ca="1">AVERAGE(OFFSET($CX$3,0,0,'Données projet'!$E$13+1,1))-AVERAGE(OFFSET($H$3,0,0,'Données projet'!$E$13+1,1))</f>
        <v>59.705816556836425</v>
      </c>
      <c r="CZ20" s="62">
        <f t="shared" si="42"/>
        <v>287.10748454343286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15.5</v>
      </c>
      <c r="N21" s="14">
        <f>IF('Données projet'!$A$36&gt;35,N20+M21-V20,IF(A21&lt;'Données projet'!$A$36,$K$205^A21,IF(A21='Données projet'!$A$36,'Données projet'!$B$36,N20+M21-V20)))</f>
        <v>174.67289750081636</v>
      </c>
      <c r="O21" s="14">
        <f>N21*VLOOKUP('Données projet'!$B$9,Paramètres!$A$1:$I$89,3,0)*VLOOKUP('Données projet'!$B$9,Paramètres!$A$1:$I$89,5,0)</f>
        <v>100.27621699726866</v>
      </c>
      <c r="P21" s="14">
        <f t="shared" si="33"/>
        <v>27.027791871187056</v>
      </c>
      <c r="Q21" s="22">
        <f t="shared" si="2"/>
        <v>221.72114877922704</v>
      </c>
      <c r="R21" s="62">
        <f t="shared" si="0"/>
        <v>433.49050197123017</v>
      </c>
      <c r="S21" s="62">
        <f ca="1">AVERAGE(OFFSET($R$3,0,0,'Données projet'!$E$9+1,1))-AVERAGE(OFFSET($H$3,0,0,'Données projet'!$E$9+1,1))</f>
        <v>83.689958074421725</v>
      </c>
      <c r="T21" s="62">
        <f t="shared" si="34"/>
        <v>421.28373222186951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13.45</v>
      </c>
      <c r="AI21" s="14">
        <f>IF('Données projet'!$A$62&gt;35,AI20+AH21-AQ20,IF(A21&lt;'Données projet'!$A$62,$AF$205^A21,IF(A21='Données projet'!$A$62,'Données projet'!$B$62,AI20+AH21-AQ20)))</f>
        <v>153.73652209011499</v>
      </c>
      <c r="AJ21" s="14">
        <f>AI21*VLOOKUP('Données projet'!$B$10,Paramètres!$A$1:$I$89,3,0)*VLOOKUP('Données projet'!$B$10,Paramètres!$A$1:$I$89,5,0)</f>
        <v>88.257062601493217</v>
      </c>
      <c r="AK21" s="14">
        <f t="shared" si="35"/>
        <v>24.144393232018647</v>
      </c>
      <c r="AL21" s="22">
        <f t="shared" si="4"/>
        <v>195.76586891003316</v>
      </c>
      <c r="AM21" s="62">
        <f t="shared" si="5"/>
        <v>407.5352221020363</v>
      </c>
      <c r="AN21" s="62">
        <f ca="1">AVERAGE(OFFSET($AM$3,0,0,'Données projet'!$E$10+1,1))-AVERAGE(OFFSET($H$3,0,0,'Données projet'!$E$10+1,1))</f>
        <v>75.348153704795209</v>
      </c>
      <c r="AO21" s="62">
        <f t="shared" si="36"/>
        <v>371.0831047210728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15.5</v>
      </c>
      <c r="BD21" s="13">
        <f>IF('Données projet'!$A$88&gt;35,BD20+BC21-BL20,IF(A21&lt;'Données projet'!$A$88,$BA$205^A21,IF(A21='Données projet'!$A$88,'Données projet'!$B$88,BD20+BC21-BL20)))</f>
        <v>174.67289750081636</v>
      </c>
      <c r="BE21" s="14">
        <f>BD21*VLOOKUP('Données projet'!$B$11,Paramètres!$A$1:$I$89,3,0)*VLOOKUP('Données projet'!$B$11,Paramètres!$A$1:$I$89,5,0)</f>
        <v>100.27621699726866</v>
      </c>
      <c r="BF21" s="14">
        <f t="shared" si="37"/>
        <v>27.027791871187056</v>
      </c>
      <c r="BG21" s="22">
        <f t="shared" si="7"/>
        <v>221.72114877922704</v>
      </c>
      <c r="BH21" s="62">
        <f t="shared" si="8"/>
        <v>433.49050197123017</v>
      </c>
      <c r="BI21" s="62">
        <f ca="1">AVERAGE(OFFSET($BH$3,0,0,'Données projet'!$E$11+1,1))-AVERAGE(OFFSET($H$3,0,0,'Données projet'!$E$11+1,1))</f>
        <v>83.689958074421725</v>
      </c>
      <c r="BJ21" s="62">
        <f t="shared" si="38"/>
        <v>421.28373222186951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11.8</v>
      </c>
      <c r="BY21" s="13">
        <f>IF('Données projet'!$A$114&gt;35,BY20+BX21-CG20,IF(A21&lt;'Données projet'!$A$114,$BV$205^A21,IF(A21='Données projet'!$A$114,'Données projet'!$B$114,BY20+BX21-CG20)))</f>
        <v>136.65351361032839</v>
      </c>
      <c r="BZ21" s="14">
        <f>BY21*VLOOKUP('Données projet'!$B$12,Paramètres!$A$1:$I$89,3,0)*VLOOKUP('Données projet'!$B$12,Paramètres!$A$1:$I$89,5,0)</f>
        <v>66.725177625651156</v>
      </c>
      <c r="CA21" s="14">
        <f t="shared" si="39"/>
        <v>18.857949911414931</v>
      </c>
      <c r="CB21" s="22">
        <f t="shared" si="10"/>
        <v>149.0572804603901</v>
      </c>
      <c r="CC21" s="62">
        <f t="shared" si="11"/>
        <v>360.82663365239318</v>
      </c>
      <c r="CD21" s="62">
        <f ca="1">AVERAGE(OFFSET($CC$3,0,0,'Données projet'!$E$12+1,1))-AVERAGE(OFFSET($H$3,0,0,'Données projet'!$E$12+1,1))</f>
        <v>59.705816556836425</v>
      </c>
      <c r="CE21" s="62">
        <f t="shared" si="40"/>
        <v>287.10748454343286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11.8</v>
      </c>
      <c r="CT21" s="13">
        <f>IF('Données projet'!$A$140&gt;35,CT20+CS21-DB20,IF(A21&lt;'Données projet'!$A$140,$CQ$205^A21,IF(A21='Données projet'!$A$140,'Données projet'!$B$140,CT20+CS21-DB20)))</f>
        <v>136.65351361032839</v>
      </c>
      <c r="CU21" s="18">
        <f>CT21*VLOOKUP('Données projet'!$B$13,Paramètres!$A$1:$I$89,3,0)*VLOOKUP('Données projet'!$B$13,Paramètres!$A$1:$I$89,5,0)</f>
        <v>66.725177625651156</v>
      </c>
      <c r="CV21" s="14">
        <f t="shared" si="41"/>
        <v>18.857949911414931</v>
      </c>
      <c r="CW21" s="22">
        <f t="shared" si="13"/>
        <v>149.0572804603901</v>
      </c>
      <c r="CX21" s="62">
        <f t="shared" si="14"/>
        <v>360.82663365239318</v>
      </c>
      <c r="CY21" s="62">
        <f ca="1">AVERAGE(OFFSET($CX$3,0,0,'Données projet'!$E$13+1,1))-AVERAGE(OFFSET($H$3,0,0,'Données projet'!$E$13+1,1))</f>
        <v>59.705816556836425</v>
      </c>
      <c r="CZ21" s="62">
        <f t="shared" si="42"/>
        <v>287.10748454343286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15.5</v>
      </c>
      <c r="N22" s="14">
        <f>IF('Données projet'!$A$36&gt;35,N21+M22-V21,IF(A22&lt;'Données projet'!$A$36,$K$205^A22,IF(A22='Données projet'!$A$36,'Données projet'!$B$36,N21+M22-V21)))</f>
        <v>232.69851358625635</v>
      </c>
      <c r="O22" s="14">
        <f>N22*VLOOKUP('Données projet'!$B$9,Paramètres!$A$1:$I$89,3,0)*VLOOKUP('Données projet'!$B$9,Paramètres!$A$1:$I$89,5,0)</f>
        <v>133.58756267959805</v>
      </c>
      <c r="P22" s="14">
        <f t="shared" si="33"/>
        <v>34.824021765844421</v>
      </c>
      <c r="Q22" s="22">
        <f t="shared" si="2"/>
        <v>293.31684290914569</v>
      </c>
      <c r="R22" s="62">
        <f t="shared" si="0"/>
        <v>507.46893715216925</v>
      </c>
      <c r="S22" s="62">
        <f ca="1">AVERAGE(OFFSET($R$3,0,0,'Données projet'!$E$9+1,1))-AVERAGE(OFFSET($H$3,0,0,'Données projet'!$E$9+1,1))</f>
        <v>83.689958074421725</v>
      </c>
      <c r="T22" s="62">
        <f t="shared" si="34"/>
        <v>421.28373222186951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13.45</v>
      </c>
      <c r="AI22" s="14">
        <f>IF('Données projet'!$A$62&gt;35,AI21+AH22-AQ21,IF(A22&lt;'Données projet'!$A$62,$AF$205^A22,IF(A22='Données projet'!$A$62,'Données projet'!$B$62,AI21+AH22-AQ21)))</f>
        <v>203.35959392721296</v>
      </c>
      <c r="AJ22" s="14">
        <f>AI22*VLOOKUP('Données projet'!$B$10,Paramètres!$A$1:$I$89,3,0)*VLOOKUP('Données projet'!$B$10,Paramètres!$A$1:$I$89,5,0)</f>
        <v>116.74467568173442</v>
      </c>
      <c r="AK22" s="14">
        <f t="shared" si="35"/>
        <v>30.914537347468848</v>
      </c>
      <c r="AL22" s="22">
        <f t="shared" si="4"/>
        <v>257.17312935919568</v>
      </c>
      <c r="AM22" s="62">
        <f t="shared" si="5"/>
        <v>471.32522360221924</v>
      </c>
      <c r="AN22" s="62">
        <f ca="1">AVERAGE(OFFSET($AM$3,0,0,'Données projet'!$E$10+1,1))-AVERAGE(OFFSET($H$3,0,0,'Données projet'!$E$10+1,1))</f>
        <v>75.348153704795209</v>
      </c>
      <c r="AO22" s="62">
        <f t="shared" si="36"/>
        <v>371.0831047210728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15.5</v>
      </c>
      <c r="BD22" s="13">
        <f>IF('Données projet'!$A$88&gt;35,BD21+BC22-BL21,IF(A22&lt;'Données projet'!$A$88,$BA$205^A22,IF(A22='Données projet'!$A$88,'Données projet'!$B$88,BD21+BC22-BL21)))</f>
        <v>232.69851358625635</v>
      </c>
      <c r="BE22" s="14">
        <f>BD22*VLOOKUP('Données projet'!$B$11,Paramètres!$A$1:$I$89,3,0)*VLOOKUP('Données projet'!$B$11,Paramètres!$A$1:$I$89,5,0)</f>
        <v>133.58756267959805</v>
      </c>
      <c r="BF22" s="14">
        <f t="shared" si="37"/>
        <v>34.824021765844421</v>
      </c>
      <c r="BG22" s="22">
        <f t="shared" si="7"/>
        <v>293.31684290914569</v>
      </c>
      <c r="BH22" s="62">
        <f t="shared" si="8"/>
        <v>507.46893715216925</v>
      </c>
      <c r="BI22" s="62">
        <f ca="1">AVERAGE(OFFSET($BH$3,0,0,'Données projet'!$E$11+1,1))-AVERAGE(OFFSET($H$3,0,0,'Données projet'!$E$11+1,1))</f>
        <v>83.689958074421725</v>
      </c>
      <c r="BJ22" s="62">
        <f t="shared" si="38"/>
        <v>421.28373222186951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11.8</v>
      </c>
      <c r="BY22" s="13">
        <f>IF('Données projet'!$A$114&gt;35,BY21+BX22-CG21,IF(A22&lt;'Données projet'!$A$114,$BV$205^A22,IF(A22='Données projet'!$A$114,'Données projet'!$B$114,BY21+BX22-CG21)))</f>
        <v>179.58348813863034</v>
      </c>
      <c r="BZ22" s="14">
        <f>BY22*VLOOKUP('Données projet'!$B$12,Paramètres!$A$1:$I$89,3,0)*VLOOKUP('Données projet'!$B$12,Paramètres!$A$1:$I$89,5,0)</f>
        <v>87.687025588330428</v>
      </c>
      <c r="CA22" s="14">
        <f t="shared" si="39"/>
        <v>24.006548807216426</v>
      </c>
      <c r="CB22" s="22">
        <f t="shared" si="10"/>
        <v>194.53297540557742</v>
      </c>
      <c r="CC22" s="62">
        <f t="shared" si="11"/>
        <v>408.68506964860092</v>
      </c>
      <c r="CD22" s="62">
        <f ca="1">AVERAGE(OFFSET($CC$3,0,0,'Données projet'!$E$12+1,1))-AVERAGE(OFFSET($H$3,0,0,'Données projet'!$E$12+1,1))</f>
        <v>59.705816556836425</v>
      </c>
      <c r="CE22" s="62">
        <f t="shared" si="40"/>
        <v>287.10748454343286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11.8</v>
      </c>
      <c r="CT22" s="13">
        <f>IF('Données projet'!$A$140&gt;35,CT21+CS22-DB21,IF(A22&lt;'Données projet'!$A$140,$CQ$205^A22,IF(A22='Données projet'!$A$140,'Données projet'!$B$140,CT21+CS22-DB21)))</f>
        <v>179.58348813863034</v>
      </c>
      <c r="CU22" s="18">
        <f>CT22*VLOOKUP('Données projet'!$B$13,Paramètres!$A$1:$I$89,3,0)*VLOOKUP('Données projet'!$B$13,Paramètres!$A$1:$I$89,5,0)</f>
        <v>87.687025588330428</v>
      </c>
      <c r="CV22" s="14">
        <f t="shared" si="41"/>
        <v>24.006548807216426</v>
      </c>
      <c r="CW22" s="22">
        <f t="shared" si="13"/>
        <v>194.53297540557742</v>
      </c>
      <c r="CX22" s="62">
        <f t="shared" si="14"/>
        <v>408.68506964860092</v>
      </c>
      <c r="CY22" s="62">
        <f ca="1">AVERAGE(OFFSET($CX$3,0,0,'Données projet'!$E$13+1,1))-AVERAGE(OFFSET($H$3,0,0,'Données projet'!$E$13+1,1))</f>
        <v>59.705816556836425</v>
      </c>
      <c r="CZ22" s="62">
        <f t="shared" si="42"/>
        <v>287.10748454343286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310</v>
      </c>
      <c r="L23" s="13">
        <f>VLOOKUP(A23,'Données projet'!$A$35:$I$55,9,0)</f>
        <v>15.5</v>
      </c>
      <c r="M23" s="13">
        <f t="array" ref="M23">INDEX(L:L,MIN(IF(ISNUMBER(L23:L219),ROW(L23:L219),"")))</f>
        <v>15.5</v>
      </c>
      <c r="N23" s="14">
        <f>IF('Données projet'!$A$36&gt;35,N22+M23-V22,IF(A23&lt;'Données projet'!$A$36,$K$205^A23,IF(A23='Données projet'!$A$36,'Données projet'!$B$36,N22+M23-V22)))</f>
        <v>310</v>
      </c>
      <c r="O23" s="14">
        <f>N23*VLOOKUP('Données projet'!$B$9,Paramètres!$A$1:$I$89,3,0)*VLOOKUP('Données projet'!$B$9,Paramètres!$A$1:$I$89,5,0)</f>
        <v>177.9648</v>
      </c>
      <c r="P23" s="14">
        <f t="shared" si="33"/>
        <v>44.869092441133283</v>
      </c>
      <c r="Q23" s="22">
        <f t="shared" si="2"/>
        <v>388.10236266830719</v>
      </c>
      <c r="R23" s="62">
        <f t="shared" si="0"/>
        <v>604.61706555520288</v>
      </c>
      <c r="S23" s="62">
        <f ca="1">AVERAGE(OFFSET($R$3,0,0,'Données projet'!$E$9+1,1))-AVERAGE(OFFSET($H$3,0,0,'Données projet'!$E$9+1,1))</f>
        <v>83.689958074421725</v>
      </c>
      <c r="T23" s="62">
        <f t="shared" si="34"/>
        <v>421.28373222186951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310</v>
      </c>
      <c r="W23" s="17">
        <f>IF(ISNA(VLOOKUP(A23,'Données projet'!$A$35:$I$55,5,0)),0%,VLOOKUP(A23,'Données projet'!$A$35:$I$55,5,0)*VLOOKUP('Données projet'!$B$9,Paramètres!$A$1:$I$89,7,0))</f>
        <v>0.54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0.1</v>
      </c>
      <c r="Z23" s="23">
        <f>EXP(-LN(2)/35)*Z22+(1-EXP(-LN(2)/35))/(LN(2)/35)*V23*W23*VLOOKUP('Données projet'!$B$9,Paramètres!$A$1:$I$89,3,0)*0.475*44/12</f>
        <v>106.23680009973303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16.791457865236499</v>
      </c>
      <c r="AC23" s="24">
        <f t="shared" si="3"/>
        <v>123.02825796496953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269</v>
      </c>
      <c r="AG23" s="13">
        <f>VLOOKUP(A23,'Données projet'!$A$61:$I$81,9,0)</f>
        <v>13.45</v>
      </c>
      <c r="AH23" s="13">
        <f t="array" ref="AH23">INDEX(AG:AG,MIN(IF(ISNUMBER(AG23:AG219),ROW(AG23:AG219),"")))</f>
        <v>13.45</v>
      </c>
      <c r="AI23" s="14">
        <f>IF('Données projet'!$A$62&gt;35,AI22+AH23-AQ22,IF(A23&lt;'Données projet'!$A$62,$AF$205^A23,IF(A23='Données projet'!$A$62,'Données projet'!$B$62,AI22+AH23-AQ22)))</f>
        <v>269</v>
      </c>
      <c r="AJ23" s="14">
        <f>AI23*VLOOKUP('Données projet'!$B$10,Paramètres!$A$1:$I$89,3,0)*VLOOKUP('Données projet'!$B$10,Paramètres!$A$1:$I$89,5,0)</f>
        <v>154.42752000000002</v>
      </c>
      <c r="AK23" s="14">
        <f t="shared" si="35"/>
        <v>39.583045646417467</v>
      </c>
      <c r="AL23" s="22">
        <f t="shared" si="4"/>
        <v>337.90173516751048</v>
      </c>
      <c r="AM23" s="62">
        <f t="shared" si="5"/>
        <v>554.41643805440617</v>
      </c>
      <c r="AN23" s="62">
        <f ca="1">AVERAGE(OFFSET($AM$3,0,0,'Données projet'!$E$10+1,1))-AVERAGE(OFFSET($H$3,0,0,'Données projet'!$E$10+1,1))</f>
        <v>75.348153704795209</v>
      </c>
      <c r="AO23" s="62">
        <f t="shared" si="36"/>
        <v>371.0831047210728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269</v>
      </c>
      <c r="AR23" s="17">
        <f>IF(ISNA(VLOOKUP(A23,'Données projet'!$A$61:$I$81,5,0)),0%,VLOOKUP(A23,'Données projet'!$A$61:$I$81,5,0)*VLOOKUP('Données projet'!$B$10,Paramètres!$A$1:$I$89,7,0))</f>
        <v>0.54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0.1</v>
      </c>
      <c r="AU23" s="23">
        <f>EXP(-LN(2)/35)*AU22+(1-EXP(-LN(2)/35))/(LN(2)/35)*AQ23*AR23*VLOOKUP('Données projet'!$B$10,Paramètres!$A$1:$I$89,3,0)*0.475*44/12</f>
        <v>92.18612653815542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14.570652147576189</v>
      </c>
      <c r="AX23" s="23">
        <f t="shared" si="6"/>
        <v>106.7567786857316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310</v>
      </c>
      <c r="BB23" s="13">
        <f>VLOOKUP(A23,'Données projet'!$A$87:$I$107,9,0)</f>
        <v>15.5</v>
      </c>
      <c r="BC23" s="13">
        <f t="array" ref="BC23">INDEX(BB:BB,MIN(IF(ISNUMBER(BB23:BB219),ROW(BB23:BB219),"")))</f>
        <v>15.5</v>
      </c>
      <c r="BD23" s="13">
        <f>IF('Données projet'!$A$88&gt;35,BD22+BC23-BL22,IF(A23&lt;'Données projet'!$A$88,$BA$205^A23,IF(A23='Données projet'!$A$88,'Données projet'!$B$88,BD22+BC23-BL22)))</f>
        <v>310</v>
      </c>
      <c r="BE23" s="14">
        <f>BD23*VLOOKUP('Données projet'!$B$11,Paramètres!$A$1:$I$89,3,0)*VLOOKUP('Données projet'!$B$11,Paramètres!$A$1:$I$89,5,0)</f>
        <v>177.9648</v>
      </c>
      <c r="BF23" s="14">
        <f t="shared" si="37"/>
        <v>44.869092441133283</v>
      </c>
      <c r="BG23" s="22">
        <f t="shared" si="7"/>
        <v>388.10236266830719</v>
      </c>
      <c r="BH23" s="62">
        <f t="shared" si="8"/>
        <v>604.61706555520288</v>
      </c>
      <c r="BI23" s="62">
        <f ca="1">AVERAGE(OFFSET($BH$3,0,0,'Données projet'!$E$11+1,1))-AVERAGE(OFFSET($H$3,0,0,'Données projet'!$E$11+1,1))</f>
        <v>83.689958074421725</v>
      </c>
      <c r="BJ23" s="62">
        <f t="shared" si="38"/>
        <v>421.28373222186951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310</v>
      </c>
      <c r="BM23" s="17">
        <f>IF(ISNA(VLOOKUP(A23,'Données projet'!$A$87:$I$107,5,0)),0%,VLOOKUP(A23,'Données projet'!$A$87:$I$107,5,0)*VLOOKUP('Données projet'!$B$11,Paramètres!$A$1:$I$89,7,0))</f>
        <v>0.54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0.1</v>
      </c>
      <c r="BP23" s="23">
        <f>EXP(-LN(2)/35)*BP22+(1-EXP(-LN(2)/35))/(LN(2)/35)*BL23*BM23*VLOOKUP('Données projet'!$B$11,Paramètres!$A$1:$I$89,3,0)*0.475*44/12</f>
        <v>106.23680009973303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16.791457865236499</v>
      </c>
      <c r="BS23" s="24">
        <f t="shared" si="9"/>
        <v>123.02825796496953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236</v>
      </c>
      <c r="BW23" s="13">
        <f>VLOOKUP(A23,'Données projet'!$A$113:$I$133,9,0)</f>
        <v>11.8</v>
      </c>
      <c r="BX23" s="13">
        <f t="array" ref="BX23">INDEX(BW:BW,MIN(IF(ISNUMBER(BW23:BW219),ROW(BW23:BW219),"")))</f>
        <v>11.8</v>
      </c>
      <c r="BY23" s="13">
        <f>IF('Données projet'!$A$114&gt;35,BY22+BX23-CG22,IF(A23&lt;'Données projet'!$A$114,$BV$205^A23,IF(A23='Données projet'!$A$114,'Données projet'!$B$114,BY22+BX23-CG22)))</f>
        <v>236</v>
      </c>
      <c r="BZ23" s="14">
        <f>BY23*VLOOKUP('Données projet'!$B$12,Paramètres!$A$1:$I$89,3,0)*VLOOKUP('Données projet'!$B$12,Paramètres!$A$1:$I$89,5,0)</f>
        <v>115.23407999999999</v>
      </c>
      <c r="CA23" s="14">
        <f t="shared" si="39"/>
        <v>30.560818558777328</v>
      </c>
      <c r="CB23" s="22">
        <f t="shared" si="10"/>
        <v>253.92611498987051</v>
      </c>
      <c r="CC23" s="62">
        <f t="shared" si="11"/>
        <v>470.44081787676623</v>
      </c>
      <c r="CD23" s="62">
        <f ca="1">AVERAGE(OFFSET($CC$3,0,0,'Données projet'!$E$12+1,1))-AVERAGE(OFFSET($H$3,0,0,'Données projet'!$E$12+1,1))</f>
        <v>59.705816556836425</v>
      </c>
      <c r="CE23" s="62">
        <f t="shared" si="40"/>
        <v>287.10748454343286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236</v>
      </c>
      <c r="CH23" s="17">
        <f>IF(ISNA(VLOOKUP(A23,'Données projet'!$A$113:$I$133,5,0)),0%,VLOOKUP(A23,'Données projet'!$A$113:$I$133,5,0)*VLOOKUP('Données projet'!$B$12,Paramètres!$A$1:$I$89,7,0))</f>
        <v>0.54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0.1</v>
      </c>
      <c r="CK23" s="23">
        <f>EXP(-LN(2)/35)*CK22+(1-EXP(-LN(2)/35))/(LN(2)/35)*CG23*CH23*VLOOKUP('Données projet'!$B$12,Paramètres!$A$1:$I$89,3,0)*0.475*44/12</f>
        <v>68.789445562474398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10.87264559597905</v>
      </c>
      <c r="CN23" s="24">
        <f t="shared" si="12"/>
        <v>79.66209115845345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236</v>
      </c>
      <c r="CR23" s="13">
        <f>VLOOKUP(A23,'Données projet'!$A$139:$I$159,9,0)</f>
        <v>11.8</v>
      </c>
      <c r="CS23" s="13">
        <f t="array" ref="CS23">INDEX(CR:CR,MIN(IF(ISNUMBER(CR23:CR219),ROW(CR23:CR219),"")))</f>
        <v>11.8</v>
      </c>
      <c r="CT23" s="13">
        <f>IF('Données projet'!$A$140&gt;35,CT22+CS23-DB22,IF(A23&lt;'Données projet'!$A$140,$CQ$205^A23,IF(A23='Données projet'!$A$140,'Données projet'!$B$140,CT22+CS23-DB22)))</f>
        <v>236</v>
      </c>
      <c r="CU23" s="18">
        <f>CT23*VLOOKUP('Données projet'!$B$13,Paramètres!$A$1:$I$89,3,0)*VLOOKUP('Données projet'!$B$13,Paramètres!$A$1:$I$89,5,0)</f>
        <v>115.23407999999999</v>
      </c>
      <c r="CV23" s="14">
        <f t="shared" si="41"/>
        <v>30.560818558777328</v>
      </c>
      <c r="CW23" s="22">
        <f t="shared" si="13"/>
        <v>253.92611498987051</v>
      </c>
      <c r="CX23" s="62">
        <f t="shared" si="14"/>
        <v>470.44081787676623</v>
      </c>
      <c r="CY23" s="62">
        <f ca="1">AVERAGE(OFFSET($CX$3,0,0,'Données projet'!$E$13+1,1))-AVERAGE(OFFSET($H$3,0,0,'Données projet'!$E$13+1,1))</f>
        <v>59.705816556836425</v>
      </c>
      <c r="CZ23" s="62">
        <f t="shared" si="42"/>
        <v>287.10748454343286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236</v>
      </c>
      <c r="DC23" s="17">
        <f>IF(ISNA(VLOOKUP(A23,'Données projet'!$A$139:$I$159,5,0)),0%,VLOOKUP(A23,'Données projet'!$A$139:$I$159,5,0)*VLOOKUP('Données projet'!$B$13,Paramètres!$A$1:$I$89,7,0))</f>
        <v>0.54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0.1</v>
      </c>
      <c r="DF23" s="23">
        <f>EXP(-LN(2)/35)*DF22+(1-EXP(-LN(2)/35))/(LN(2)/35)*DB23*DC23*VLOOKUP('Données projet'!$B$13,Paramètres!$A$1:$I$89,3,0)*0.475*44/12</f>
        <v>68.789445562474398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10.87264559597905</v>
      </c>
      <c r="DI23" s="24">
        <f t="shared" si="15"/>
        <v>79.66209115845345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83.689958074421725</v>
      </c>
      <c r="T24" s="62">
        <f t="shared" si="34"/>
        <v>421.28373222186951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104.15356124782706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11.873353722516919</v>
      </c>
      <c r="AC24" s="24">
        <f t="shared" si="3"/>
        <v>116.02691497034398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75.348153704795209</v>
      </c>
      <c r="AO24" s="62">
        <f t="shared" si="36"/>
        <v>371.0831047210728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90.378412824727334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10.303006939861456</v>
      </c>
      <c r="AX24" s="23">
        <f t="shared" si="6"/>
        <v>100.6814197645888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83.689958074421725</v>
      </c>
      <c r="BJ24" s="62">
        <f t="shared" si="38"/>
        <v>421.28373222186951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104.15356124782706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11.873353722516919</v>
      </c>
      <c r="BS24" s="24">
        <f t="shared" si="9"/>
        <v>116.02691497034398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>
        <f>BY24*VLOOKUP('Données projet'!$B$12,Paramètres!$A$1:$I$89,3,0)*VLOOKUP('Données projet'!$B$12,Paramètres!$A$1:$I$89,5,0)</f>
        <v>0</v>
      </c>
      <c r="CA24" s="14" t="e">
        <f t="shared" si="39"/>
        <v>#NUM!</v>
      </c>
      <c r="CB24" s="22" t="e">
        <f t="shared" si="10"/>
        <v>#NUM!</v>
      </c>
      <c r="CC24" s="62" t="e">
        <f t="shared" si="11"/>
        <v>#NUM!</v>
      </c>
      <c r="CD24" s="62">
        <f ca="1">AVERAGE(OFFSET($CC$3,0,0,'Données projet'!$E$12+1,1))-AVERAGE(OFFSET($H$3,0,0,'Données projet'!$E$12+1,1))</f>
        <v>59.705816556836425</v>
      </c>
      <c r="CE24" s="62">
        <f t="shared" si="40"/>
        <v>287.10748454343286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67.440526492413113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7.6881214303548377</v>
      </c>
      <c r="CN24" s="24">
        <f t="shared" si="12"/>
        <v>75.128647922767954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>
        <f>CT24*VLOOKUP('Données projet'!$B$13,Paramètres!$A$1:$I$89,3,0)*VLOOKUP('Données projet'!$B$13,Paramètres!$A$1:$I$89,5,0)</f>
        <v>0</v>
      </c>
      <c r="CV24" s="14" t="e">
        <f t="shared" si="41"/>
        <v>#NUM!</v>
      </c>
      <c r="CW24" s="22" t="e">
        <f t="shared" si="13"/>
        <v>#NUM!</v>
      </c>
      <c r="CX24" s="62" t="e">
        <f t="shared" si="14"/>
        <v>#NUM!</v>
      </c>
      <c r="CY24" s="62">
        <f ca="1">AVERAGE(OFFSET($CX$3,0,0,'Données projet'!$E$13+1,1))-AVERAGE(OFFSET($H$3,0,0,'Données projet'!$E$13+1,1))</f>
        <v>59.705816556836425</v>
      </c>
      <c r="CZ24" s="62">
        <f t="shared" si="42"/>
        <v>287.10748454343286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67.440526492413113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7.6881214303548377</v>
      </c>
      <c r="DI24" s="24">
        <f t="shared" si="15"/>
        <v>75.128647922767954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83.689958074421725</v>
      </c>
      <c r="T25" s="62">
        <f t="shared" si="34"/>
        <v>421.28373222186951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102.11117343915672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8.3957289326182512</v>
      </c>
      <c r="AC25" s="24">
        <f t="shared" si="3"/>
        <v>110.50690237177497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75.348153704795209</v>
      </c>
      <c r="AO25" s="62">
        <f t="shared" si="36"/>
        <v>371.0831047210728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88.606147274623069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7.285326073788096</v>
      </c>
      <c r="AX25" s="23">
        <f t="shared" si="6"/>
        <v>95.891473348411168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83.689958074421725</v>
      </c>
      <c r="BJ25" s="62">
        <f t="shared" si="38"/>
        <v>421.28373222186951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102.11117343915672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8.3957289326182512</v>
      </c>
      <c r="BS25" s="24">
        <f t="shared" si="9"/>
        <v>110.50690237177497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>
        <f>BY25*VLOOKUP('Données projet'!$B$12,Paramètres!$A$1:$I$89,3,0)*VLOOKUP('Données projet'!$B$12,Paramètres!$A$1:$I$89,5,0)</f>
        <v>0</v>
      </c>
      <c r="CA25" s="14" t="e">
        <f t="shared" si="39"/>
        <v>#NUM!</v>
      </c>
      <c r="CB25" s="22" t="e">
        <f t="shared" si="10"/>
        <v>#NUM!</v>
      </c>
      <c r="CC25" s="62" t="e">
        <f t="shared" si="11"/>
        <v>#NUM!</v>
      </c>
      <c r="CD25" s="62">
        <f ca="1">AVERAGE(OFFSET($CC$3,0,0,'Données projet'!$E$12+1,1))-AVERAGE(OFFSET($H$3,0,0,'Données projet'!$E$12+1,1))</f>
        <v>59.705816556836425</v>
      </c>
      <c r="CE25" s="62">
        <f t="shared" si="40"/>
        <v>287.10748454343286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66.118058902556342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5.4363227979895257</v>
      </c>
      <c r="CN25" s="24">
        <f t="shared" si="12"/>
        <v>71.554381700545861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>
        <f>CT25*VLOOKUP('Données projet'!$B$13,Paramètres!$A$1:$I$89,3,0)*VLOOKUP('Données projet'!$B$13,Paramètres!$A$1:$I$89,5,0)</f>
        <v>0</v>
      </c>
      <c r="CV25" s="14" t="e">
        <f t="shared" si="41"/>
        <v>#NUM!</v>
      </c>
      <c r="CW25" s="22" t="e">
        <f t="shared" si="13"/>
        <v>#NUM!</v>
      </c>
      <c r="CX25" s="62" t="e">
        <f t="shared" si="14"/>
        <v>#NUM!</v>
      </c>
      <c r="CY25" s="62">
        <f ca="1">AVERAGE(OFFSET($CX$3,0,0,'Données projet'!$E$13+1,1))-AVERAGE(OFFSET($H$3,0,0,'Données projet'!$E$13+1,1))</f>
        <v>59.705816556836425</v>
      </c>
      <c r="CZ25" s="62">
        <f t="shared" si="42"/>
        <v>287.10748454343286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66.118058902556342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5.4363227979895257</v>
      </c>
      <c r="DI25" s="24">
        <f t="shared" si="15"/>
        <v>71.554381700545861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83.689958074421725</v>
      </c>
      <c r="T26" s="62">
        <f t="shared" si="34"/>
        <v>421.28373222186951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100.10883560968085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5.9366768612584604</v>
      </c>
      <c r="AC26" s="24">
        <f t="shared" si="3"/>
        <v>106.04551247093931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75.348153704795209</v>
      </c>
      <c r="AO26" s="62">
        <f t="shared" si="36"/>
        <v>371.0831047210728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86.868634770981103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5.1515034699307289</v>
      </c>
      <c r="AX26" s="23">
        <f t="shared" si="6"/>
        <v>92.020138240911834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83.689958074421725</v>
      </c>
      <c r="BJ26" s="62">
        <f t="shared" si="38"/>
        <v>421.28373222186951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100.10883560968085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5.9366768612584604</v>
      </c>
      <c r="BS26" s="24">
        <f t="shared" si="9"/>
        <v>106.04551247093931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>
        <f>BY26*VLOOKUP('Données projet'!$B$12,Paramètres!$A$1:$I$89,3,0)*VLOOKUP('Données projet'!$B$12,Paramètres!$A$1:$I$89,5,0)</f>
        <v>0</v>
      </c>
      <c r="CA26" s="14" t="e">
        <f t="shared" si="39"/>
        <v>#NUM!</v>
      </c>
      <c r="CB26" s="22" t="e">
        <f t="shared" si="10"/>
        <v>#NUM!</v>
      </c>
      <c r="CC26" s="62" t="e">
        <f t="shared" si="11"/>
        <v>#NUM!</v>
      </c>
      <c r="CD26" s="62">
        <f ca="1">AVERAGE(OFFSET($CC$3,0,0,'Données projet'!$E$12+1,1))-AVERAGE(OFFSET($H$3,0,0,'Données projet'!$E$12+1,1))</f>
        <v>59.705816556836425</v>
      </c>
      <c r="CE26" s="62">
        <f t="shared" si="40"/>
        <v>287.10748454343286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64.82152409551108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3.8440607151774198</v>
      </c>
      <c r="CN26" s="24">
        <f t="shared" si="12"/>
        <v>68.6655848106885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>
        <f>CT26*VLOOKUP('Données projet'!$B$13,Paramètres!$A$1:$I$89,3,0)*VLOOKUP('Données projet'!$B$13,Paramètres!$A$1:$I$89,5,0)</f>
        <v>0</v>
      </c>
      <c r="CV26" s="14" t="e">
        <f t="shared" si="41"/>
        <v>#NUM!</v>
      </c>
      <c r="CW26" s="22" t="e">
        <f t="shared" si="13"/>
        <v>#NUM!</v>
      </c>
      <c r="CX26" s="62" t="e">
        <f t="shared" si="14"/>
        <v>#NUM!</v>
      </c>
      <c r="CY26" s="62">
        <f ca="1">AVERAGE(OFFSET($CX$3,0,0,'Données projet'!$E$13+1,1))-AVERAGE(OFFSET($H$3,0,0,'Données projet'!$E$13+1,1))</f>
        <v>59.705816556836425</v>
      </c>
      <c r="CZ26" s="62">
        <f t="shared" si="42"/>
        <v>287.10748454343286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64.82152409551108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3.8440607151774198</v>
      </c>
      <c r="DI26" s="24">
        <f t="shared" si="15"/>
        <v>68.6655848106885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83.689958074421725</v>
      </c>
      <c r="T27" s="62">
        <f t="shared" si="34"/>
        <v>421.28373222186951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98.145762403735517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4.1978644663091265</v>
      </c>
      <c r="AC27" s="24">
        <f t="shared" si="3"/>
        <v>102.34362687004464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75.348153704795209</v>
      </c>
      <c r="AO27" s="62">
        <f t="shared" si="36"/>
        <v>371.0831047210728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85.165193827757577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3.6426630368940485</v>
      </c>
      <c r="AX27" s="23">
        <f t="shared" si="6"/>
        <v>88.807856864651626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83.689958074421725</v>
      </c>
      <c r="BJ27" s="62">
        <f t="shared" si="38"/>
        <v>421.28373222186951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98.145762403735517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4.1978644663091265</v>
      </c>
      <c r="BS27" s="24">
        <f t="shared" si="9"/>
        <v>102.34362687004464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>
        <f>BY27*VLOOKUP('Données projet'!$B$12,Paramètres!$A$1:$I$89,3,0)*VLOOKUP('Données projet'!$B$12,Paramètres!$A$1:$I$89,5,0)</f>
        <v>0</v>
      </c>
      <c r="CA27" s="14" t="e">
        <f t="shared" si="39"/>
        <v>#NUM!</v>
      </c>
      <c r="CB27" s="22" t="e">
        <f t="shared" si="10"/>
        <v>#NUM!</v>
      </c>
      <c r="CC27" s="62" t="e">
        <f t="shared" si="11"/>
        <v>#NUM!</v>
      </c>
      <c r="CD27" s="62">
        <f ca="1">AVERAGE(OFFSET($CC$3,0,0,'Données projet'!$E$12+1,1))-AVERAGE(OFFSET($H$3,0,0,'Données projet'!$E$12+1,1))</f>
        <v>59.705816556836425</v>
      </c>
      <c r="CE27" s="62">
        <f t="shared" si="40"/>
        <v>287.10748454343286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63.550413545223826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2.7181613989947633</v>
      </c>
      <c r="CN27" s="24">
        <f t="shared" si="12"/>
        <v>66.268574944218585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>
        <f>CT27*VLOOKUP('Données projet'!$B$13,Paramètres!$A$1:$I$89,3,0)*VLOOKUP('Données projet'!$B$13,Paramètres!$A$1:$I$89,5,0)</f>
        <v>0</v>
      </c>
      <c r="CV27" s="14" t="e">
        <f t="shared" si="41"/>
        <v>#NUM!</v>
      </c>
      <c r="CW27" s="22" t="e">
        <f t="shared" si="13"/>
        <v>#NUM!</v>
      </c>
      <c r="CX27" s="62" t="e">
        <f t="shared" si="14"/>
        <v>#NUM!</v>
      </c>
      <c r="CY27" s="62">
        <f ca="1">AVERAGE(OFFSET($CX$3,0,0,'Données projet'!$E$13+1,1))-AVERAGE(OFFSET($H$3,0,0,'Données projet'!$E$13+1,1))</f>
        <v>59.705816556836425</v>
      </c>
      <c r="CZ27" s="62">
        <f t="shared" si="42"/>
        <v>287.10748454343286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63.550413545223826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2.7181613989947633</v>
      </c>
      <c r="DI27" s="24">
        <f t="shared" si="15"/>
        <v>66.268574944218585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83.689958074421725</v>
      </c>
      <c r="T28" s="62">
        <f t="shared" si="34"/>
        <v>421.28373222186951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96.221183866002349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2.9683384306292306</v>
      </c>
      <c r="AC28" s="24">
        <f t="shared" si="3"/>
        <v>99.18952229663158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75.348153704795209</v>
      </c>
      <c r="AO28" s="62">
        <f t="shared" si="36"/>
        <v>371.0831047210728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83.495156322434283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2.5757517349653649</v>
      </c>
      <c r="AX28" s="23">
        <f t="shared" si="6"/>
        <v>86.070908057399649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83.689958074421725</v>
      </c>
      <c r="BJ28" s="62">
        <f t="shared" si="38"/>
        <v>421.28373222186951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96.221183866002349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2.9683384306292306</v>
      </c>
      <c r="BS28" s="24">
        <f t="shared" si="9"/>
        <v>99.18952229663158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>
        <f>BY28*VLOOKUP('Données projet'!$B$12,Paramètres!$A$1:$I$89,3,0)*VLOOKUP('Données projet'!$B$12,Paramètres!$A$1:$I$89,5,0)</f>
        <v>0</v>
      </c>
      <c r="CA28" s="14" t="e">
        <f t="shared" si="39"/>
        <v>#NUM!</v>
      </c>
      <c r="CB28" s="22" t="e">
        <f t="shared" si="10"/>
        <v>#NUM!</v>
      </c>
      <c r="CC28" s="62" t="e">
        <f t="shared" si="11"/>
        <v>#NUM!</v>
      </c>
      <c r="CD28" s="62">
        <f ca="1">AVERAGE(OFFSET($CC$3,0,0,'Données projet'!$E$12+1,1))-AVERAGE(OFFSET($H$3,0,0,'Données projet'!$E$12+1,1))</f>
        <v>59.705816556836425</v>
      </c>
      <c r="CE28" s="62">
        <f t="shared" si="40"/>
        <v>287.10748454343286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62.304228697526824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1.9220303575887101</v>
      </c>
      <c r="CN28" s="24">
        <f t="shared" si="12"/>
        <v>64.226259055115534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>
        <f>CT28*VLOOKUP('Données projet'!$B$13,Paramètres!$A$1:$I$89,3,0)*VLOOKUP('Données projet'!$B$13,Paramètres!$A$1:$I$89,5,0)</f>
        <v>0</v>
      </c>
      <c r="CV28" s="14" t="e">
        <f t="shared" si="41"/>
        <v>#NUM!</v>
      </c>
      <c r="CW28" s="22" t="e">
        <f t="shared" si="13"/>
        <v>#NUM!</v>
      </c>
      <c r="CX28" s="62" t="e">
        <f t="shared" si="14"/>
        <v>#NUM!</v>
      </c>
      <c r="CY28" s="62">
        <f ca="1">AVERAGE(OFFSET($CX$3,0,0,'Données projet'!$E$13+1,1))-AVERAGE(OFFSET($H$3,0,0,'Données projet'!$E$13+1,1))</f>
        <v>59.705816556836425</v>
      </c>
      <c r="CZ28" s="62">
        <f t="shared" si="42"/>
        <v>287.10748454343286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62.304228697526824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1.9220303575887101</v>
      </c>
      <c r="DI28" s="24">
        <f t="shared" si="15"/>
        <v>64.226259055115534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83.689958074421725</v>
      </c>
      <c r="T29" s="62">
        <f t="shared" si="34"/>
        <v>421.28373222186951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94.334345139517126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2.0989322331545632</v>
      </c>
      <c r="AC29" s="24">
        <f t="shared" si="3"/>
        <v>96.433277372671682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75.348153704795209</v>
      </c>
      <c r="AO29" s="62">
        <f t="shared" si="36"/>
        <v>371.0831047210728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81.857867233968079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1.8213315184470245</v>
      </c>
      <c r="AX29" s="23">
        <f t="shared" si="6"/>
        <v>83.679198752415104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83.689958074421725</v>
      </c>
      <c r="BJ29" s="62">
        <f t="shared" si="38"/>
        <v>421.28373222186951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94.334345139517126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2.0989322331545632</v>
      </c>
      <c r="BS29" s="24">
        <f t="shared" si="9"/>
        <v>96.433277372671682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>
        <f>BY29*VLOOKUP('Données projet'!$B$12,Paramètres!$A$1:$I$89,3,0)*VLOOKUP('Données projet'!$B$12,Paramètres!$A$1:$I$89,5,0)</f>
        <v>0</v>
      </c>
      <c r="CA29" s="14" t="e">
        <f t="shared" si="39"/>
        <v>#NUM!</v>
      </c>
      <c r="CB29" s="22" t="e">
        <f t="shared" si="10"/>
        <v>#NUM!</v>
      </c>
      <c r="CC29" s="62" t="e">
        <f t="shared" si="11"/>
        <v>#NUM!</v>
      </c>
      <c r="CD29" s="62">
        <f ca="1">AVERAGE(OFFSET($CC$3,0,0,'Données projet'!$E$12+1,1))-AVERAGE(OFFSET($H$3,0,0,'Données projet'!$E$12+1,1))</f>
        <v>59.705816556836425</v>
      </c>
      <c r="CE29" s="62">
        <f t="shared" si="40"/>
        <v>287.10748454343286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61.08248077459546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1.3590806994973819</v>
      </c>
      <c r="CN29" s="24">
        <f t="shared" si="12"/>
        <v>62.441561474092843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>
        <f>CT29*VLOOKUP('Données projet'!$B$13,Paramètres!$A$1:$I$89,3,0)*VLOOKUP('Données projet'!$B$13,Paramètres!$A$1:$I$89,5,0)</f>
        <v>0</v>
      </c>
      <c r="CV29" s="14" t="e">
        <f t="shared" si="41"/>
        <v>#NUM!</v>
      </c>
      <c r="CW29" s="22" t="e">
        <f t="shared" si="13"/>
        <v>#NUM!</v>
      </c>
      <c r="CX29" s="62" t="e">
        <f t="shared" si="14"/>
        <v>#NUM!</v>
      </c>
      <c r="CY29" s="62">
        <f ca="1">AVERAGE(OFFSET($CX$3,0,0,'Données projet'!$E$13+1,1))-AVERAGE(OFFSET($H$3,0,0,'Données projet'!$E$13+1,1))</f>
        <v>59.705816556836425</v>
      </c>
      <c r="CZ29" s="62">
        <f t="shared" si="42"/>
        <v>287.10748454343286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61.08248077459546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1.3590806994973819</v>
      </c>
      <c r="DI29" s="24">
        <f t="shared" si="15"/>
        <v>62.441561474092843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83.689958074421725</v>
      </c>
      <c r="T30" s="62">
        <f t="shared" si="34"/>
        <v>421.28373222186951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92.484506169600294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1.4841692153146153</v>
      </c>
      <c r="AC30" s="24">
        <f t="shared" si="3"/>
        <v>93.968675384914903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75.348153704795209</v>
      </c>
      <c r="AO30" s="62">
        <f t="shared" si="36"/>
        <v>371.0831047210728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80.252684385878965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1.2878758674826825</v>
      </c>
      <c r="AX30" s="23">
        <f t="shared" si="6"/>
        <v>81.540560253361647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83.689958074421725</v>
      </c>
      <c r="BJ30" s="62">
        <f t="shared" si="38"/>
        <v>421.28373222186951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92.484506169600294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1.4841692153146153</v>
      </c>
      <c r="BS30" s="24">
        <f t="shared" si="9"/>
        <v>93.968675384914903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>
        <f>BY30*VLOOKUP('Données projet'!$B$12,Paramètres!$A$1:$I$89,3,0)*VLOOKUP('Données projet'!$B$12,Paramètres!$A$1:$I$89,5,0)</f>
        <v>0</v>
      </c>
      <c r="CA30" s="14" t="e">
        <f t="shared" si="39"/>
        <v>#NUM!</v>
      </c>
      <c r="CB30" s="22" t="e">
        <f t="shared" si="10"/>
        <v>#NUM!</v>
      </c>
      <c r="CC30" s="62" t="e">
        <f t="shared" si="11"/>
        <v>#NUM!</v>
      </c>
      <c r="CD30" s="62">
        <f ca="1">AVERAGE(OFFSET($CC$3,0,0,'Données projet'!$E$12+1,1))-AVERAGE(OFFSET($H$3,0,0,'Données projet'!$E$12+1,1))</f>
        <v>59.705816556836425</v>
      </c>
      <c r="CE30" s="62">
        <f t="shared" si="40"/>
        <v>287.10748454343286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59.884690583240129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0.96101517879435516</v>
      </c>
      <c r="CN30" s="24">
        <f t="shared" si="12"/>
        <v>60.845705762034484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>
        <f>CT30*VLOOKUP('Données projet'!$B$13,Paramètres!$A$1:$I$89,3,0)*VLOOKUP('Données projet'!$B$13,Paramètres!$A$1:$I$89,5,0)</f>
        <v>0</v>
      </c>
      <c r="CV30" s="14" t="e">
        <f t="shared" si="41"/>
        <v>#NUM!</v>
      </c>
      <c r="CW30" s="22" t="e">
        <f t="shared" si="13"/>
        <v>#NUM!</v>
      </c>
      <c r="CX30" s="62" t="e">
        <f t="shared" si="14"/>
        <v>#NUM!</v>
      </c>
      <c r="CY30" s="62">
        <f ca="1">AVERAGE(OFFSET($CX$3,0,0,'Données projet'!$E$13+1,1))-AVERAGE(OFFSET($H$3,0,0,'Données projet'!$E$13+1,1))</f>
        <v>59.705816556836425</v>
      </c>
      <c r="CZ30" s="62">
        <f t="shared" si="42"/>
        <v>287.10748454343286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59.884690583240129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0.96101517879435516</v>
      </c>
      <c r="DI30" s="24">
        <f t="shared" si="15"/>
        <v>60.845705762034484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83.689958074421725</v>
      </c>
      <c r="T31" s="62">
        <f t="shared" si="34"/>
        <v>421.28373222186951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90.67094141359317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1.0494661165772816</v>
      </c>
      <c r="AC31" s="24">
        <f t="shared" si="3"/>
        <v>91.720407530170448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75.348153704795209</v>
      </c>
      <c r="AO31" s="62">
        <f t="shared" si="36"/>
        <v>371.0831047210728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78.678978194376015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0.91066575922351223</v>
      </c>
      <c r="AX31" s="23">
        <f t="shared" si="6"/>
        <v>79.58964395359952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83.689958074421725</v>
      </c>
      <c r="BJ31" s="62">
        <f t="shared" si="38"/>
        <v>421.28373222186951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90.67094141359317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1.0494661165772816</v>
      </c>
      <c r="BS31" s="24">
        <f t="shared" si="9"/>
        <v>91.720407530170448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>
        <f>BY31*VLOOKUP('Données projet'!$B$12,Paramètres!$A$1:$I$89,3,0)*VLOOKUP('Données projet'!$B$12,Paramètres!$A$1:$I$89,5,0)</f>
        <v>0</v>
      </c>
      <c r="CA31" s="14" t="e">
        <f t="shared" si="39"/>
        <v>#NUM!</v>
      </c>
      <c r="CB31" s="22" t="e">
        <f t="shared" si="10"/>
        <v>#NUM!</v>
      </c>
      <c r="CC31" s="62" t="e">
        <f t="shared" si="11"/>
        <v>#NUM!</v>
      </c>
      <c r="CD31" s="62">
        <f ca="1">AVERAGE(OFFSET($CC$3,0,0,'Données projet'!$E$12+1,1))-AVERAGE(OFFSET($H$3,0,0,'Données projet'!$E$12+1,1))</f>
        <v>59.705816556836425</v>
      </c>
      <c r="CE31" s="62">
        <f t="shared" si="40"/>
        <v>287.10748454343286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58.7103883269574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0.67954034974869104</v>
      </c>
      <c r="CN31" s="24">
        <f t="shared" si="12"/>
        <v>59.389928676706091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>
        <f>CT31*VLOOKUP('Données projet'!$B$13,Paramètres!$A$1:$I$89,3,0)*VLOOKUP('Données projet'!$B$13,Paramètres!$A$1:$I$89,5,0)</f>
        <v>0</v>
      </c>
      <c r="CV31" s="14" t="e">
        <f t="shared" si="41"/>
        <v>#NUM!</v>
      </c>
      <c r="CW31" s="22" t="e">
        <f t="shared" si="13"/>
        <v>#NUM!</v>
      </c>
      <c r="CX31" s="62" t="e">
        <f t="shared" si="14"/>
        <v>#NUM!</v>
      </c>
      <c r="CY31" s="62">
        <f ca="1">AVERAGE(OFFSET($CX$3,0,0,'Données projet'!$E$13+1,1))-AVERAGE(OFFSET($H$3,0,0,'Données projet'!$E$13+1,1))</f>
        <v>59.705816556836425</v>
      </c>
      <c r="CZ31" s="62">
        <f t="shared" si="42"/>
        <v>287.10748454343286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58.7103883269574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0.67954034974869104</v>
      </c>
      <c r="DI31" s="24">
        <f t="shared" si="15"/>
        <v>59.389928676706091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83.689958074421725</v>
      </c>
      <c r="T32" s="62">
        <f t="shared" si="34"/>
        <v>421.28373222186951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88.892939556286066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0.74208460765730766</v>
      </c>
      <c r="AC32" s="24">
        <f t="shared" si="3"/>
        <v>89.63502416394337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75.348153704795209</v>
      </c>
      <c r="AO32" s="62">
        <f t="shared" si="36"/>
        <v>371.0831047210728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77.136131421422434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0.64393793374134123</v>
      </c>
      <c r="AX32" s="23">
        <f t="shared" si="6"/>
        <v>77.780069355163775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83.689958074421725</v>
      </c>
      <c r="BJ32" s="62">
        <f t="shared" si="38"/>
        <v>421.28373222186951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88.892939556286066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0.74208460765730766</v>
      </c>
      <c r="BS32" s="24">
        <f t="shared" si="9"/>
        <v>89.63502416394337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>
        <f>BY32*VLOOKUP('Données projet'!$B$12,Paramètres!$A$1:$I$89,3,0)*VLOOKUP('Données projet'!$B$12,Paramètres!$A$1:$I$89,5,0)</f>
        <v>0</v>
      </c>
      <c r="CA32" s="14" t="e">
        <f t="shared" si="39"/>
        <v>#NUM!</v>
      </c>
      <c r="CB32" s="22" t="e">
        <f t="shared" si="10"/>
        <v>#NUM!</v>
      </c>
      <c r="CC32" s="62" t="e">
        <f t="shared" si="11"/>
        <v>#NUM!</v>
      </c>
      <c r="CD32" s="62">
        <f ca="1">AVERAGE(OFFSET($CC$3,0,0,'Données projet'!$E$12+1,1))-AVERAGE(OFFSET($H$3,0,0,'Données projet'!$E$12+1,1))</f>
        <v>59.705816556836425</v>
      </c>
      <c r="CE32" s="62">
        <f t="shared" si="40"/>
        <v>287.10748454343286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57.559113421666723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0.48050758939717769</v>
      </c>
      <c r="CN32" s="24">
        <f t="shared" si="12"/>
        <v>58.0396210110639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>
        <f>CT32*VLOOKUP('Données projet'!$B$13,Paramètres!$A$1:$I$89,3,0)*VLOOKUP('Données projet'!$B$13,Paramètres!$A$1:$I$89,5,0)</f>
        <v>0</v>
      </c>
      <c r="CV32" s="14" t="e">
        <f t="shared" si="41"/>
        <v>#NUM!</v>
      </c>
      <c r="CW32" s="22" t="e">
        <f t="shared" si="13"/>
        <v>#NUM!</v>
      </c>
      <c r="CX32" s="62" t="e">
        <f t="shared" si="14"/>
        <v>#NUM!</v>
      </c>
      <c r="CY32" s="62">
        <f ca="1">AVERAGE(OFFSET($CX$3,0,0,'Données projet'!$E$13+1,1))-AVERAGE(OFFSET($H$3,0,0,'Données projet'!$E$13+1,1))</f>
        <v>59.705816556836425</v>
      </c>
      <c r="CZ32" s="62">
        <f t="shared" si="42"/>
        <v>287.10748454343286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57.559113421666723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0.48050758939717769</v>
      </c>
      <c r="DI32" s="24">
        <f t="shared" si="15"/>
        <v>58.0396210110639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83.689958074421725</v>
      </c>
      <c r="T33" s="62">
        <f t="shared" si="34"/>
        <v>421.28373222186951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87.149803230926707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0.52473305828864081</v>
      </c>
      <c r="AC33" s="24">
        <f t="shared" si="3"/>
        <v>87.674536289215354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75.348153704795209</v>
      </c>
      <c r="AO33" s="62">
        <f t="shared" si="36"/>
        <v>371.0831047210728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75.623538932642859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0.45533287961175611</v>
      </c>
      <c r="AX33" s="23">
        <f t="shared" si="6"/>
        <v>76.078871812254619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83.689958074421725</v>
      </c>
      <c r="BJ33" s="62">
        <f t="shared" si="38"/>
        <v>421.28373222186951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87.149803230926707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0.52473305828864081</v>
      </c>
      <c r="BS33" s="24">
        <f t="shared" si="9"/>
        <v>87.674536289215354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>
        <f>BY33*VLOOKUP('Données projet'!$B$12,Paramètres!$A$1:$I$89,3,0)*VLOOKUP('Données projet'!$B$12,Paramètres!$A$1:$I$89,5,0)</f>
        <v>0</v>
      </c>
      <c r="CA33" s="14" t="e">
        <f t="shared" si="39"/>
        <v>#NUM!</v>
      </c>
      <c r="CB33" s="22" t="e">
        <f t="shared" si="10"/>
        <v>#NUM!</v>
      </c>
      <c r="CC33" s="62" t="e">
        <f t="shared" si="11"/>
        <v>#NUM!</v>
      </c>
      <c r="CD33" s="62">
        <f ca="1">AVERAGE(OFFSET($CC$3,0,0,'Données projet'!$E$12+1,1))-AVERAGE(OFFSET($H$3,0,0,'Données projet'!$E$12+1,1))</f>
        <v>59.705816556836425</v>
      </c>
      <c r="CE33" s="62">
        <f t="shared" si="40"/>
        <v>287.10748454343286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56.430414315060439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0.33977017487434558</v>
      </c>
      <c r="CN33" s="24">
        <f t="shared" si="12"/>
        <v>56.770184489934785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>
        <f>CT33*VLOOKUP('Données projet'!$B$13,Paramètres!$A$1:$I$89,3,0)*VLOOKUP('Données projet'!$B$13,Paramètres!$A$1:$I$89,5,0)</f>
        <v>0</v>
      </c>
      <c r="CV33" s="14" t="e">
        <f t="shared" si="41"/>
        <v>#NUM!</v>
      </c>
      <c r="CW33" s="22" t="e">
        <f t="shared" si="13"/>
        <v>#NUM!</v>
      </c>
      <c r="CX33" s="62" t="e">
        <f t="shared" si="14"/>
        <v>#NUM!</v>
      </c>
      <c r="CY33" s="62">
        <f ca="1">AVERAGE(OFFSET($CX$3,0,0,'Données projet'!$E$13+1,1))-AVERAGE(OFFSET($H$3,0,0,'Données projet'!$E$13+1,1))</f>
        <v>59.705816556836425</v>
      </c>
      <c r="CZ33" s="62">
        <f t="shared" si="42"/>
        <v>287.10748454343286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56.430414315060439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0.33977017487434558</v>
      </c>
      <c r="DI33" s="24">
        <f t="shared" si="15"/>
        <v>56.770184489934785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83.689958074421725</v>
      </c>
      <c r="T34" s="62">
        <f t="shared" si="34"/>
        <v>421.28373222186951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85.440848745699469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0.37104230382865383</v>
      </c>
      <c r="AC34" s="24">
        <f t="shared" si="3"/>
        <v>85.811891049528128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75.348153704795209</v>
      </c>
      <c r="AO34" s="62">
        <f t="shared" si="36"/>
        <v>371.0831047210728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74.140607459977943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0.32196896687067061</v>
      </c>
      <c r="AX34" s="23">
        <f t="shared" si="6"/>
        <v>74.462576426848614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83.689958074421725</v>
      </c>
      <c r="BJ34" s="62">
        <f t="shared" si="38"/>
        <v>421.28373222186951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85.440848745699469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0.37104230382865383</v>
      </c>
      <c r="BS34" s="24">
        <f t="shared" si="9"/>
        <v>85.811891049528128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>
        <f>BY34*VLOOKUP('Données projet'!$B$12,Paramètres!$A$1:$I$89,3,0)*VLOOKUP('Données projet'!$B$12,Paramètres!$A$1:$I$89,5,0)</f>
        <v>0</v>
      </c>
      <c r="CA34" s="14" t="e">
        <f t="shared" si="39"/>
        <v>#NUM!</v>
      </c>
      <c r="CB34" s="22" t="e">
        <f t="shared" si="10"/>
        <v>#NUM!</v>
      </c>
      <c r="CC34" s="62" t="e">
        <f t="shared" si="11"/>
        <v>#NUM!</v>
      </c>
      <c r="CD34" s="62">
        <f ca="1">AVERAGE(OFFSET($CC$3,0,0,'Données projet'!$E$12+1,1))-AVERAGE(OFFSET($H$3,0,0,'Données projet'!$E$12+1,1))</f>
        <v>59.705816556836425</v>
      </c>
      <c r="CE34" s="62">
        <f t="shared" si="40"/>
        <v>287.10748454343286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55.323848309496228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0.24025379469858887</v>
      </c>
      <c r="CN34" s="24">
        <f t="shared" si="12"/>
        <v>55.564102104194816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>
        <f>CT34*VLOOKUP('Données projet'!$B$13,Paramètres!$A$1:$I$89,3,0)*VLOOKUP('Données projet'!$B$13,Paramètres!$A$1:$I$89,5,0)</f>
        <v>0</v>
      </c>
      <c r="CV34" s="14" t="e">
        <f t="shared" si="41"/>
        <v>#NUM!</v>
      </c>
      <c r="CW34" s="22" t="e">
        <f t="shared" si="13"/>
        <v>#NUM!</v>
      </c>
      <c r="CX34" s="62" t="e">
        <f t="shared" si="14"/>
        <v>#NUM!</v>
      </c>
      <c r="CY34" s="62">
        <f ca="1">AVERAGE(OFFSET($CX$3,0,0,'Données projet'!$E$13+1,1))-AVERAGE(OFFSET($H$3,0,0,'Données projet'!$E$13+1,1))</f>
        <v>59.705816556836425</v>
      </c>
      <c r="CZ34" s="62">
        <f t="shared" si="42"/>
        <v>287.10748454343286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55.323848309496228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0.24025379469858887</v>
      </c>
      <c r="DI34" s="24">
        <f t="shared" si="15"/>
        <v>55.564102104194816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83.689958074421725</v>
      </c>
      <c r="T35" s="62">
        <f t="shared" si="34"/>
        <v>421.28373222186951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83.765405815568229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0.2623665291443204</v>
      </c>
      <c r="AC35" s="24">
        <f t="shared" si="3"/>
        <v>84.027772344712545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75.348153704795209</v>
      </c>
      <c r="AO35" s="62">
        <f t="shared" si="36"/>
        <v>371.0831047210728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72.68675536899309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0.22766643980587806</v>
      </c>
      <c r="AX35" s="23">
        <f t="shared" si="6"/>
        <v>72.914421808798963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83.689958074421725</v>
      </c>
      <c r="BJ35" s="62">
        <f t="shared" si="38"/>
        <v>421.28373222186951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83.765405815568229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0.2623665291443204</v>
      </c>
      <c r="BS35" s="24">
        <f t="shared" si="9"/>
        <v>84.027772344712545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>
        <f>BY35*VLOOKUP('Données projet'!$B$12,Paramètres!$A$1:$I$89,3,0)*VLOOKUP('Données projet'!$B$12,Paramètres!$A$1:$I$89,5,0)</f>
        <v>0</v>
      </c>
      <c r="CA35" s="14" t="e">
        <f t="shared" si="39"/>
        <v>#NUM!</v>
      </c>
      <c r="CB35" s="22" t="e">
        <f t="shared" si="10"/>
        <v>#NUM!</v>
      </c>
      <c r="CC35" s="62" t="e">
        <f t="shared" si="11"/>
        <v>#NUM!</v>
      </c>
      <c r="CD35" s="62">
        <f ca="1">AVERAGE(OFFSET($CC$3,0,0,'Données projet'!$E$12+1,1))-AVERAGE(OFFSET($H$3,0,0,'Données projet'!$E$12+1,1))</f>
        <v>59.705816556836425</v>
      </c>
      <c r="CE35" s="62">
        <f t="shared" si="40"/>
        <v>287.10748454343286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54.238981388362511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0.16988508743717282</v>
      </c>
      <c r="CN35" s="24">
        <f t="shared" si="12"/>
        <v>54.408866475799684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>
        <f>CT35*VLOOKUP('Données projet'!$B$13,Paramètres!$A$1:$I$89,3,0)*VLOOKUP('Données projet'!$B$13,Paramètres!$A$1:$I$89,5,0)</f>
        <v>0</v>
      </c>
      <c r="CV35" s="14" t="e">
        <f t="shared" si="41"/>
        <v>#NUM!</v>
      </c>
      <c r="CW35" s="22" t="e">
        <f t="shared" si="13"/>
        <v>#NUM!</v>
      </c>
      <c r="CX35" s="62" t="e">
        <f t="shared" si="14"/>
        <v>#NUM!</v>
      </c>
      <c r="CY35" s="62">
        <f ca="1">AVERAGE(OFFSET($CX$3,0,0,'Données projet'!$E$13+1,1))-AVERAGE(OFFSET($H$3,0,0,'Données projet'!$E$13+1,1))</f>
        <v>59.705816556836425</v>
      </c>
      <c r="CZ35" s="62">
        <f t="shared" si="42"/>
        <v>287.10748454343286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54.238981388362511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0.16988508743717282</v>
      </c>
      <c r="DI35" s="24">
        <f t="shared" si="15"/>
        <v>54.408866475799684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83.689958074421725</v>
      </c>
      <c r="T36" s="62">
        <f t="shared" si="34"/>
        <v>421.28373222186951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82.122817299377587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0.18552115191432691</v>
      </c>
      <c r="AC36" s="24">
        <f t="shared" si="3"/>
        <v>82.308338451291917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75.348153704795209</v>
      </c>
      <c r="AO36" s="62">
        <f t="shared" si="36"/>
        <v>371.0831047210728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71.261412430750241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0.16098448343533531</v>
      </c>
      <c r="AX36" s="23">
        <f t="shared" si="6"/>
        <v>71.422396914185569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83.689958074421725</v>
      </c>
      <c r="BJ36" s="62">
        <f t="shared" si="38"/>
        <v>421.28373222186951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82.122817299377587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0.18552115191432691</v>
      </c>
      <c r="BS36" s="24">
        <f t="shared" si="9"/>
        <v>82.308338451291917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>
        <f>BY36*VLOOKUP('Données projet'!$B$12,Paramètres!$A$1:$I$89,3,0)*VLOOKUP('Données projet'!$B$12,Paramètres!$A$1:$I$89,5,0)</f>
        <v>0</v>
      </c>
      <c r="CA36" s="14" t="e">
        <f t="shared" si="39"/>
        <v>#NUM!</v>
      </c>
      <c r="CB36" s="22" t="e">
        <f t="shared" si="10"/>
        <v>#NUM!</v>
      </c>
      <c r="CC36" s="62" t="e">
        <f t="shared" si="11"/>
        <v>#NUM!</v>
      </c>
      <c r="CD36" s="62">
        <f ca="1">AVERAGE(OFFSET($CC$3,0,0,'Données projet'!$E$12+1,1))-AVERAGE(OFFSET($H$3,0,0,'Données projet'!$E$12+1,1))</f>
        <v>59.705816556836425</v>
      </c>
      <c r="CE36" s="62">
        <f t="shared" si="40"/>
        <v>287.10748454343286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53.175388045848742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0.12012689734929446</v>
      </c>
      <c r="CN36" s="24">
        <f t="shared" si="12"/>
        <v>53.295514943198036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>
        <f>CT36*VLOOKUP('Données projet'!$B$13,Paramètres!$A$1:$I$89,3,0)*VLOOKUP('Données projet'!$B$13,Paramètres!$A$1:$I$89,5,0)</f>
        <v>0</v>
      </c>
      <c r="CV36" s="14" t="e">
        <f t="shared" si="41"/>
        <v>#NUM!</v>
      </c>
      <c r="CW36" s="22" t="e">
        <f t="shared" si="13"/>
        <v>#NUM!</v>
      </c>
      <c r="CX36" s="62" t="e">
        <f t="shared" si="14"/>
        <v>#NUM!</v>
      </c>
      <c r="CY36" s="62">
        <f ca="1">AVERAGE(OFFSET($CX$3,0,0,'Données projet'!$E$13+1,1))-AVERAGE(OFFSET($H$3,0,0,'Données projet'!$E$13+1,1))</f>
        <v>59.705816556836425</v>
      </c>
      <c r="CZ36" s="62">
        <f t="shared" si="42"/>
        <v>287.10748454343286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53.175388045848742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0.12012689734929446</v>
      </c>
      <c r="DI36" s="24">
        <f t="shared" si="15"/>
        <v>53.295514943198036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83.689958074421725</v>
      </c>
      <c r="T37" s="62">
        <f t="shared" si="34"/>
        <v>421.28373222186951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80.51243894210937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0.1311832645721602</v>
      </c>
      <c r="AC37" s="24">
        <f t="shared" si="3"/>
        <v>80.643622206681528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75.348153704795209</v>
      </c>
      <c r="AO37" s="62">
        <f t="shared" si="36"/>
        <v>371.0831047210728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69.864019598152979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0.11383321990293903</v>
      </c>
      <c r="AX37" s="23">
        <f t="shared" si="6"/>
        <v>69.977852818055922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83.689958074421725</v>
      </c>
      <c r="BJ37" s="62">
        <f t="shared" si="38"/>
        <v>421.28373222186951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80.51243894210937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0.1311832645721602</v>
      </c>
      <c r="BS37" s="24">
        <f t="shared" si="9"/>
        <v>80.643622206681528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>
        <f>BY37*VLOOKUP('Données projet'!$B$12,Paramètres!$A$1:$I$89,3,0)*VLOOKUP('Données projet'!$B$12,Paramètres!$A$1:$I$89,5,0)</f>
        <v>0</v>
      </c>
      <c r="CA37" s="14" t="e">
        <f t="shared" si="39"/>
        <v>#NUM!</v>
      </c>
      <c r="CB37" s="22" t="e">
        <f t="shared" si="10"/>
        <v>#NUM!</v>
      </c>
      <c r="CC37" s="62" t="e">
        <f t="shared" si="11"/>
        <v>#NUM!</v>
      </c>
      <c r="CD37" s="62">
        <f ca="1">AVERAGE(OFFSET($CC$3,0,0,'Données projet'!$E$12+1,1))-AVERAGE(OFFSET($H$3,0,0,'Données projet'!$E$12+1,1))</f>
        <v>59.705816556836425</v>
      </c>
      <c r="CE37" s="62">
        <f t="shared" si="40"/>
        <v>287.10748454343286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52.132651120053787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8.4942543718586422E-2</v>
      </c>
      <c r="CN37" s="24">
        <f t="shared" si="12"/>
        <v>52.217593663772369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>
        <f>CT37*VLOOKUP('Données projet'!$B$13,Paramètres!$A$1:$I$89,3,0)*VLOOKUP('Données projet'!$B$13,Paramètres!$A$1:$I$89,5,0)</f>
        <v>0</v>
      </c>
      <c r="CV37" s="14" t="e">
        <f t="shared" si="41"/>
        <v>#NUM!</v>
      </c>
      <c r="CW37" s="22" t="e">
        <f t="shared" si="13"/>
        <v>#NUM!</v>
      </c>
      <c r="CX37" s="62" t="e">
        <f t="shared" si="14"/>
        <v>#NUM!</v>
      </c>
      <c r="CY37" s="62">
        <f ca="1">AVERAGE(OFFSET($CX$3,0,0,'Données projet'!$E$13+1,1))-AVERAGE(OFFSET($H$3,0,0,'Données projet'!$E$13+1,1))</f>
        <v>59.705816556836425</v>
      </c>
      <c r="CZ37" s="62">
        <f t="shared" si="42"/>
        <v>287.10748454343286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52.132651120053787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8.4942543718586422E-2</v>
      </c>
      <c r="DI37" s="24">
        <f t="shared" si="15"/>
        <v>52.217593663772369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83.689958074421725</v>
      </c>
      <c r="T38" s="62">
        <f t="shared" si="34"/>
        <v>421.28373222186951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78.93363912219337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9.2760575957163457E-2</v>
      </c>
      <c r="AC38" s="24">
        <f t="shared" si="3"/>
        <v>79.026399698150527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75.348153704795209</v>
      </c>
      <c r="AO38" s="62">
        <f t="shared" si="36"/>
        <v>371.0831047210728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68.49402878667749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8.0492241717667654E-2</v>
      </c>
      <c r="AX38" s="23">
        <f t="shared" si="6"/>
        <v>68.574521028395154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83.689958074421725</v>
      </c>
      <c r="BJ38" s="62">
        <f t="shared" si="38"/>
        <v>421.28373222186951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78.93363912219337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9.2760575957163457E-2</v>
      </c>
      <c r="BS38" s="24">
        <f t="shared" si="9"/>
        <v>79.026399698150527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>
        <f>BY38*VLOOKUP('Données projet'!$B$12,Paramètres!$A$1:$I$89,3,0)*VLOOKUP('Données projet'!$B$12,Paramètres!$A$1:$I$89,5,0)</f>
        <v>0</v>
      </c>
      <c r="CA38" s="14" t="e">
        <f t="shared" si="39"/>
        <v>#NUM!</v>
      </c>
      <c r="CB38" s="22" t="e">
        <f t="shared" si="10"/>
        <v>#NUM!</v>
      </c>
      <c r="CC38" s="62" t="e">
        <f t="shared" si="11"/>
        <v>#NUM!</v>
      </c>
      <c r="CD38" s="62">
        <f ca="1">AVERAGE(OFFSET($CC$3,0,0,'Données projet'!$E$12+1,1))-AVERAGE(OFFSET($H$3,0,0,'Données projet'!$E$12+1,1))</f>
        <v>59.705816556836425</v>
      </c>
      <c r="CE38" s="62">
        <f t="shared" si="40"/>
        <v>287.10748454343286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51.110361629366942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6.0063448674647239E-2</v>
      </c>
      <c r="CN38" s="24">
        <f t="shared" si="12"/>
        <v>51.170425078041589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>
        <f>CT38*VLOOKUP('Données projet'!$B$13,Paramètres!$A$1:$I$89,3,0)*VLOOKUP('Données projet'!$B$13,Paramètres!$A$1:$I$89,5,0)</f>
        <v>0</v>
      </c>
      <c r="CV38" s="14" t="e">
        <f t="shared" si="41"/>
        <v>#NUM!</v>
      </c>
      <c r="CW38" s="22" t="e">
        <f t="shared" si="13"/>
        <v>#NUM!</v>
      </c>
      <c r="CX38" s="62" t="e">
        <f t="shared" si="14"/>
        <v>#NUM!</v>
      </c>
      <c r="CY38" s="62">
        <f ca="1">AVERAGE(OFFSET($CX$3,0,0,'Données projet'!$E$13+1,1))-AVERAGE(OFFSET($H$3,0,0,'Données projet'!$E$13+1,1))</f>
        <v>59.705816556836425</v>
      </c>
      <c r="CZ38" s="62">
        <f t="shared" si="42"/>
        <v>287.10748454343286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51.110361629366942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6.0063448674647239E-2</v>
      </c>
      <c r="DI38" s="24">
        <f t="shared" si="15"/>
        <v>51.170425078041589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83.689958074421725</v>
      </c>
      <c r="T39" s="62">
        <f t="shared" si="34"/>
        <v>421.28373222186951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77.385798603773125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6.5591632286080101E-2</v>
      </c>
      <c r="AC39" s="24">
        <f t="shared" si="3"/>
        <v>77.451390236059211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75.348153704795209</v>
      </c>
      <c r="AO39" s="62">
        <f t="shared" si="36"/>
        <v>371.0831047210728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67.150902659403144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5.6916609951469514E-2</v>
      </c>
      <c r="AX39" s="23">
        <f t="shared" si="6"/>
        <v>67.207819269354616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83.689958074421725</v>
      </c>
      <c r="BJ39" s="62">
        <f t="shared" si="38"/>
        <v>421.28373222186951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77.385798603773125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6.5591632286080101E-2</v>
      </c>
      <c r="BS39" s="24">
        <f t="shared" si="9"/>
        <v>77.451390236059211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>
        <f>BY39*VLOOKUP('Données projet'!$B$12,Paramètres!$A$1:$I$89,3,0)*VLOOKUP('Données projet'!$B$12,Paramètres!$A$1:$I$89,5,0)</f>
        <v>0</v>
      </c>
      <c r="CA39" s="14" t="e">
        <f t="shared" si="39"/>
        <v>#NUM!</v>
      </c>
      <c r="CB39" s="22" t="e">
        <f t="shared" si="10"/>
        <v>#NUM!</v>
      </c>
      <c r="CC39" s="62" t="e">
        <f t="shared" si="11"/>
        <v>#NUM!</v>
      </c>
      <c r="CD39" s="62">
        <f ca="1">AVERAGE(OFFSET($CC$3,0,0,'Données projet'!$E$12+1,1))-AVERAGE(OFFSET($H$3,0,0,'Données projet'!$E$12+1,1))</f>
        <v>59.705816556836425</v>
      </c>
      <c r="CE39" s="62">
        <f t="shared" si="40"/>
        <v>287.10748454343286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50.108118612057446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4.2471271859293218E-2</v>
      </c>
      <c r="CN39" s="24">
        <f t="shared" si="12"/>
        <v>50.150589883916737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>
        <f>CT39*VLOOKUP('Données projet'!$B$13,Paramètres!$A$1:$I$89,3,0)*VLOOKUP('Données projet'!$B$13,Paramètres!$A$1:$I$89,5,0)</f>
        <v>0</v>
      </c>
      <c r="CV39" s="14" t="e">
        <f t="shared" si="41"/>
        <v>#NUM!</v>
      </c>
      <c r="CW39" s="22" t="e">
        <f t="shared" si="13"/>
        <v>#NUM!</v>
      </c>
      <c r="CX39" s="62" t="e">
        <f t="shared" si="14"/>
        <v>#NUM!</v>
      </c>
      <c r="CY39" s="62">
        <f ca="1">AVERAGE(OFFSET($CX$3,0,0,'Données projet'!$E$13+1,1))-AVERAGE(OFFSET($H$3,0,0,'Données projet'!$E$13+1,1))</f>
        <v>59.705816556836425</v>
      </c>
      <c r="CZ39" s="62">
        <f t="shared" si="42"/>
        <v>287.10748454343286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50.108118612057446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4.2471271859293218E-2</v>
      </c>
      <c r="DI39" s="24">
        <f t="shared" si="15"/>
        <v>50.150589883916737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83.689958074421725</v>
      </c>
      <c r="T40" s="62">
        <f t="shared" si="34"/>
        <v>421.28373222186951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75.868310293829609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4.6380287978581729E-2</v>
      </c>
      <c r="AC40" s="24">
        <f t="shared" si="3"/>
        <v>75.914690581808188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75.348153704795209</v>
      </c>
      <c r="AO40" s="62">
        <f t="shared" si="36"/>
        <v>371.0831047210728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65.8341144162586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4.0246120858833827E-2</v>
      </c>
      <c r="AX40" s="23">
        <f t="shared" si="6"/>
        <v>65.87436053711744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83.689958074421725</v>
      </c>
      <c r="BJ40" s="62">
        <f t="shared" si="38"/>
        <v>421.28373222186951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75.868310293829609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4.6380287978581729E-2</v>
      </c>
      <c r="BS40" s="24">
        <f t="shared" si="9"/>
        <v>75.914690581808188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>
        <f>BY40*VLOOKUP('Données projet'!$B$12,Paramètres!$A$1:$I$89,3,0)*VLOOKUP('Données projet'!$B$12,Paramètres!$A$1:$I$89,5,0)</f>
        <v>0</v>
      </c>
      <c r="CA40" s="14" t="e">
        <f t="shared" si="39"/>
        <v>#NUM!</v>
      </c>
      <c r="CB40" s="22" t="e">
        <f t="shared" si="10"/>
        <v>#NUM!</v>
      </c>
      <c r="CC40" s="62" t="e">
        <f t="shared" si="11"/>
        <v>#NUM!</v>
      </c>
      <c r="CD40" s="62">
        <f ca="1">AVERAGE(OFFSET($CC$3,0,0,'Données projet'!$E$12+1,1))-AVERAGE(OFFSET($H$3,0,0,'Données projet'!$E$12+1,1))</f>
        <v>59.705816556836425</v>
      </c>
      <c r="CE40" s="62">
        <f t="shared" si="40"/>
        <v>287.10748454343286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49.125528969009515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3.0031724337323627E-2</v>
      </c>
      <c r="CN40" s="24">
        <f t="shared" si="12"/>
        <v>49.155560693346843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>
        <f>CT40*VLOOKUP('Données projet'!$B$13,Paramètres!$A$1:$I$89,3,0)*VLOOKUP('Données projet'!$B$13,Paramètres!$A$1:$I$89,5,0)</f>
        <v>0</v>
      </c>
      <c r="CV40" s="14" t="e">
        <f t="shared" si="41"/>
        <v>#NUM!</v>
      </c>
      <c r="CW40" s="22" t="e">
        <f t="shared" si="13"/>
        <v>#NUM!</v>
      </c>
      <c r="CX40" s="62" t="e">
        <f t="shared" si="14"/>
        <v>#NUM!</v>
      </c>
      <c r="CY40" s="62">
        <f ca="1">AVERAGE(OFFSET($CX$3,0,0,'Données projet'!$E$13+1,1))-AVERAGE(OFFSET($H$3,0,0,'Données projet'!$E$13+1,1))</f>
        <v>59.705816556836425</v>
      </c>
      <c r="CZ40" s="62">
        <f t="shared" si="42"/>
        <v>287.10748454343286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49.125528969009515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3.0031724337323627E-2</v>
      </c>
      <c r="DI40" s="24">
        <f t="shared" si="15"/>
        <v>49.155560693346843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83.689958074421725</v>
      </c>
      <c r="T41" s="62">
        <f t="shared" si="34"/>
        <v>421.28373222186951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74.380579004067599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3.279581614304005E-2</v>
      </c>
      <c r="AC41" s="24">
        <f t="shared" si="3"/>
        <v>74.413374820210635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75.348153704795209</v>
      </c>
      <c r="AO41" s="62">
        <f t="shared" si="36"/>
        <v>371.0831047210728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64.543147587400597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2.8458304975734757E-2</v>
      </c>
      <c r="AX41" s="23">
        <f t="shared" si="6"/>
        <v>64.571605892376326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83.689958074421725</v>
      </c>
      <c r="BJ41" s="62">
        <f t="shared" si="38"/>
        <v>421.28373222186951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74.380579004067599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3.279581614304005E-2</v>
      </c>
      <c r="BS41" s="24">
        <f t="shared" si="9"/>
        <v>74.413374820210635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>
        <f>BY41*VLOOKUP('Données projet'!$B$12,Paramètres!$A$1:$I$89,3,0)*VLOOKUP('Données projet'!$B$12,Paramètres!$A$1:$I$89,5,0)</f>
        <v>0</v>
      </c>
      <c r="CA41" s="14" t="e">
        <f t="shared" si="39"/>
        <v>#NUM!</v>
      </c>
      <c r="CB41" s="22" t="e">
        <f t="shared" si="10"/>
        <v>#NUM!</v>
      </c>
      <c r="CC41" s="62" t="e">
        <f t="shared" si="11"/>
        <v>#NUM!</v>
      </c>
      <c r="CD41" s="62">
        <f ca="1">AVERAGE(OFFSET($CC$3,0,0,'Données projet'!$E$12+1,1))-AVERAGE(OFFSET($H$3,0,0,'Données projet'!$E$12+1,1))</f>
        <v>59.705816556836425</v>
      </c>
      <c r="CE41" s="62">
        <f t="shared" si="40"/>
        <v>287.10748454343286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48.162207309541252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2.1235635929646612E-2</v>
      </c>
      <c r="CN41" s="24">
        <f t="shared" si="12"/>
        <v>48.183442945470901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>
        <f>CT41*VLOOKUP('Données projet'!$B$13,Paramètres!$A$1:$I$89,3,0)*VLOOKUP('Données projet'!$B$13,Paramètres!$A$1:$I$89,5,0)</f>
        <v>0</v>
      </c>
      <c r="CV41" s="14" t="e">
        <f t="shared" si="41"/>
        <v>#NUM!</v>
      </c>
      <c r="CW41" s="22" t="e">
        <f t="shared" si="13"/>
        <v>#NUM!</v>
      </c>
      <c r="CX41" s="62" t="e">
        <f t="shared" si="14"/>
        <v>#NUM!</v>
      </c>
      <c r="CY41" s="62">
        <f ca="1">AVERAGE(OFFSET($CX$3,0,0,'Données projet'!$E$13+1,1))-AVERAGE(OFFSET($H$3,0,0,'Données projet'!$E$13+1,1))</f>
        <v>59.705816556836425</v>
      </c>
      <c r="CZ41" s="62">
        <f t="shared" si="42"/>
        <v>287.10748454343286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48.162207309541252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2.1235635929646612E-2</v>
      </c>
      <c r="DI41" s="24">
        <f t="shared" si="15"/>
        <v>48.183442945470901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83.689958074421725</v>
      </c>
      <c r="T42" s="62">
        <f t="shared" si="34"/>
        <v>421.28373222186951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72.92202121747134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2.3190143989290864E-2</v>
      </c>
      <c r="AC42" s="24">
        <f t="shared" si="3"/>
        <v>72.945211361460636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75.348153704795209</v>
      </c>
      <c r="AO42" s="62">
        <f t="shared" si="36"/>
        <v>371.0831047210728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63.27749583064449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2.0123060429416913E-2</v>
      </c>
      <c r="AX42" s="23">
        <f t="shared" si="6"/>
        <v>63.29761889107391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83.689958074421725</v>
      </c>
      <c r="BJ42" s="62">
        <f t="shared" si="38"/>
        <v>421.28373222186951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72.92202121747134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2.3190143989290864E-2</v>
      </c>
      <c r="BS42" s="24">
        <f t="shared" si="9"/>
        <v>72.945211361460636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>
        <f>BY42*VLOOKUP('Données projet'!$B$12,Paramètres!$A$1:$I$89,3,0)*VLOOKUP('Données projet'!$B$12,Paramètres!$A$1:$I$89,5,0)</f>
        <v>0</v>
      </c>
      <c r="CA42" s="14" t="e">
        <f t="shared" si="39"/>
        <v>#NUM!</v>
      </c>
      <c r="CB42" s="22" t="e">
        <f t="shared" si="10"/>
        <v>#NUM!</v>
      </c>
      <c r="CC42" s="62" t="e">
        <f t="shared" si="11"/>
        <v>#NUM!</v>
      </c>
      <c r="CD42" s="62">
        <f ca="1">AVERAGE(OFFSET($CC$3,0,0,'Données projet'!$E$12+1,1))-AVERAGE(OFFSET($H$3,0,0,'Données projet'!$E$12+1,1))</f>
        <v>59.705816556836425</v>
      </c>
      <c r="CE42" s="62">
        <f t="shared" si="40"/>
        <v>287.10748454343286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47.217775800246962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1.5015862168661815E-2</v>
      </c>
      <c r="CN42" s="24">
        <f t="shared" si="12"/>
        <v>47.232791662415622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>
        <f>CT42*VLOOKUP('Données projet'!$B$13,Paramètres!$A$1:$I$89,3,0)*VLOOKUP('Données projet'!$B$13,Paramètres!$A$1:$I$89,5,0)</f>
        <v>0</v>
      </c>
      <c r="CV42" s="14" t="e">
        <f t="shared" si="41"/>
        <v>#NUM!</v>
      </c>
      <c r="CW42" s="22" t="e">
        <f t="shared" si="13"/>
        <v>#NUM!</v>
      </c>
      <c r="CX42" s="62" t="e">
        <f t="shared" si="14"/>
        <v>#NUM!</v>
      </c>
      <c r="CY42" s="62">
        <f ca="1">AVERAGE(OFFSET($CX$3,0,0,'Données projet'!$E$13+1,1))-AVERAGE(OFFSET($H$3,0,0,'Données projet'!$E$13+1,1))</f>
        <v>59.705816556836425</v>
      </c>
      <c r="CZ42" s="62">
        <f t="shared" si="42"/>
        <v>287.10748454343286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47.217775800246962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1.5015862168661815E-2</v>
      </c>
      <c r="DI42" s="24">
        <f t="shared" si="15"/>
        <v>47.232791662415622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83.689958074421725</v>
      </c>
      <c r="T43" s="62">
        <f t="shared" si="34"/>
        <v>421.28373222186951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71.492064859437832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1.6397908071520025E-2</v>
      </c>
      <c r="AC43" s="24">
        <f t="shared" si="3"/>
        <v>71.508462767509357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75.348153704795209</v>
      </c>
      <c r="AO43" s="62">
        <f t="shared" si="36"/>
        <v>371.0831047210728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62.036662732867022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1.4229152487867379E-2</v>
      </c>
      <c r="AX43" s="23">
        <f t="shared" si="6"/>
        <v>62.050891885354886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83.689958074421725</v>
      </c>
      <c r="BJ43" s="62">
        <f t="shared" si="38"/>
        <v>421.28373222186951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71.492064859437832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1.6397908071520025E-2</v>
      </c>
      <c r="BS43" s="24">
        <f t="shared" si="9"/>
        <v>71.508462767509357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>
        <f>BY43*VLOOKUP('Données projet'!$B$12,Paramètres!$A$1:$I$89,3,0)*VLOOKUP('Données projet'!$B$12,Paramètres!$A$1:$I$89,5,0)</f>
        <v>0</v>
      </c>
      <c r="CA43" s="14" t="e">
        <f t="shared" si="39"/>
        <v>#NUM!</v>
      </c>
      <c r="CB43" s="22" t="e">
        <f t="shared" si="10"/>
        <v>#NUM!</v>
      </c>
      <c r="CC43" s="62" t="e">
        <f t="shared" si="11"/>
        <v>#NUM!</v>
      </c>
      <c r="CD43" s="62">
        <f ca="1">AVERAGE(OFFSET($CC$3,0,0,'Données projet'!$E$12+1,1))-AVERAGE(OFFSET($H$3,0,0,'Données projet'!$E$12+1,1))</f>
        <v>59.705816556836425</v>
      </c>
      <c r="CE43" s="62">
        <f t="shared" si="40"/>
        <v>287.10748454343286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46.291864016803594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1.0617817964823308E-2</v>
      </c>
      <c r="CN43" s="24">
        <f t="shared" si="12"/>
        <v>46.302481834768415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>
        <f>CT43*VLOOKUP('Données projet'!$B$13,Paramètres!$A$1:$I$89,3,0)*VLOOKUP('Données projet'!$B$13,Paramètres!$A$1:$I$89,5,0)</f>
        <v>0</v>
      </c>
      <c r="CV43" s="14" t="e">
        <f t="shared" si="41"/>
        <v>#NUM!</v>
      </c>
      <c r="CW43" s="22" t="e">
        <f t="shared" si="13"/>
        <v>#NUM!</v>
      </c>
      <c r="CX43" s="62" t="e">
        <f t="shared" si="14"/>
        <v>#NUM!</v>
      </c>
      <c r="CY43" s="62">
        <f ca="1">AVERAGE(OFFSET($CX$3,0,0,'Données projet'!$E$13+1,1))-AVERAGE(OFFSET($H$3,0,0,'Données projet'!$E$13+1,1))</f>
        <v>59.705816556836425</v>
      </c>
      <c r="CZ43" s="62">
        <f t="shared" si="42"/>
        <v>287.10748454343286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46.291864016803594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1.0617817964823308E-2</v>
      </c>
      <c r="DI43" s="24">
        <f t="shared" si="15"/>
        <v>46.302481834768415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83.689958074421725</v>
      </c>
      <c r="T44" s="62">
        <f t="shared" si="34"/>
        <v>421.28373222186951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70.090149073398095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1.1595071994645432E-2</v>
      </c>
      <c r="AC44" s="24">
        <f t="shared" si="3"/>
        <v>70.101744145392743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75.348153704795209</v>
      </c>
      <c r="AO44" s="62">
        <f t="shared" si="36"/>
        <v>371.0831047210728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60.820161615303512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1.0061530214708457E-2</v>
      </c>
      <c r="AX44" s="23">
        <f t="shared" si="6"/>
        <v>60.830223145518218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83.689958074421725</v>
      </c>
      <c r="BJ44" s="62">
        <f t="shared" si="38"/>
        <v>421.28373222186951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70.090149073398095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1.1595071994645432E-2</v>
      </c>
      <c r="BS44" s="24">
        <f t="shared" si="9"/>
        <v>70.101744145392743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>
        <f>BY44*VLOOKUP('Données projet'!$B$12,Paramètres!$A$1:$I$89,3,0)*VLOOKUP('Données projet'!$B$12,Paramètres!$A$1:$I$89,5,0)</f>
        <v>0</v>
      </c>
      <c r="CA44" s="14" t="e">
        <f t="shared" si="39"/>
        <v>#NUM!</v>
      </c>
      <c r="CB44" s="22" t="e">
        <f t="shared" si="10"/>
        <v>#NUM!</v>
      </c>
      <c r="CC44" s="62" t="e">
        <f t="shared" si="11"/>
        <v>#NUM!</v>
      </c>
      <c r="CD44" s="62">
        <f ca="1">AVERAGE(OFFSET($CC$3,0,0,'Données projet'!$E$12+1,1))-AVERAGE(OFFSET($H$3,0,0,'Données projet'!$E$12+1,1))</f>
        <v>59.705816556836425</v>
      </c>
      <c r="CE44" s="62">
        <f t="shared" si="40"/>
        <v>287.10748454343286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45.384108798683123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7.5079310843309084E-3</v>
      </c>
      <c r="CN44" s="24">
        <f t="shared" si="12"/>
        <v>45.391616729767456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>
        <f>CT44*VLOOKUP('Données projet'!$B$13,Paramètres!$A$1:$I$89,3,0)*VLOOKUP('Données projet'!$B$13,Paramètres!$A$1:$I$89,5,0)</f>
        <v>0</v>
      </c>
      <c r="CV44" s="14" t="e">
        <f t="shared" si="41"/>
        <v>#NUM!</v>
      </c>
      <c r="CW44" s="22" t="e">
        <f t="shared" si="13"/>
        <v>#NUM!</v>
      </c>
      <c r="CX44" s="62" t="e">
        <f t="shared" si="14"/>
        <v>#NUM!</v>
      </c>
      <c r="CY44" s="62">
        <f ca="1">AVERAGE(OFFSET($CX$3,0,0,'Données projet'!$E$13+1,1))-AVERAGE(OFFSET($H$3,0,0,'Données projet'!$E$13+1,1))</f>
        <v>59.705816556836425</v>
      </c>
      <c r="CZ44" s="62">
        <f t="shared" si="42"/>
        <v>287.10748454343286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45.384108798683123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7.5079310843309084E-3</v>
      </c>
      <c r="DI44" s="24">
        <f t="shared" si="15"/>
        <v>45.391616729767456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83.689958074421725</v>
      </c>
      <c r="T45" s="62">
        <f t="shared" si="34"/>
        <v>421.28373222186951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68.715724000838406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8.1989540357600126E-3</v>
      </c>
      <c r="AC45" s="24">
        <f t="shared" si="3"/>
        <v>68.723922954874169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75.348153704795209</v>
      </c>
      <c r="AO45" s="62">
        <f t="shared" si="36"/>
        <v>371.0831047210728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59.62751534266301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7.1145762439336893E-3</v>
      </c>
      <c r="AX45" s="23">
        <f t="shared" si="6"/>
        <v>59.634629918906946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83.689958074421725</v>
      </c>
      <c r="BJ45" s="62">
        <f t="shared" si="38"/>
        <v>421.28373222186951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68.715724000838406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8.1989540357600126E-3</v>
      </c>
      <c r="BS45" s="24">
        <f t="shared" si="9"/>
        <v>68.723922954874169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>
        <f>BY45*VLOOKUP('Données projet'!$B$12,Paramètres!$A$1:$I$89,3,0)*VLOOKUP('Données projet'!$B$12,Paramètres!$A$1:$I$89,5,0)</f>
        <v>0</v>
      </c>
      <c r="CA45" s="14" t="e">
        <f t="shared" si="39"/>
        <v>#NUM!</v>
      </c>
      <c r="CB45" s="22" t="e">
        <f t="shared" si="10"/>
        <v>#NUM!</v>
      </c>
      <c r="CC45" s="62" t="e">
        <f t="shared" si="11"/>
        <v>#NUM!</v>
      </c>
      <c r="CD45" s="62">
        <f ca="1">AVERAGE(OFFSET($CC$3,0,0,'Données projet'!$E$12+1,1))-AVERAGE(OFFSET($H$3,0,0,'Données projet'!$E$12+1,1))</f>
        <v>59.705816556836425</v>
      </c>
      <c r="CE45" s="62">
        <f t="shared" si="40"/>
        <v>287.10748454343286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44.494154106713985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5.3089089824116548E-3</v>
      </c>
      <c r="CN45" s="24">
        <f t="shared" si="12"/>
        <v>44.499463015696399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>
        <f>CT45*VLOOKUP('Données projet'!$B$13,Paramètres!$A$1:$I$89,3,0)*VLOOKUP('Données projet'!$B$13,Paramètres!$A$1:$I$89,5,0)</f>
        <v>0</v>
      </c>
      <c r="CV45" s="14" t="e">
        <f t="shared" si="41"/>
        <v>#NUM!</v>
      </c>
      <c r="CW45" s="22" t="e">
        <f t="shared" si="13"/>
        <v>#NUM!</v>
      </c>
      <c r="CX45" s="62" t="e">
        <f t="shared" si="14"/>
        <v>#NUM!</v>
      </c>
      <c r="CY45" s="62">
        <f ca="1">AVERAGE(OFFSET($CX$3,0,0,'Données projet'!$E$13+1,1))-AVERAGE(OFFSET($H$3,0,0,'Données projet'!$E$13+1,1))</f>
        <v>59.705816556836425</v>
      </c>
      <c r="CZ45" s="62">
        <f t="shared" si="42"/>
        <v>287.10748454343286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44.494154106713985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5.3089089824116548E-3</v>
      </c>
      <c r="DI45" s="24">
        <f t="shared" si="15"/>
        <v>44.499463015696399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83.689958074421725</v>
      </c>
      <c r="T46" s="62">
        <f t="shared" si="34"/>
        <v>421.28373222186951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67.368250565635094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5.7975359973227161E-3</v>
      </c>
      <c r="AC46" s="24">
        <f t="shared" si="3"/>
        <v>67.374048101632411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75.348153704795209</v>
      </c>
      <c r="AO46" s="62">
        <f t="shared" si="36"/>
        <v>371.0831047210728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58.458256135986588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5.0307651073542283E-3</v>
      </c>
      <c r="AX46" s="23">
        <f t="shared" si="6"/>
        <v>58.463286901093944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83.689958074421725</v>
      </c>
      <c r="BJ46" s="62">
        <f t="shared" si="38"/>
        <v>421.28373222186951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67.368250565635094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5.7975359973227161E-3</v>
      </c>
      <c r="BS46" s="24">
        <f t="shared" si="9"/>
        <v>67.374048101632411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>
        <f>BY46*VLOOKUP('Données projet'!$B$12,Paramètres!$A$1:$I$89,3,0)*VLOOKUP('Données projet'!$B$12,Paramètres!$A$1:$I$89,5,0)</f>
        <v>0</v>
      </c>
      <c r="CA46" s="14" t="e">
        <f t="shared" si="39"/>
        <v>#NUM!</v>
      </c>
      <c r="CB46" s="22" t="e">
        <f t="shared" si="10"/>
        <v>#NUM!</v>
      </c>
      <c r="CC46" s="62" t="e">
        <f t="shared" si="11"/>
        <v>#NUM!</v>
      </c>
      <c r="CD46" s="62">
        <f ca="1">AVERAGE(OFFSET($CC$3,0,0,'Données projet'!$E$12+1,1))-AVERAGE(OFFSET($H$3,0,0,'Données projet'!$E$12+1,1))</f>
        <v>59.705816556836425</v>
      </c>
      <c r="CE46" s="62">
        <f t="shared" si="40"/>
        <v>287.10748454343286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43.621650883435599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3.7539655421654551E-3</v>
      </c>
      <c r="CN46" s="24">
        <f t="shared" si="12"/>
        <v>43.625404848977766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>
        <f>CT46*VLOOKUP('Données projet'!$B$13,Paramètres!$A$1:$I$89,3,0)*VLOOKUP('Données projet'!$B$13,Paramètres!$A$1:$I$89,5,0)</f>
        <v>0</v>
      </c>
      <c r="CV46" s="14" t="e">
        <f t="shared" si="41"/>
        <v>#NUM!</v>
      </c>
      <c r="CW46" s="22" t="e">
        <f t="shared" si="13"/>
        <v>#NUM!</v>
      </c>
      <c r="CX46" s="62" t="e">
        <f t="shared" si="14"/>
        <v>#NUM!</v>
      </c>
      <c r="CY46" s="62">
        <f ca="1">AVERAGE(OFFSET($CX$3,0,0,'Données projet'!$E$13+1,1))-AVERAGE(OFFSET($H$3,0,0,'Données projet'!$E$13+1,1))</f>
        <v>59.705816556836425</v>
      </c>
      <c r="CZ46" s="62">
        <f t="shared" si="42"/>
        <v>287.10748454343286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43.621650883435599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3.7539655421654551E-3</v>
      </c>
      <c r="DI46" s="24">
        <f t="shared" si="15"/>
        <v>43.625404848977766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83.689958074421725</v>
      </c>
      <c r="T47" s="62">
        <f t="shared" si="34"/>
        <v>421.28373222186951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66.047200262618475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4.0994770178800063E-3</v>
      </c>
      <c r="AC47" s="24">
        <f t="shared" si="3"/>
        <v>66.051299739636349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75.348153704795209</v>
      </c>
      <c r="AO47" s="62">
        <f t="shared" si="36"/>
        <v>371.0831047210728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57.311925389175393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3.5572881219668446E-3</v>
      </c>
      <c r="AX47" s="23">
        <f t="shared" si="6"/>
        <v>57.315482677297361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83.689958074421725</v>
      </c>
      <c r="BJ47" s="62">
        <f t="shared" si="38"/>
        <v>421.28373222186951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66.047200262618475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4.0994770178800063E-3</v>
      </c>
      <c r="BS47" s="24">
        <f t="shared" si="9"/>
        <v>66.051299739636349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>
        <f>BY47*VLOOKUP('Données projet'!$B$12,Paramètres!$A$1:$I$89,3,0)*VLOOKUP('Données projet'!$B$12,Paramètres!$A$1:$I$89,5,0)</f>
        <v>0</v>
      </c>
      <c r="CA47" s="14" t="e">
        <f t="shared" si="39"/>
        <v>#NUM!</v>
      </c>
      <c r="CB47" s="22" t="e">
        <f t="shared" si="10"/>
        <v>#NUM!</v>
      </c>
      <c r="CC47" s="62" t="e">
        <f t="shared" si="11"/>
        <v>#NUM!</v>
      </c>
      <c r="CD47" s="62">
        <f ca="1">AVERAGE(OFFSET($CC$3,0,0,'Données projet'!$E$12+1,1))-AVERAGE(OFFSET($H$3,0,0,'Données projet'!$E$12+1,1))</f>
        <v>59.705816556836425</v>
      </c>
      <c r="CE47" s="62">
        <f t="shared" si="40"/>
        <v>287.10748454343286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42.766256916191281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2.6544544912058279E-3</v>
      </c>
      <c r="CN47" s="24">
        <f t="shared" si="12"/>
        <v>42.768911370682488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>
        <f>CT47*VLOOKUP('Données projet'!$B$13,Paramètres!$A$1:$I$89,3,0)*VLOOKUP('Données projet'!$B$13,Paramètres!$A$1:$I$89,5,0)</f>
        <v>0</v>
      </c>
      <c r="CV47" s="14" t="e">
        <f t="shared" si="41"/>
        <v>#NUM!</v>
      </c>
      <c r="CW47" s="22" t="e">
        <f t="shared" si="13"/>
        <v>#NUM!</v>
      </c>
      <c r="CX47" s="62" t="e">
        <f t="shared" si="14"/>
        <v>#NUM!</v>
      </c>
      <c r="CY47" s="62">
        <f ca="1">AVERAGE(OFFSET($CX$3,0,0,'Données projet'!$E$13+1,1))-AVERAGE(OFFSET($H$3,0,0,'Données projet'!$E$13+1,1))</f>
        <v>59.705816556836425</v>
      </c>
      <c r="CZ47" s="62">
        <f t="shared" si="42"/>
        <v>287.10748454343286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42.766256916191281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2.6544544912058279E-3</v>
      </c>
      <c r="DI47" s="24">
        <f t="shared" si="15"/>
        <v>42.768911370682488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83.689958074421725</v>
      </c>
      <c r="T48" s="62">
        <f t="shared" si="34"/>
        <v>421.28373222186951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64.752054950282897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2.898767998661358E-3</v>
      </c>
      <c r="AC48" s="24">
        <f t="shared" si="3"/>
        <v>64.754953718281556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75.348153704795209</v>
      </c>
      <c r="AO48" s="62">
        <f t="shared" si="36"/>
        <v>371.0831047210728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56.188073489116448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2.5153825536771142E-3</v>
      </c>
      <c r="AX48" s="23">
        <f t="shared" si="6"/>
        <v>56.190588871670123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83.689958074421725</v>
      </c>
      <c r="BJ48" s="62">
        <f t="shared" si="38"/>
        <v>421.28373222186951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64.752054950282897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2.898767998661358E-3</v>
      </c>
      <c r="BS48" s="24">
        <f t="shared" si="9"/>
        <v>64.754953718281556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>
        <f>BY48*VLOOKUP('Données projet'!$B$12,Paramètres!$A$1:$I$89,3,0)*VLOOKUP('Données projet'!$B$12,Paramètres!$A$1:$I$89,5,0)</f>
        <v>0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59.705816556836425</v>
      </c>
      <c r="CE48" s="62">
        <f t="shared" si="40"/>
        <v>287.10748454343286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41.927636702905822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1.8769827710827277E-3</v>
      </c>
      <c r="CN48" s="24">
        <f t="shared" si="12"/>
        <v>41.929513685676902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>
        <f>CT48*VLOOKUP('Données projet'!$B$13,Paramètres!$A$1:$I$89,3,0)*VLOOKUP('Données projet'!$B$13,Paramètres!$A$1:$I$89,5,0)</f>
        <v>0</v>
      </c>
      <c r="CV48" s="14" t="e">
        <f t="shared" si="41"/>
        <v>#NUM!</v>
      </c>
      <c r="CW48" s="22" t="e">
        <f t="shared" si="13"/>
        <v>#NUM!</v>
      </c>
      <c r="CX48" s="62" t="e">
        <f t="shared" si="14"/>
        <v>#NUM!</v>
      </c>
      <c r="CY48" s="62">
        <f ca="1">AVERAGE(OFFSET($CX$3,0,0,'Données projet'!$E$13+1,1))-AVERAGE(OFFSET($H$3,0,0,'Données projet'!$E$13+1,1))</f>
        <v>59.705816556836425</v>
      </c>
      <c r="CZ48" s="62">
        <f t="shared" si="42"/>
        <v>287.10748454343286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41.927636702905822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1.8769827710827277E-3</v>
      </c>
      <c r="DI48" s="24">
        <f t="shared" si="15"/>
        <v>41.929513685676902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83.689958074421725</v>
      </c>
      <c r="T49" s="62">
        <f t="shared" si="34"/>
        <v>421.28373222186951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63.482306647561579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2.0497385089400032E-3</v>
      </c>
      <c r="AC49" s="24">
        <f t="shared" si="3"/>
        <v>63.484356386070516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75.348153704795209</v>
      </c>
      <c r="AO49" s="62">
        <f t="shared" si="36"/>
        <v>371.0831047210728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55.086259639335687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1.7786440609834223E-3</v>
      </c>
      <c r="AX49" s="23">
        <f t="shared" si="6"/>
        <v>55.088038283396671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83.689958074421725</v>
      </c>
      <c r="BJ49" s="62">
        <f t="shared" si="38"/>
        <v>421.28373222186951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63.482306647561579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2.0497385089400032E-3</v>
      </c>
      <c r="BS49" s="24">
        <f t="shared" si="9"/>
        <v>63.484356386070516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59.705816556836425</v>
      </c>
      <c r="CE49" s="62">
        <f t="shared" si="40"/>
        <v>287.10748454343286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41.105461320495074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1.3272272456029141E-3</v>
      </c>
      <c r="CN49" s="24">
        <f t="shared" si="12"/>
        <v>41.106788547740678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>
        <f>CT49*VLOOKUP('Données projet'!$B$13,Paramètres!$A$1:$I$89,3,0)*VLOOKUP('Données projet'!$B$13,Paramètres!$A$1:$I$89,5,0)</f>
        <v>0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59.705816556836425</v>
      </c>
      <c r="CZ49" s="62">
        <f t="shared" si="42"/>
        <v>287.10748454343286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41.105461320495074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1.3272272456029141E-3</v>
      </c>
      <c r="DI49" s="24">
        <f t="shared" si="15"/>
        <v>41.106788547740678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83.689958074421725</v>
      </c>
      <c r="T50" s="62">
        <f t="shared" si="34"/>
        <v>421.28373222186951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62.23745733458663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1.449383999330679E-3</v>
      </c>
      <c r="AC50" s="24">
        <f t="shared" si="3"/>
        <v>62.238906718585959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75.348153704795209</v>
      </c>
      <c r="AO50" s="62">
        <f t="shared" si="36"/>
        <v>371.0831047210728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54.006051687109036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1.2576912768385571E-3</v>
      </c>
      <c r="AX50" s="23">
        <f t="shared" si="6"/>
        <v>54.007309378385877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83.689958074421725</v>
      </c>
      <c r="BJ50" s="62">
        <f t="shared" si="38"/>
        <v>421.28373222186951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62.23745733458663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1.449383999330679E-3</v>
      </c>
      <c r="BS50" s="24">
        <f t="shared" si="9"/>
        <v>62.238906718585959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59.705816556836425</v>
      </c>
      <c r="CE50" s="62">
        <f t="shared" si="40"/>
        <v>287.10748454343286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40.299408295855933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9.3849138554136409E-4</v>
      </c>
      <c r="CN50" s="24">
        <f t="shared" si="12"/>
        <v>40.300346787241473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>
        <f>CT50*VLOOKUP('Données projet'!$B$13,Paramètres!$A$1:$I$89,3,0)*VLOOKUP('Données projet'!$B$13,Paramètres!$A$1:$I$89,5,0)</f>
        <v>0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59.705816556836425</v>
      </c>
      <c r="CZ50" s="62">
        <f t="shared" si="42"/>
        <v>287.10748454343286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40.299408295855933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9.3849138554136409E-4</v>
      </c>
      <c r="DI50" s="24">
        <f t="shared" si="15"/>
        <v>40.300346787241473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83.689958074421725</v>
      </c>
      <c r="T51" s="62">
        <f t="shared" si="34"/>
        <v>421.28373222186951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61.017018757356013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1.0248692544700016E-3</v>
      </c>
      <c r="AC51" s="24">
        <f t="shared" si="3"/>
        <v>61.018043626610485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75.348153704795209</v>
      </c>
      <c r="AO51" s="62">
        <f t="shared" si="36"/>
        <v>371.0831047210728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52.94702595396376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8.8932203049171116E-4</v>
      </c>
      <c r="AX51" s="23">
        <f t="shared" si="6"/>
        <v>52.947915275994248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83.689958074421725</v>
      </c>
      <c r="BJ51" s="62">
        <f t="shared" si="38"/>
        <v>421.28373222186951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61.017018757356013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1.0248692544700016E-3</v>
      </c>
      <c r="BS51" s="24">
        <f t="shared" si="9"/>
        <v>61.018043626610485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59.705816556836425</v>
      </c>
      <c r="CE51" s="62">
        <f t="shared" si="40"/>
        <v>287.10748454343286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39.509161479386165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6.6361362280145718E-4</v>
      </c>
      <c r="CN51" s="24">
        <f t="shared" si="12"/>
        <v>39.509825093008963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>
        <f>CT51*VLOOKUP('Données projet'!$B$13,Paramètres!$A$1:$I$89,3,0)*VLOOKUP('Données projet'!$B$13,Paramètres!$A$1:$I$89,5,0)</f>
        <v>0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59.705816556836425</v>
      </c>
      <c r="CZ51" s="62">
        <f t="shared" si="42"/>
        <v>287.10748454343286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39.509161479386165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6.6361362280145718E-4</v>
      </c>
      <c r="DI51" s="24">
        <f t="shared" si="15"/>
        <v>39.509825093008963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83.689958074421725</v>
      </c>
      <c r="T52" s="62">
        <f t="shared" si="34"/>
        <v>421.28373222186951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59.820512236230861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7.2469199966533951E-4</v>
      </c>
      <c r="AC52" s="24">
        <f t="shared" si="3"/>
        <v>59.821236928230526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75.348153704795209</v>
      </c>
      <c r="AO52" s="62">
        <f t="shared" si="36"/>
        <v>371.0831047210728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51.908767069503547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6.2884563841927854E-4</v>
      </c>
      <c r="AX52" s="23">
        <f t="shared" si="6"/>
        <v>51.909395915141964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83.689958074421725</v>
      </c>
      <c r="BJ52" s="62">
        <f t="shared" si="38"/>
        <v>421.28373222186951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59.820512236230861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7.2469199966533951E-4</v>
      </c>
      <c r="BS52" s="24">
        <f t="shared" si="9"/>
        <v>59.821236928230526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59.705816556836425</v>
      </c>
      <c r="CE52" s="62">
        <f t="shared" si="40"/>
        <v>287.10748454343286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38.734410920984402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4.692456927706821E-4</v>
      </c>
      <c r="CN52" s="24">
        <f t="shared" si="12"/>
        <v>38.734880166677172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>
        <f>CT52*VLOOKUP('Données projet'!$B$13,Paramètres!$A$1:$I$89,3,0)*VLOOKUP('Données projet'!$B$13,Paramètres!$A$1:$I$89,5,0)</f>
        <v>0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59.705816556836425</v>
      </c>
      <c r="CZ52" s="62">
        <f t="shared" si="42"/>
        <v>287.10748454343286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38.734410920984402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4.692456927706821E-4</v>
      </c>
      <c r="DI52" s="24">
        <f t="shared" si="15"/>
        <v>38.734880166677172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83.689958074421725</v>
      </c>
      <c r="T53" s="62">
        <f t="shared" si="34"/>
        <v>421.28373222186951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58.647468478188053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5.1243462723500079E-4</v>
      </c>
      <c r="AC53" s="24">
        <f t="shared" si="3"/>
        <v>58.647980912815285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75.348153704795209</v>
      </c>
      <c r="AO53" s="62">
        <f t="shared" si="36"/>
        <v>371.0831047210728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50.89086780849221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4.4466101524585558E-4</v>
      </c>
      <c r="AX53" s="23">
        <f t="shared" si="6"/>
        <v>50.891312469507454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83.689958074421725</v>
      </c>
      <c r="BJ53" s="62">
        <f t="shared" si="38"/>
        <v>421.28373222186951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58.647468478188053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5.1243462723500079E-4</v>
      </c>
      <c r="BS53" s="24">
        <f t="shared" si="9"/>
        <v>58.647980912815285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59.705816556836425</v>
      </c>
      <c r="CE53" s="62">
        <f t="shared" si="40"/>
        <v>287.10748454343286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37.974852748481723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3.3180681140072864E-4</v>
      </c>
      <c r="CN53" s="24">
        <f t="shared" si="12"/>
        <v>37.975184555293126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>
        <f>CT53*VLOOKUP('Données projet'!$B$13,Paramètres!$A$1:$I$89,3,0)*VLOOKUP('Données projet'!$B$13,Paramètres!$A$1:$I$89,5,0)</f>
        <v>0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59.705816556836425</v>
      </c>
      <c r="CZ53" s="62">
        <f t="shared" si="42"/>
        <v>287.10748454343286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37.974852748481723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3.3180681140072864E-4</v>
      </c>
      <c r="DI53" s="24">
        <f t="shared" si="15"/>
        <v>37.975184555293126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83.689958074421725</v>
      </c>
      <c r="T54" s="62">
        <f t="shared" si="34"/>
        <v>421.28373222186951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57.497427392754425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3.6234599983266976E-4</v>
      </c>
      <c r="AC54" s="24">
        <f t="shared" si="3"/>
        <v>57.497789738754257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75.348153704795209</v>
      </c>
      <c r="AO54" s="62">
        <f t="shared" si="36"/>
        <v>371.0831047210728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49.892928931132062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3.1442281920963927E-4</v>
      </c>
      <c r="AX54" s="23">
        <f t="shared" si="6"/>
        <v>49.89324335395127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83.689958074421725</v>
      </c>
      <c r="BJ54" s="62">
        <f t="shared" si="38"/>
        <v>421.28373222186951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57.497427392754425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3.6234599983266976E-4</v>
      </c>
      <c r="BS54" s="24">
        <f t="shared" si="9"/>
        <v>57.497789738754257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59.705816556836425</v>
      </c>
      <c r="CE54" s="62">
        <f t="shared" si="40"/>
        <v>287.10748454343286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37.230189048457078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2.3462284638534108E-4</v>
      </c>
      <c r="CN54" s="24">
        <f t="shared" si="12"/>
        <v>37.230423671303463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>
        <f>CT54*VLOOKUP('Données projet'!$B$13,Paramètres!$A$1:$I$89,3,0)*VLOOKUP('Données projet'!$B$13,Paramètres!$A$1:$I$89,5,0)</f>
        <v>0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59.705816556836425</v>
      </c>
      <c r="CZ54" s="62">
        <f t="shared" si="42"/>
        <v>287.10748454343286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37.230189048457078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2.3462284638534108E-4</v>
      </c>
      <c r="DI54" s="24">
        <f t="shared" si="15"/>
        <v>37.230423671303463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83.689958074421725</v>
      </c>
      <c r="T55" s="62">
        <f t="shared" si="34"/>
        <v>421.28373222186951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56.369937911550345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2.5621731361750039E-4</v>
      </c>
      <c r="AC55" s="24">
        <f t="shared" si="3"/>
        <v>56.370194128863965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75.348153704795209</v>
      </c>
      <c r="AO55" s="62">
        <f t="shared" si="36"/>
        <v>371.0831047210728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48.914559026474329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2.2233050762292779E-4</v>
      </c>
      <c r="AX55" s="23">
        <f t="shared" si="6"/>
        <v>48.914781356981955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83.689958074421725</v>
      </c>
      <c r="BJ55" s="62">
        <f t="shared" si="38"/>
        <v>421.28373222186951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56.369937911550345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2.5621731361750039E-4</v>
      </c>
      <c r="BS55" s="24">
        <f t="shared" si="9"/>
        <v>56.370194128863965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59.705816556836425</v>
      </c>
      <c r="CE55" s="62">
        <f t="shared" si="40"/>
        <v>287.10748454343286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36.500127749389911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1.6590340570036435E-4</v>
      </c>
      <c r="CN55" s="24">
        <f t="shared" si="12"/>
        <v>36.500293652795612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>
        <f>CT55*VLOOKUP('Données projet'!$B$13,Paramètres!$A$1:$I$89,3,0)*VLOOKUP('Données projet'!$B$13,Paramètres!$A$1:$I$89,5,0)</f>
        <v>0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59.705816556836425</v>
      </c>
      <c r="CZ55" s="62">
        <f t="shared" si="42"/>
        <v>287.10748454343286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36.500127749389911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1.6590340570036435E-4</v>
      </c>
      <c r="DI55" s="24">
        <f t="shared" si="15"/>
        <v>36.500293652795612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83.689958074421725</v>
      </c>
      <c r="T56" s="62">
        <f t="shared" si="34"/>
        <v>421.28373222186951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55.264557811372001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1.8117299991633488E-4</v>
      </c>
      <c r="AC56" s="24">
        <f t="shared" si="3"/>
        <v>55.264738984371917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75.348153704795209</v>
      </c>
      <c r="AO56" s="62">
        <f t="shared" si="36"/>
        <v>371.0831047210728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47.955374358900215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1.5721140960481964E-4</v>
      </c>
      <c r="AX56" s="23">
        <f t="shared" si="6"/>
        <v>47.955531570309823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83.689958074421725</v>
      </c>
      <c r="BJ56" s="62">
        <f t="shared" si="38"/>
        <v>421.28373222186951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55.264557811372001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1.8117299991633488E-4</v>
      </c>
      <c r="BS56" s="24">
        <f t="shared" si="9"/>
        <v>55.264738984371917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59.705816556836425</v>
      </c>
      <c r="CE56" s="62">
        <f t="shared" si="40"/>
        <v>287.10748454343286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35.784382507104027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1.1731142319267057E-4</v>
      </c>
      <c r="CN56" s="24">
        <f t="shared" si="12"/>
        <v>35.784499818527223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>
        <f>CT56*VLOOKUP('Données projet'!$B$13,Paramètres!$A$1:$I$89,3,0)*VLOOKUP('Données projet'!$B$13,Paramètres!$A$1:$I$89,5,0)</f>
        <v>0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59.705816556836425</v>
      </c>
      <c r="CZ56" s="62">
        <f t="shared" si="42"/>
        <v>287.10748454343286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35.784382507104027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1.1731142319267057E-4</v>
      </c>
      <c r="DI56" s="24">
        <f t="shared" si="15"/>
        <v>35.784499818527223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83.689958074421725</v>
      </c>
      <c r="T57" s="62">
        <f t="shared" si="34"/>
        <v>421.28373222186951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54.180853540742866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1.281086568087502E-4</v>
      </c>
      <c r="AC57" s="24">
        <f t="shared" si="3"/>
        <v>54.180981649399676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75.348153704795209</v>
      </c>
      <c r="AO57" s="62">
        <f t="shared" si="36"/>
        <v>371.0831047210728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47.014998717612357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1.1116525381146389E-4</v>
      </c>
      <c r="AX57" s="23">
        <f t="shared" si="6"/>
        <v>47.01510988286617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83.689958074421725</v>
      </c>
      <c r="BJ57" s="62">
        <f t="shared" si="38"/>
        <v>421.28373222186951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54.180853540742866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1.281086568087502E-4</v>
      </c>
      <c r="BS57" s="24">
        <f t="shared" si="9"/>
        <v>54.180981649399676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59.705816556836425</v>
      </c>
      <c r="CE57" s="62">
        <f t="shared" si="40"/>
        <v>287.10748454343286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35.082672592457875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8.2951702850182188E-5</v>
      </c>
      <c r="CN57" s="24">
        <f t="shared" si="12"/>
        <v>35.082755544160726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>
        <f>CT57*VLOOKUP('Données projet'!$B$13,Paramètres!$A$1:$I$89,3,0)*VLOOKUP('Données projet'!$B$13,Paramètres!$A$1:$I$89,5,0)</f>
        <v>0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59.705816556836425</v>
      </c>
      <c r="CZ57" s="62">
        <f t="shared" si="42"/>
        <v>287.10748454343286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35.082672592457875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8.2951702850182188E-5</v>
      </c>
      <c r="DI57" s="24">
        <f t="shared" si="15"/>
        <v>35.082755544160726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83.689958074421725</v>
      </c>
      <c r="T58" s="62">
        <f t="shared" si="34"/>
        <v>421.28373222186951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53.11840004986643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9.0586499958167439E-5</v>
      </c>
      <c r="AC58" s="24">
        <f t="shared" si="3"/>
        <v>53.118490636366388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75.348153704795209</v>
      </c>
      <c r="AO58" s="62">
        <f t="shared" si="36"/>
        <v>371.0831047210728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46.093063269077646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7.8605704802409818E-5</v>
      </c>
      <c r="AX58" s="23">
        <f t="shared" si="6"/>
        <v>46.093141874782447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83.689958074421725</v>
      </c>
      <c r="BJ58" s="62">
        <f t="shared" si="38"/>
        <v>421.28373222186951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53.11840004986643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9.0586499958167439E-5</v>
      </c>
      <c r="BS58" s="24">
        <f t="shared" si="9"/>
        <v>53.118490636366388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59.705816556836425</v>
      </c>
      <c r="CE58" s="62">
        <f t="shared" si="40"/>
        <v>287.10748454343286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34.394722781237149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5.8655711596335289E-5</v>
      </c>
      <c r="CN58" s="24">
        <f t="shared" si="12"/>
        <v>34.394781436948747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>
        <f>CT58*VLOOKUP('Données projet'!$B$13,Paramètres!$A$1:$I$89,3,0)*VLOOKUP('Données projet'!$B$13,Paramètres!$A$1:$I$89,5,0)</f>
        <v>0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59.705816556836425</v>
      </c>
      <c r="CZ58" s="62">
        <f t="shared" si="42"/>
        <v>287.10748454343286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34.394722781237149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5.8655711596335289E-5</v>
      </c>
      <c r="DI58" s="24">
        <f t="shared" si="15"/>
        <v>34.394781436948747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83.689958074421725</v>
      </c>
      <c r="T59" s="62">
        <f t="shared" si="34"/>
        <v>421.28373222186951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52.076780623913443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6.4054328404375099E-5</v>
      </c>
      <c r="AC59" s="24">
        <f t="shared" si="3"/>
        <v>52.076844678241848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75.348153704795209</v>
      </c>
      <c r="AO59" s="62">
        <f t="shared" si="36"/>
        <v>371.0831047210728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45.189206412363603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5.5582626905731947E-5</v>
      </c>
      <c r="AX59" s="23">
        <f t="shared" si="6"/>
        <v>45.18926199499051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83.689958074421725</v>
      </c>
      <c r="BJ59" s="62">
        <f t="shared" si="38"/>
        <v>421.28373222186951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52.076780623913443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6.4054328404375099E-5</v>
      </c>
      <c r="BS59" s="24">
        <f t="shared" si="9"/>
        <v>52.076844678241848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59.705816556836425</v>
      </c>
      <c r="CE59" s="62">
        <f t="shared" si="40"/>
        <v>287.10748454343286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33.720263246206507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4.1475851425091101E-5</v>
      </c>
      <c r="CN59" s="24">
        <f t="shared" si="12"/>
        <v>33.720304722057932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>
        <f>CT59*VLOOKUP('Données projet'!$B$13,Paramètres!$A$1:$I$89,3,0)*VLOOKUP('Données projet'!$B$13,Paramètres!$A$1:$I$89,5,0)</f>
        <v>0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59.705816556836425</v>
      </c>
      <c r="CZ59" s="62">
        <f t="shared" si="42"/>
        <v>287.10748454343286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33.720263246206507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4.1475851425091101E-5</v>
      </c>
      <c r="DI59" s="24">
        <f t="shared" si="15"/>
        <v>33.720304722057932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83.689958074421725</v>
      </c>
      <c r="T60" s="62">
        <f t="shared" si="34"/>
        <v>421.28373222186951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51.05558671957828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4.5293249979083719E-5</v>
      </c>
      <c r="AC60" s="24">
        <f t="shared" si="3"/>
        <v>51.055632012828262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75.348153704795209</v>
      </c>
      <c r="AO60" s="62">
        <f t="shared" si="36"/>
        <v>371.0831047210728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44.303073637311478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3.9302852401204909E-5</v>
      </c>
      <c r="AX60" s="23">
        <f t="shared" si="6"/>
        <v>44.303112940163878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83.689958074421725</v>
      </c>
      <c r="BJ60" s="62">
        <f t="shared" si="38"/>
        <v>421.28373222186951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51.05558671957828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4.5293249979083719E-5</v>
      </c>
      <c r="BS60" s="24">
        <f t="shared" si="9"/>
        <v>51.055632012828262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59.705816556836425</v>
      </c>
      <c r="CE60" s="62">
        <f t="shared" si="40"/>
        <v>287.10748454343286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33.059029451278121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2.9327855798167652E-5</v>
      </c>
      <c r="CN60" s="24">
        <f t="shared" si="12"/>
        <v>33.05905877913392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>
        <f>CT60*VLOOKUP('Données projet'!$B$13,Paramètres!$A$1:$I$89,3,0)*VLOOKUP('Données projet'!$B$13,Paramètres!$A$1:$I$89,5,0)</f>
        <v>0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59.705816556836425</v>
      </c>
      <c r="CZ60" s="62">
        <f t="shared" si="42"/>
        <v>287.10748454343286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33.059029451278121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2.9327855798167652E-5</v>
      </c>
      <c r="DI60" s="24">
        <f t="shared" si="15"/>
        <v>33.05905877913392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83.689958074421725</v>
      </c>
      <c r="T61" s="62">
        <f t="shared" si="34"/>
        <v>421.28373222186951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50.054417804840348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3.2027164202187549E-5</v>
      </c>
      <c r="AC61" s="24">
        <f t="shared" si="3"/>
        <v>50.054449832004551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75.348153704795209</v>
      </c>
      <c r="AO61" s="62">
        <f t="shared" si="36"/>
        <v>371.0831047210728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43.434317385490495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2.7791313452865974E-5</v>
      </c>
      <c r="AX61" s="23">
        <f t="shared" si="6"/>
        <v>43.434345176803944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83.689958074421725</v>
      </c>
      <c r="BJ61" s="62">
        <f t="shared" si="38"/>
        <v>421.28373222186951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50.054417804840348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3.2027164202187549E-5</v>
      </c>
      <c r="BS61" s="24">
        <f t="shared" si="9"/>
        <v>50.054449832004551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59.705816556836425</v>
      </c>
      <c r="CE61" s="62">
        <f t="shared" si="40"/>
        <v>287.10748454343286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32.41076204775549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2.0737925712545554E-5</v>
      </c>
      <c r="CN61" s="24">
        <f t="shared" si="12"/>
        <v>32.410782785681199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>
        <f>CT61*VLOOKUP('Données projet'!$B$13,Paramètres!$A$1:$I$89,3,0)*VLOOKUP('Données projet'!$B$13,Paramètres!$A$1:$I$89,5,0)</f>
        <v>0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59.705816556836425</v>
      </c>
      <c r="CZ61" s="62">
        <f t="shared" si="42"/>
        <v>287.10748454343286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32.41076204775549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2.0737925712545554E-5</v>
      </c>
      <c r="DI61" s="24">
        <f t="shared" si="15"/>
        <v>32.410782785681199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83.689958074421725</v>
      </c>
      <c r="T62" s="62">
        <f t="shared" si="34"/>
        <v>421.28373222186951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49.072881201867688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2.264662498954186E-5</v>
      </c>
      <c r="AC62" s="24">
        <f t="shared" si="3"/>
        <v>49.072903848492679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75.348153704795209</v>
      </c>
      <c r="AO62" s="62">
        <f t="shared" si="36"/>
        <v>371.0831047210728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42.582596913878731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1.9651426200602454E-5</v>
      </c>
      <c r="AX62" s="23">
        <f t="shared" si="6"/>
        <v>42.582616565304932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83.689958074421725</v>
      </c>
      <c r="BJ62" s="62">
        <f t="shared" si="38"/>
        <v>421.28373222186951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49.072881201867688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2.264662498954186E-5</v>
      </c>
      <c r="BS62" s="24">
        <f t="shared" si="9"/>
        <v>49.072903848492679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59.705816556836425</v>
      </c>
      <c r="CE62" s="62">
        <f t="shared" si="40"/>
        <v>287.10748454343286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31.775206772611867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1.4663927899083827E-5</v>
      </c>
      <c r="CN62" s="24">
        <f t="shared" si="12"/>
        <v>31.775221436539766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>
        <f>CT62*VLOOKUP('Données projet'!$B$13,Paramètres!$A$1:$I$89,3,0)*VLOOKUP('Données projet'!$B$13,Paramètres!$A$1:$I$89,5,0)</f>
        <v>0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59.705816556836425</v>
      </c>
      <c r="CZ62" s="62">
        <f t="shared" si="42"/>
        <v>287.10748454343286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31.775206772611867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1.4663927899083827E-5</v>
      </c>
      <c r="DI62" s="24">
        <f t="shared" si="15"/>
        <v>31.775221436539766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83.689958074421725</v>
      </c>
      <c r="T63" s="62">
        <f t="shared" si="34"/>
        <v>421.28373222186951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48.110591933001103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1.6013582101093775E-5</v>
      </c>
      <c r="AC63" s="24">
        <f t="shared" si="3"/>
        <v>48.110607946583201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75.348153704795209</v>
      </c>
      <c r="AO63" s="62">
        <f t="shared" si="36"/>
        <v>371.0831047210728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41.747578161217085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1.3895656726432987E-5</v>
      </c>
      <c r="AX63" s="23">
        <f t="shared" si="6"/>
        <v>41.747592056873813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83.689958074421725</v>
      </c>
      <c r="BJ63" s="62">
        <f t="shared" si="38"/>
        <v>421.28373222186951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48.110591933001103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1.6013582101093775E-5</v>
      </c>
      <c r="BS63" s="24">
        <f t="shared" si="9"/>
        <v>48.110607946583201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59.705816556836425</v>
      </c>
      <c r="CE63" s="62">
        <f t="shared" si="40"/>
        <v>287.10748454343286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31.152114348763369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1.0368962856272779E-5</v>
      </c>
      <c r="CN63" s="24">
        <f t="shared" si="12"/>
        <v>31.152124717726224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>
        <f>CT63*VLOOKUP('Données projet'!$B$13,Paramètres!$A$1:$I$89,3,0)*VLOOKUP('Données projet'!$B$13,Paramètres!$A$1:$I$89,5,0)</f>
        <v>0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59.705816556836425</v>
      </c>
      <c r="CZ63" s="62">
        <f t="shared" si="42"/>
        <v>287.10748454343286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31.152114348763369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1.0368962856272779E-5</v>
      </c>
      <c r="DI63" s="24">
        <f t="shared" si="15"/>
        <v>31.152124717726224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83.689958074421725</v>
      </c>
      <c r="T64" s="62">
        <f t="shared" si="34"/>
        <v>421.28373222186951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47.167172569758499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1.132331249477093E-5</v>
      </c>
      <c r="AC64" s="24">
        <f t="shared" si="3"/>
        <v>47.167183893070991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75.348153704795209</v>
      </c>
      <c r="AO64" s="62">
        <f t="shared" si="36"/>
        <v>371.0831047210728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40.928933616983983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9.8257131003012272E-6</v>
      </c>
      <c r="AX64" s="23">
        <f t="shared" si="6"/>
        <v>40.928943442697083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83.689958074421725</v>
      </c>
      <c r="BJ64" s="62">
        <f t="shared" si="38"/>
        <v>421.28373222186951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47.167172569758499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1.132331249477093E-5</v>
      </c>
      <c r="BS64" s="24">
        <f t="shared" si="9"/>
        <v>47.167183893070991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59.705816556836425</v>
      </c>
      <c r="CE64" s="62">
        <f t="shared" si="40"/>
        <v>287.10748454343286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30.541240387297687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7.3319639495419146E-6</v>
      </c>
      <c r="CN64" s="24">
        <f t="shared" si="12"/>
        <v>30.541247719261637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>
        <f>CT64*VLOOKUP('Données projet'!$B$13,Paramètres!$A$1:$I$89,3,0)*VLOOKUP('Données projet'!$B$13,Paramètres!$A$1:$I$89,5,0)</f>
        <v>0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59.705816556836425</v>
      </c>
      <c r="CZ64" s="62">
        <f t="shared" si="42"/>
        <v>287.10748454343286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30.541240387297687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7.3319639495419146E-6</v>
      </c>
      <c r="DI64" s="24">
        <f t="shared" si="15"/>
        <v>30.541247719261637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83.689958074421725</v>
      </c>
      <c r="T65" s="62">
        <f t="shared" si="34"/>
        <v>421.28373222186951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46.242253084800083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8.0067910505468873E-6</v>
      </c>
      <c r="AC65" s="24">
        <f t="shared" si="3"/>
        <v>46.242261091591132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75.348153704795209</v>
      </c>
      <c r="AO65" s="62">
        <f t="shared" si="36"/>
        <v>371.0831047210728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40.126342192939426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6.9478283632164934E-6</v>
      </c>
      <c r="AX65" s="23">
        <f t="shared" si="6"/>
        <v>40.126349140767786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83.689958074421725</v>
      </c>
      <c r="BJ65" s="62">
        <f t="shared" si="38"/>
        <v>421.28373222186951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46.242253084800083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8.0067910505468873E-6</v>
      </c>
      <c r="BS65" s="24">
        <f t="shared" si="9"/>
        <v>46.242261091591132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59.705816556836425</v>
      </c>
      <c r="CE65" s="62">
        <f t="shared" si="40"/>
        <v>287.10748454343286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29.942345291620022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5.1844814281363893E-6</v>
      </c>
      <c r="CN65" s="24">
        <f t="shared" si="12"/>
        <v>29.942350476101449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>
        <f>CT65*VLOOKUP('Données projet'!$B$13,Paramètres!$A$1:$I$89,3,0)*VLOOKUP('Données projet'!$B$13,Paramètres!$A$1:$I$89,5,0)</f>
        <v>0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59.705816556836425</v>
      </c>
      <c r="CZ65" s="62">
        <f t="shared" si="42"/>
        <v>287.10748454343286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29.942345291620022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5.1844814281363893E-6</v>
      </c>
      <c r="DI65" s="24">
        <f t="shared" si="15"/>
        <v>29.942350476101449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83.689958074421725</v>
      </c>
      <c r="T66" s="62">
        <f t="shared" si="34"/>
        <v>421.28373222186951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45.335470706796521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5.6616562473854649E-6</v>
      </c>
      <c r="AC66" s="24">
        <f t="shared" si="3"/>
        <v>45.335476368452767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75.348153704795209</v>
      </c>
      <c r="AO66" s="62">
        <f t="shared" si="36"/>
        <v>371.0831047210728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39.339489097187951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4.9128565501506136E-6</v>
      </c>
      <c r="AX66" s="23">
        <f t="shared" si="6"/>
        <v>39.339494010044504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83.689958074421725</v>
      </c>
      <c r="BJ66" s="62">
        <f t="shared" si="38"/>
        <v>421.28373222186951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45.335470706796521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5.6616562473854649E-6</v>
      </c>
      <c r="BS66" s="24">
        <f t="shared" si="9"/>
        <v>45.335476368452767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59.705816556836425</v>
      </c>
      <c r="CE66" s="62">
        <f t="shared" si="40"/>
        <v>287.10748454343286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29.355194163478657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3.6659819747709573E-6</v>
      </c>
      <c r="CN66" s="24">
        <f t="shared" si="12"/>
        <v>29.355197829460632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>
        <f>CT66*VLOOKUP('Données projet'!$B$13,Paramètres!$A$1:$I$89,3,0)*VLOOKUP('Données projet'!$B$13,Paramètres!$A$1:$I$89,5,0)</f>
        <v>0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59.705816556836425</v>
      </c>
      <c r="CZ66" s="62">
        <f t="shared" si="42"/>
        <v>287.10748454343286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29.355194163478657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3.6659819747709573E-6</v>
      </c>
      <c r="DI66" s="24">
        <f t="shared" si="15"/>
        <v>29.355197829460632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83.689958074421725</v>
      </c>
      <c r="T67" s="62">
        <f t="shared" si="34"/>
        <v>421.28373222186951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44.446469778142976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4.0033955252734437E-6</v>
      </c>
      <c r="AC67" s="24">
        <f t="shared" si="3"/>
        <v>44.446473781538501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75.348153704795209</v>
      </c>
      <c r="AO67" s="62">
        <f t="shared" si="36"/>
        <v>371.0831047210728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38.56806571071116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3.4739141816082467E-6</v>
      </c>
      <c r="AX67" s="23">
        <f t="shared" si="6"/>
        <v>38.568069184625344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83.689958074421725</v>
      </c>
      <c r="BJ67" s="62">
        <f t="shared" si="38"/>
        <v>421.28373222186951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44.446469778142976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4.0033955252734437E-6</v>
      </c>
      <c r="BS67" s="24">
        <f t="shared" si="9"/>
        <v>44.446473781538501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59.705816556836425</v>
      </c>
      <c r="CE67" s="62">
        <f t="shared" si="40"/>
        <v>287.10748454343286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28.779556710833319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2.5922407140681946E-6</v>
      </c>
      <c r="CN67" s="24">
        <f t="shared" si="12"/>
        <v>28.779559303074034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>
        <f>CT67*VLOOKUP('Données projet'!$B$13,Paramètres!$A$1:$I$89,3,0)*VLOOKUP('Données projet'!$B$13,Paramètres!$A$1:$I$89,5,0)</f>
        <v>0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59.705816556836425</v>
      </c>
      <c r="CZ67" s="62">
        <f t="shared" si="42"/>
        <v>287.10748454343286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28.779556710833319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2.5922407140681946E-6</v>
      </c>
      <c r="DI67" s="24">
        <f t="shared" si="15"/>
        <v>28.779559303074034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83.689958074421725</v>
      </c>
      <c r="T68" s="62">
        <f t="shared" si="34"/>
        <v>421.28373222186951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43.574901615463297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2.8308281236927325E-6</v>
      </c>
      <c r="AC68" s="24">
        <f t="shared" ref="AC68:AC131" si="57">SUM(Z68:AB68)</f>
        <v>43.57490444629142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75.348153704795209</v>
      </c>
      <c r="AO68" s="62">
        <f t="shared" si="36"/>
        <v>371.0831047210728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37.811769466321373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2.4564282750753068E-6</v>
      </c>
      <c r="AX68" s="23">
        <f t="shared" ref="AX68:AX131" si="60">SUM(AU68:AW68)</f>
        <v>37.811771922749649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83.689958074421725</v>
      </c>
      <c r="BJ68" s="62">
        <f t="shared" si="38"/>
        <v>421.28373222186951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43.574901615463297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2.8308281236927325E-6</v>
      </c>
      <c r="BS68" s="24">
        <f t="shared" ref="BS68:BS131" si="63">SUM(BP68:BR68)</f>
        <v>43.57490444629142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59.705816556836425</v>
      </c>
      <c r="CE68" s="62">
        <f t="shared" si="40"/>
        <v>287.10748454343286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28.215207157530177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1.8329909873854786E-6</v>
      </c>
      <c r="CN68" s="24">
        <f t="shared" ref="CN68:CN131" si="66">SUM(CK68:CM68)</f>
        <v>28.215208990521162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>
        <f>CT68*VLOOKUP('Données projet'!$B$13,Paramètres!$A$1:$I$89,3,0)*VLOOKUP('Données projet'!$B$13,Paramètres!$A$1:$I$89,5,0)</f>
        <v>0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59.705816556836425</v>
      </c>
      <c r="CZ68" s="62">
        <f t="shared" si="42"/>
        <v>287.10748454343286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28.215207157530177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1.8329909873854786E-6</v>
      </c>
      <c r="DI68" s="24">
        <f t="shared" ref="DI68:DI131" si="69">SUM(DF68:DH68)</f>
        <v>28.215208990521162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83.689958074421725</v>
      </c>
      <c r="T69" s="62">
        <f t="shared" ref="T69:T132" si="88">$T$3</f>
        <v>421.28373222186951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42.720424372849678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2.0016977626367218E-6</v>
      </c>
      <c r="AC69" s="24">
        <f t="shared" si="57"/>
        <v>42.720426374547444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75.348153704795209</v>
      </c>
      <c r="AO69" s="62">
        <f t="shared" ref="AO69:AO132" si="90">$AO$3</f>
        <v>371.0831047210728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37.070303729988915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1.7369570908041234E-6</v>
      </c>
      <c r="AX69" s="23">
        <f t="shared" si="60"/>
        <v>37.070305466946003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83.689958074421725</v>
      </c>
      <c r="BJ69" s="62">
        <f t="shared" ref="BJ69:BJ132" si="92">$BJ$3</f>
        <v>421.28373222186951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42.720424372849678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2.0016977626367218E-6</v>
      </c>
      <c r="BS69" s="24">
        <f t="shared" si="63"/>
        <v>42.720426374547444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59.705816556836425</v>
      </c>
      <c r="CE69" s="62">
        <f t="shared" ref="CE69:CE132" si="94">$CE$3</f>
        <v>287.10748454343286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27.661924154748071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1.2961203570340973E-6</v>
      </c>
      <c r="CN69" s="24">
        <f t="shared" si="66"/>
        <v>27.661925450868427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>
        <f>CT69*VLOOKUP('Données projet'!$B$13,Paramètres!$A$1:$I$89,3,0)*VLOOKUP('Données projet'!$B$13,Paramètres!$A$1:$I$89,5,0)</f>
        <v>0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59.705816556836425</v>
      </c>
      <c r="CZ69" s="62">
        <f t="shared" ref="CZ69:CZ132" si="96">$CZ$3</f>
        <v>287.10748454343286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27.661924154748071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1.2961203570340973E-6</v>
      </c>
      <c r="DI69" s="24">
        <f t="shared" si="69"/>
        <v>27.661925450868427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83.689958074421725</v>
      </c>
      <c r="T70" s="62">
        <f t="shared" si="88"/>
        <v>421.28373222186951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41.882702907784058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1.4154140618463662E-6</v>
      </c>
      <c r="AC70" s="24">
        <f t="shared" si="57"/>
        <v>41.882704323198119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75.348153704795209</v>
      </c>
      <c r="AO70" s="62">
        <f t="shared" si="90"/>
        <v>371.0831047210728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36.343377684496488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1.2282141375376534E-6</v>
      </c>
      <c r="AX70" s="23">
        <f t="shared" si="60"/>
        <v>36.343378912710627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83.689958074421725</v>
      </c>
      <c r="BJ70" s="62">
        <f t="shared" si="92"/>
        <v>421.28373222186951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41.882702907784058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1.4154140618463662E-6</v>
      </c>
      <c r="BS70" s="24">
        <f t="shared" si="63"/>
        <v>41.882704323198119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59.705816556836425</v>
      </c>
      <c r="CE70" s="62">
        <f t="shared" si="94"/>
        <v>287.10748454343286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27.119490694181213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9.1649549369273932E-7</v>
      </c>
      <c r="CN70" s="24">
        <f t="shared" si="66"/>
        <v>27.119491610676707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>
        <f>CT70*VLOOKUP('Données projet'!$B$13,Paramètres!$A$1:$I$89,3,0)*VLOOKUP('Données projet'!$B$13,Paramètres!$A$1:$I$89,5,0)</f>
        <v>0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59.705816556836425</v>
      </c>
      <c r="CZ70" s="62">
        <f t="shared" si="96"/>
        <v>287.10748454343286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27.119490694181213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9.1649549369273932E-7</v>
      </c>
      <c r="DI70" s="24">
        <f t="shared" si="69"/>
        <v>27.119491610676707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83.689958074421725</v>
      </c>
      <c r="T71" s="62">
        <f t="shared" si="88"/>
        <v>421.28373222186951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41.061408649688737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1.0008488813183609E-6</v>
      </c>
      <c r="AC71" s="24">
        <f t="shared" si="57"/>
        <v>41.06140965053762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75.348153704795209</v>
      </c>
      <c r="AO71" s="62">
        <f t="shared" si="90"/>
        <v>371.0831047210728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35.630706215375064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8.6847854540206168E-7</v>
      </c>
      <c r="AX71" s="23">
        <f t="shared" si="60"/>
        <v>35.630707083853608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83.689958074421725</v>
      </c>
      <c r="BJ71" s="62">
        <f t="shared" si="92"/>
        <v>421.28373222186951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41.061408649688737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1.0008488813183609E-6</v>
      </c>
      <c r="BS71" s="24">
        <f t="shared" si="63"/>
        <v>41.06140965053762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59.705816556836425</v>
      </c>
      <c r="CE71" s="62">
        <f t="shared" si="94"/>
        <v>287.10748454343286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26.587694022924328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6.4806017851704866E-7</v>
      </c>
      <c r="CN71" s="24">
        <f t="shared" si="66"/>
        <v>26.587694670984508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>
        <f>CT71*VLOOKUP('Données projet'!$B$13,Paramètres!$A$1:$I$89,3,0)*VLOOKUP('Données projet'!$B$13,Paramètres!$A$1:$I$89,5,0)</f>
        <v>0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59.705816556836425</v>
      </c>
      <c r="CZ71" s="62">
        <f t="shared" si="96"/>
        <v>287.10748454343286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26.587694022924328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6.4806017851704866E-7</v>
      </c>
      <c r="DI71" s="24">
        <f t="shared" si="69"/>
        <v>26.587694670984508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83.689958074421725</v>
      </c>
      <c r="T72" s="62">
        <f t="shared" si="88"/>
        <v>421.28373222186951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40.256219471054628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7.0770703092318312E-7</v>
      </c>
      <c r="AC72" s="24">
        <f t="shared" si="57"/>
        <v>40.256220178761659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75.348153704795209</v>
      </c>
      <c r="AO72" s="62">
        <f t="shared" si="90"/>
        <v>371.0831047210728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34.932009799076432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6.141070687688267E-7</v>
      </c>
      <c r="AX72" s="23">
        <f t="shared" si="60"/>
        <v>34.932010413183498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83.689958074421725</v>
      </c>
      <c r="BJ72" s="62">
        <f t="shared" si="92"/>
        <v>421.28373222186951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40.256219471054628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7.0770703092318312E-7</v>
      </c>
      <c r="BS72" s="24">
        <f t="shared" si="63"/>
        <v>40.256220178761659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59.705816556836425</v>
      </c>
      <c r="CE72" s="62">
        <f t="shared" si="94"/>
        <v>287.10748454343286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26.066325560026851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4.5824774684636966E-7</v>
      </c>
      <c r="CN72" s="24">
        <f t="shared" si="66"/>
        <v>26.066326018274598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>
        <f>CT72*VLOOKUP('Données projet'!$B$13,Paramètres!$A$1:$I$89,3,0)*VLOOKUP('Données projet'!$B$13,Paramètres!$A$1:$I$89,5,0)</f>
        <v>0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59.705816556836425</v>
      </c>
      <c r="CZ72" s="62">
        <f t="shared" si="96"/>
        <v>287.10748454343286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26.066325560026851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4.5824774684636966E-7</v>
      </c>
      <c r="DI72" s="24">
        <f t="shared" si="69"/>
        <v>26.066326018274598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83.689958074421725</v>
      </c>
      <c r="T73" s="62">
        <f t="shared" si="88"/>
        <v>421.28373222186951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39.466819561096628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5.0042444065918046E-7</v>
      </c>
      <c r="AC73" s="24">
        <f t="shared" si="57"/>
        <v>39.466820061521069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75.348153704795209</v>
      </c>
      <c r="AO73" s="62">
        <f t="shared" si="90"/>
        <v>371.0831047210728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34.247014393338688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4.3423927270103084E-7</v>
      </c>
      <c r="AX73" s="23">
        <f t="shared" si="60"/>
        <v>34.247014827577964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83.689958074421725</v>
      </c>
      <c r="BJ73" s="62">
        <f t="shared" si="92"/>
        <v>421.28373222186951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39.466819561096628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5.0042444065918046E-7</v>
      </c>
      <c r="BS73" s="24">
        <f t="shared" si="63"/>
        <v>39.466820061521069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59.705816556836425</v>
      </c>
      <c r="CE73" s="62">
        <f t="shared" si="94"/>
        <v>287.10748454343286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25.555180814683432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3.2403008925852433E-7</v>
      </c>
      <c r="CN73" s="24">
        <f t="shared" si="66"/>
        <v>25.555181138713522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>
        <f>CT73*VLOOKUP('Données projet'!$B$13,Paramètres!$A$1:$I$89,3,0)*VLOOKUP('Données projet'!$B$13,Paramètres!$A$1:$I$89,5,0)</f>
        <v>0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59.705816556836425</v>
      </c>
      <c r="CZ73" s="62">
        <f t="shared" si="96"/>
        <v>287.10748454343286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25.555180814683432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3.2403008925852433E-7</v>
      </c>
      <c r="DI73" s="24">
        <f t="shared" si="69"/>
        <v>25.555181138713522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83.689958074421725</v>
      </c>
      <c r="T74" s="62">
        <f t="shared" si="88"/>
        <v>421.28373222186951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38.692899301886506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3.5385351546159156E-7</v>
      </c>
      <c r="AC74" s="24">
        <f t="shared" si="57"/>
        <v>38.692899655740021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75.348153704795209</v>
      </c>
      <c r="AO74" s="62">
        <f t="shared" si="90"/>
        <v>371.0831047210728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33.575451329701515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3.0705353438441335E-7</v>
      </c>
      <c r="AX74" s="23">
        <f t="shared" si="60"/>
        <v>33.575451636755048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83.689958074421725</v>
      </c>
      <c r="BJ74" s="62">
        <f t="shared" si="92"/>
        <v>421.28373222186951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38.692899301886506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3.5385351546159156E-7</v>
      </c>
      <c r="BS74" s="24">
        <f t="shared" si="63"/>
        <v>38.692899655740021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59.705816556836425</v>
      </c>
      <c r="CE74" s="62">
        <f t="shared" si="94"/>
        <v>287.10748454343286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25.054059306028687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2.2912387342318483E-7</v>
      </c>
      <c r="CN74" s="24">
        <f t="shared" si="66"/>
        <v>25.054059535152561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>
        <f>CT74*VLOOKUP('Données projet'!$B$13,Paramètres!$A$1:$I$89,3,0)*VLOOKUP('Données projet'!$B$13,Paramètres!$A$1:$I$89,5,0)</f>
        <v>0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59.705816556836425</v>
      </c>
      <c r="CZ74" s="62">
        <f t="shared" si="96"/>
        <v>287.10748454343286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25.054059306028687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2.2912387342318483E-7</v>
      </c>
      <c r="DI74" s="24">
        <f t="shared" si="69"/>
        <v>25.054059535152561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83.689958074421725</v>
      </c>
      <c r="T75" s="62">
        <f t="shared" si="88"/>
        <v>421.28373222186951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37.934155146914748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2.5021222032959023E-7</v>
      </c>
      <c r="AC75" s="24">
        <f t="shared" si="57"/>
        <v>37.934155397126965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75.348153704795209</v>
      </c>
      <c r="AO75" s="62">
        <f t="shared" si="90"/>
        <v>371.0831047210728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32.917057208129243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2.1711963635051542E-7</v>
      </c>
      <c r="AX75" s="23">
        <f t="shared" si="60"/>
        <v>32.917057425248878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83.689958074421725</v>
      </c>
      <c r="BJ75" s="62">
        <f t="shared" si="92"/>
        <v>421.28373222186951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37.934155146914748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2.5021222032959023E-7</v>
      </c>
      <c r="BS75" s="24">
        <f t="shared" si="63"/>
        <v>37.934155397126965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59.705816556836425</v>
      </c>
      <c r="CE75" s="62">
        <f t="shared" si="94"/>
        <v>287.10748454343286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24.562764484504722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1.6201504462926217E-7</v>
      </c>
      <c r="CN75" s="24">
        <f t="shared" si="66"/>
        <v>24.562764646519767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>
        <f>CT75*VLOOKUP('Données projet'!$B$13,Paramètres!$A$1:$I$89,3,0)*VLOOKUP('Données projet'!$B$13,Paramètres!$A$1:$I$89,5,0)</f>
        <v>0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59.705816556836425</v>
      </c>
      <c r="CZ75" s="62">
        <f t="shared" si="96"/>
        <v>287.10748454343286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24.562764484504722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1.6201504462926217E-7</v>
      </c>
      <c r="DI75" s="24">
        <f t="shared" si="69"/>
        <v>24.562764646519767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83.689958074421725</v>
      </c>
      <c r="T76" s="62">
        <f t="shared" si="88"/>
        <v>421.28373222186951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37.190289502033743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1.7692675773079578E-7</v>
      </c>
      <c r="AC76" s="24">
        <f t="shared" si="57"/>
        <v>37.190289678960504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75.348153704795209</v>
      </c>
      <c r="AO76" s="62">
        <f t="shared" si="90"/>
        <v>371.0831047210728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32.271573793700242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1.5352676719220668E-7</v>
      </c>
      <c r="AX76" s="23">
        <f t="shared" si="60"/>
        <v>32.271573947227012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83.689958074421725</v>
      </c>
      <c r="BJ76" s="62">
        <f t="shared" si="92"/>
        <v>421.28373222186951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37.190289502033743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1.7692675773079578E-7</v>
      </c>
      <c r="BS76" s="24">
        <f t="shared" si="63"/>
        <v>37.190289678960504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59.705816556836425</v>
      </c>
      <c r="CE76" s="62">
        <f t="shared" si="94"/>
        <v>287.10748454343286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24.08110365477059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1.1456193671159242E-7</v>
      </c>
      <c r="CN76" s="24">
        <f t="shared" si="66"/>
        <v>24.081103769332525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>
        <f>CT76*VLOOKUP('Données projet'!$B$13,Paramètres!$A$1:$I$89,3,0)*VLOOKUP('Données projet'!$B$13,Paramètres!$A$1:$I$89,5,0)</f>
        <v>0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59.705816556836425</v>
      </c>
      <c r="CZ76" s="62">
        <f t="shared" si="96"/>
        <v>287.10748454343286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24.08110365477059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1.1456193671159242E-7</v>
      </c>
      <c r="DI76" s="24">
        <f t="shared" si="69"/>
        <v>24.081103769332525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83.689958074421725</v>
      </c>
      <c r="T77" s="62">
        <f t="shared" si="88"/>
        <v>421.28373222186951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36.461010608735613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1.2510611016479511E-7</v>
      </c>
      <c r="AC77" s="24">
        <f t="shared" si="57"/>
        <v>36.461010733841725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75.348153704795209</v>
      </c>
      <c r="AO77" s="62">
        <f t="shared" si="90"/>
        <v>371.0831047210728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31.638747915322188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1.0855981817525771E-7</v>
      </c>
      <c r="AX77" s="23">
        <f t="shared" si="60"/>
        <v>31.638748023882005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83.689958074421725</v>
      </c>
      <c r="BJ77" s="62">
        <f t="shared" si="92"/>
        <v>421.28373222186951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36.461010608735613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1.2510611016479511E-7</v>
      </c>
      <c r="BS77" s="24">
        <f t="shared" si="63"/>
        <v>36.461010733841725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59.705816556836425</v>
      </c>
      <c r="CE77" s="62">
        <f t="shared" si="94"/>
        <v>287.10748454343286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23.608887900123445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8.1007522314631083E-8</v>
      </c>
      <c r="CN77" s="24">
        <f t="shared" si="66"/>
        <v>23.608887981130966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>
        <f>CT77*VLOOKUP('Données projet'!$B$13,Paramètres!$A$1:$I$89,3,0)*VLOOKUP('Données projet'!$B$13,Paramètres!$A$1:$I$89,5,0)</f>
        <v>0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59.705816556836425</v>
      </c>
      <c r="CZ77" s="62">
        <f t="shared" si="96"/>
        <v>287.10748454343286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23.608887900123445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8.1007522314631083E-8</v>
      </c>
      <c r="DI77" s="24">
        <f t="shared" si="69"/>
        <v>23.608887981130966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83.689958074421725</v>
      </c>
      <c r="T78" s="62">
        <f t="shared" si="88"/>
        <v>421.28373222186951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35.746032429718859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8.846337886539789E-8</v>
      </c>
      <c r="AC78" s="24">
        <f t="shared" si="57"/>
        <v>35.74603251818224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75.348153704795209</v>
      </c>
      <c r="AO78" s="62">
        <f t="shared" si="90"/>
        <v>371.0831047210728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31.018331366433454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7.6763383596103338E-8</v>
      </c>
      <c r="AX78" s="23">
        <f t="shared" si="60"/>
        <v>31.018331443196839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83.689958074421725</v>
      </c>
      <c r="BJ78" s="62">
        <f t="shared" si="92"/>
        <v>421.28373222186951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35.746032429718859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8.846337886539789E-8</v>
      </c>
      <c r="BS78" s="24">
        <f t="shared" si="63"/>
        <v>35.74603251818224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59.705816556836425</v>
      </c>
      <c r="CE78" s="62">
        <f t="shared" si="94"/>
        <v>287.10748454343286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23.145932008401761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5.7280968355796208E-8</v>
      </c>
      <c r="CN78" s="24">
        <f t="shared" si="66"/>
        <v>23.145932065682729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>
        <f>CT78*VLOOKUP('Données projet'!$B$13,Paramètres!$A$1:$I$89,3,0)*VLOOKUP('Données projet'!$B$13,Paramètres!$A$1:$I$89,5,0)</f>
        <v>0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59.705816556836425</v>
      </c>
      <c r="CZ78" s="62">
        <f t="shared" si="96"/>
        <v>287.10748454343286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23.145932008401761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5.7280968355796208E-8</v>
      </c>
      <c r="DI78" s="24">
        <f t="shared" si="69"/>
        <v>23.145932065682729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83.689958074421725</v>
      </c>
      <c r="T79" s="62">
        <f t="shared" si="88"/>
        <v>421.28373222186951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35.045074536698998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6.2553055082397557E-8</v>
      </c>
      <c r="AC79" s="24">
        <f t="shared" si="57"/>
        <v>35.045074599252054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75.348153704795209</v>
      </c>
      <c r="AO79" s="62">
        <f t="shared" si="90"/>
        <v>371.0831047210728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30.410080807651699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5.4279909087628855E-8</v>
      </c>
      <c r="AX79" s="23">
        <f t="shared" si="60"/>
        <v>30.410080861931608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83.689958074421725</v>
      </c>
      <c r="BJ79" s="62">
        <f t="shared" si="92"/>
        <v>421.28373222186951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35.045074536698998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6.2553055082397557E-8</v>
      </c>
      <c r="BS79" s="24">
        <f t="shared" si="63"/>
        <v>35.045074599252054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59.705816556836425</v>
      </c>
      <c r="CE79" s="62">
        <f t="shared" si="94"/>
        <v>287.10748454343286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22.692054399341529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4.0503761157315541E-8</v>
      </c>
      <c r="CN79" s="24">
        <f t="shared" si="66"/>
        <v>22.69205443984529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>
        <f>CT79*VLOOKUP('Données projet'!$B$13,Paramètres!$A$1:$I$89,3,0)*VLOOKUP('Données projet'!$B$13,Paramètres!$A$1:$I$89,5,0)</f>
        <v>0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59.705816556836425</v>
      </c>
      <c r="CZ79" s="62">
        <f t="shared" si="96"/>
        <v>287.10748454343286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22.692054399341529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4.0503761157315541E-8</v>
      </c>
      <c r="DI79" s="24">
        <f t="shared" si="69"/>
        <v>22.69205443984529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83.689958074421725</v>
      </c>
      <c r="T80" s="62">
        <f t="shared" si="88"/>
        <v>421.28373222186951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34.357862000419154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4.4231689432698945E-8</v>
      </c>
      <c r="AC80" s="24">
        <f t="shared" si="57"/>
        <v>34.357862044650844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75.348153704795209</v>
      </c>
      <c r="AO80" s="62">
        <f t="shared" si="90"/>
        <v>371.0831047210728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29.813757671331448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3.8381691798051669E-8</v>
      </c>
      <c r="AX80" s="23">
        <f t="shared" si="60"/>
        <v>29.813757709713141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83.689958074421725</v>
      </c>
      <c r="BJ80" s="62">
        <f t="shared" si="92"/>
        <v>421.28373222186951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34.357862000419154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4.4231689432698945E-8</v>
      </c>
      <c r="BS80" s="24">
        <f t="shared" si="63"/>
        <v>34.357862044650844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59.705816556836425</v>
      </c>
      <c r="CE80" s="62">
        <f t="shared" si="94"/>
        <v>287.10748454343286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22.247077053356961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2.8640484177898104E-8</v>
      </c>
      <c r="CN80" s="24">
        <f t="shared" si="66"/>
        <v>22.247077081997446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>
        <f>CT80*VLOOKUP('Données projet'!$B$13,Paramètres!$A$1:$I$89,3,0)*VLOOKUP('Données projet'!$B$13,Paramètres!$A$1:$I$89,5,0)</f>
        <v>0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59.705816556836425</v>
      </c>
      <c r="CZ80" s="62">
        <f t="shared" si="96"/>
        <v>287.10748454343286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22.247077053356961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2.8640484177898104E-8</v>
      </c>
      <c r="DI80" s="24">
        <f t="shared" si="69"/>
        <v>22.247077081997446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83.689958074421725</v>
      </c>
      <c r="T81" s="62">
        <f t="shared" si="88"/>
        <v>421.28373222186951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33.684125282817497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3.1276527541198779E-8</v>
      </c>
      <c r="AC81" s="24">
        <f t="shared" si="57"/>
        <v>33.684125314094025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75.348153704795209</v>
      </c>
      <c r="AO81" s="62">
        <f t="shared" si="90"/>
        <v>371.0831047210728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29.229128067993237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2.7139954543814427E-8</v>
      </c>
      <c r="AX81" s="23">
        <f t="shared" si="60"/>
        <v>29.229128095133191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83.689958074421725</v>
      </c>
      <c r="BJ81" s="62">
        <f t="shared" si="92"/>
        <v>421.28373222186951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33.684125282817497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3.1276527541198779E-8</v>
      </c>
      <c r="BS81" s="24">
        <f t="shared" si="63"/>
        <v>33.684125314094025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59.705816556836425</v>
      </c>
      <c r="CE81" s="62">
        <f t="shared" si="94"/>
        <v>287.10748454343286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21.810825441717768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2.0251880578657771E-8</v>
      </c>
      <c r="CN81" s="24">
        <f t="shared" si="66"/>
        <v>21.81082546196965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>
        <f>CT81*VLOOKUP('Données projet'!$B$13,Paramètres!$A$1:$I$89,3,0)*VLOOKUP('Données projet'!$B$13,Paramètres!$A$1:$I$89,5,0)</f>
        <v>0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59.705816556836425</v>
      </c>
      <c r="CZ81" s="62">
        <f t="shared" si="96"/>
        <v>287.10748454343286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21.810825441717768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2.0251880578657771E-8</v>
      </c>
      <c r="DI81" s="24">
        <f t="shared" si="69"/>
        <v>21.81082546196965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83.689958074421725</v>
      </c>
      <c r="T82" s="62">
        <f t="shared" si="88"/>
        <v>421.28373222186951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33.023600131309188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2.2115844716349472E-8</v>
      </c>
      <c r="AC82" s="24">
        <f t="shared" si="57"/>
        <v>33.023600153425029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75.348153704795209</v>
      </c>
      <c r="AO82" s="62">
        <f t="shared" si="90"/>
        <v>371.0831047210728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28.655962694587643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1.9190845899025834E-8</v>
      </c>
      <c r="AX82" s="23">
        <f t="shared" si="60"/>
        <v>28.655962713778489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83.689958074421725</v>
      </c>
      <c r="BJ82" s="62">
        <f t="shared" si="92"/>
        <v>421.28373222186951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33.023600131309188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2.2115844716349472E-8</v>
      </c>
      <c r="BS82" s="24">
        <f t="shared" si="63"/>
        <v>33.023600153425029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59.705816556836425</v>
      </c>
      <c r="CE82" s="62">
        <f t="shared" si="94"/>
        <v>287.10748454343286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21.383128458095612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1.4320242088949052E-8</v>
      </c>
      <c r="CN82" s="24">
        <f t="shared" si="66"/>
        <v>21.383128472415855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>
        <f>CT82*VLOOKUP('Données projet'!$B$13,Paramètres!$A$1:$I$89,3,0)*VLOOKUP('Données projet'!$B$13,Paramètres!$A$1:$I$89,5,0)</f>
        <v>0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59.705816556836425</v>
      </c>
      <c r="CZ82" s="62">
        <f t="shared" si="96"/>
        <v>287.10748454343286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21.383128458095612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1.4320242088949052E-8</v>
      </c>
      <c r="DI82" s="24">
        <f t="shared" si="69"/>
        <v>21.383128472415855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83.689958074421725</v>
      </c>
      <c r="T83" s="62">
        <f t="shared" si="88"/>
        <v>421.28373222186951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32.376027475141399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1.5638263770599389E-8</v>
      </c>
      <c r="AC83" s="24">
        <f t="shared" si="57"/>
        <v>32.376027490779663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75.348153704795209</v>
      </c>
      <c r="AO83" s="62">
        <f t="shared" si="90"/>
        <v>371.0831047210728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28.094036744558174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1.3569977271907214E-8</v>
      </c>
      <c r="AX83" s="23">
        <f t="shared" si="60"/>
        <v>28.094036758128151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83.689958074421725</v>
      </c>
      <c r="BJ83" s="62">
        <f t="shared" si="92"/>
        <v>421.28373222186951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32.376027475141399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1.5638263770599389E-8</v>
      </c>
      <c r="BS83" s="24">
        <f t="shared" si="63"/>
        <v>32.376027490779663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59.705816556836425</v>
      </c>
      <c r="CE83" s="62">
        <f t="shared" si="94"/>
        <v>287.10748454343286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20.963818351452886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1.0125940289328885E-8</v>
      </c>
      <c r="CN83" s="24">
        <f t="shared" si="66"/>
        <v>20.963818361578827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>
        <f>CT83*VLOOKUP('Données projet'!$B$13,Paramètres!$A$1:$I$89,3,0)*VLOOKUP('Données projet'!$B$13,Paramètres!$A$1:$I$89,5,0)</f>
        <v>0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59.705816556836425</v>
      </c>
      <c r="CZ83" s="62">
        <f t="shared" si="96"/>
        <v>287.10748454343286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20.963818351452886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1.0125940289328885E-8</v>
      </c>
      <c r="DI83" s="24">
        <f t="shared" si="69"/>
        <v>20.963818361578827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83.689958074421725</v>
      </c>
      <c r="T84" s="62">
        <f t="shared" si="88"/>
        <v>421.28373222186951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31.74115332378074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1.1057922358174736E-8</v>
      </c>
      <c r="AC84" s="24">
        <f t="shared" si="57"/>
        <v>31.741153334838661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75.348153704795209</v>
      </c>
      <c r="AO84" s="62">
        <f t="shared" si="90"/>
        <v>371.0831047210728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27.543129819667797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9.5954229495129172E-9</v>
      </c>
      <c r="AX84" s="23">
        <f t="shared" si="60"/>
        <v>27.543129829263219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83.689958074421725</v>
      </c>
      <c r="BJ84" s="62">
        <f t="shared" si="92"/>
        <v>421.28373222186951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31.74115332378074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1.1057922358174736E-8</v>
      </c>
      <c r="BS84" s="24">
        <f t="shared" si="63"/>
        <v>31.741153334838661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59.705816556836425</v>
      </c>
      <c r="CE84" s="62">
        <f t="shared" si="94"/>
        <v>287.10748454343286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20.552730660247512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7.160121044474526E-9</v>
      </c>
      <c r="CN84" s="24">
        <f t="shared" si="66"/>
        <v>20.552730667407634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>
        <f>CT84*VLOOKUP('Données projet'!$B$13,Paramètres!$A$1:$I$89,3,0)*VLOOKUP('Données projet'!$B$13,Paramètres!$A$1:$I$89,5,0)</f>
        <v>0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59.705816556836425</v>
      </c>
      <c r="CZ84" s="62">
        <f t="shared" si="96"/>
        <v>287.10748454343286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20.552730660247512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7.160121044474526E-9</v>
      </c>
      <c r="DI84" s="24">
        <f t="shared" si="69"/>
        <v>20.552730667407634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83.689958074421725</v>
      </c>
      <c r="T85" s="62">
        <f t="shared" si="88"/>
        <v>421.28373222186951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31.118728667293265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7.8191318852996947E-9</v>
      </c>
      <c r="AC85" s="24">
        <f t="shared" si="57"/>
        <v>31.118728675112397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75.348153704795209</v>
      </c>
      <c r="AO85" s="62">
        <f t="shared" si="90"/>
        <v>371.0831047210728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27.003025843554475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6.7849886359536069E-9</v>
      </c>
      <c r="AX85" s="23">
        <f t="shared" si="60"/>
        <v>27.003025850339466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83.689958074421725</v>
      </c>
      <c r="BJ85" s="62">
        <f t="shared" si="92"/>
        <v>421.28373222186951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31.118728667293265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7.8191318852996947E-9</v>
      </c>
      <c r="BS85" s="24">
        <f t="shared" si="63"/>
        <v>31.118728675112397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59.705816556836425</v>
      </c>
      <c r="CE85" s="62">
        <f t="shared" si="94"/>
        <v>287.10748454343286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20.149704147927942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5.0629701446644427E-9</v>
      </c>
      <c r="CN85" s="24">
        <f t="shared" si="66"/>
        <v>20.14970415299091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>
        <f>CT85*VLOOKUP('Données projet'!$B$13,Paramètres!$A$1:$I$89,3,0)*VLOOKUP('Données projet'!$B$13,Paramètres!$A$1:$I$89,5,0)</f>
        <v>0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59.705816556836425</v>
      </c>
      <c r="CZ85" s="62">
        <f t="shared" si="96"/>
        <v>287.10748454343286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20.149704147927942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5.0629701446644427E-9</v>
      </c>
      <c r="DI85" s="24">
        <f t="shared" si="69"/>
        <v>20.14970415299091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83.689958074421725</v>
      </c>
      <c r="T86" s="62">
        <f t="shared" si="88"/>
        <v>421.28373222186951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30.508509378677957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5.5289611790873681E-9</v>
      </c>
      <c r="AC86" s="24">
        <f t="shared" si="57"/>
        <v>30.508509384206917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75.348153704795209</v>
      </c>
      <c r="AO86" s="62">
        <f t="shared" si="90"/>
        <v>371.0831047210728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26.473512976981837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4.7977114747564586E-9</v>
      </c>
      <c r="AX86" s="23">
        <f t="shared" si="60"/>
        <v>26.47351298177955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83.689958074421725</v>
      </c>
      <c r="BJ86" s="62">
        <f t="shared" si="92"/>
        <v>421.28373222186951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30.508509378677957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5.5289611790873681E-9</v>
      </c>
      <c r="BS86" s="24">
        <f t="shared" si="63"/>
        <v>30.508509384206917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59.705816556836425</v>
      </c>
      <c r="CE86" s="62">
        <f t="shared" si="94"/>
        <v>287.10748454343286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19.754580739693058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3.580060522237263E-9</v>
      </c>
      <c r="CN86" s="24">
        <f t="shared" si="66"/>
        <v>19.754580743273117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projet'!$B$13,Paramètres!$A$1:$I$89,3,0)*VLOOKUP('Données projet'!$B$13,Paramètres!$A$1:$I$89,5,0)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59.705816556836425</v>
      </c>
      <c r="CZ86" s="62">
        <f t="shared" si="96"/>
        <v>287.10748454343286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19.754580739693058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3.580060522237263E-9</v>
      </c>
      <c r="DI86" s="24">
        <f t="shared" si="69"/>
        <v>19.754580743273117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83.689958074421725</v>
      </c>
      <c r="T87" s="62">
        <f t="shared" si="88"/>
        <v>421.28373222186951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29.910256118115381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3.9095659426498473E-9</v>
      </c>
      <c r="AC87" s="24">
        <f t="shared" si="57"/>
        <v>29.910256122024947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75.348153704795209</v>
      </c>
      <c r="AO87" s="62">
        <f t="shared" si="90"/>
        <v>371.0831047210728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25.954383534751731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3.3924943179768034E-9</v>
      </c>
      <c r="AX87" s="23">
        <f t="shared" si="60"/>
        <v>25.954383538144224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83.689958074421725</v>
      </c>
      <c r="BJ87" s="62">
        <f t="shared" si="92"/>
        <v>421.28373222186951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29.910256118115381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3.9095659426498473E-9</v>
      </c>
      <c r="BS87" s="24">
        <f t="shared" si="63"/>
        <v>29.910256122024947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59.705816556836425</v>
      </c>
      <c r="CE87" s="62">
        <f t="shared" si="94"/>
        <v>287.10748454343286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19.367205460492176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2.5314850723322213E-9</v>
      </c>
      <c r="CN87" s="24">
        <f t="shared" si="66"/>
        <v>19.367205463023662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projet'!$B$13,Paramètres!$A$1:$I$89,3,0)*VLOOKUP('Données projet'!$B$13,Paramètres!$A$1:$I$89,5,0)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59.705816556836425</v>
      </c>
      <c r="CZ87" s="62">
        <f t="shared" si="96"/>
        <v>287.10748454343286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19.367205460492176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2.5314850723322213E-9</v>
      </c>
      <c r="DI87" s="24">
        <f t="shared" si="69"/>
        <v>19.367205463023662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83.689958074421725</v>
      </c>
      <c r="T88" s="62">
        <f t="shared" si="88"/>
        <v>421.28373222186951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29.32373423909398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2.7644805895436841E-9</v>
      </c>
      <c r="AC88" s="24">
        <f t="shared" si="57"/>
        <v>29.32373424185846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75.348153704795209</v>
      </c>
      <c r="AO88" s="62">
        <f t="shared" si="90"/>
        <v>371.0831047210728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25.445433904246062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2.3988557373782293E-9</v>
      </c>
      <c r="AX88" s="23">
        <f t="shared" si="60"/>
        <v>25.445433906644919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83.689958074421725</v>
      </c>
      <c r="BJ88" s="62">
        <f t="shared" si="92"/>
        <v>421.28373222186951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29.32373423909398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2.7644805895436841E-9</v>
      </c>
      <c r="BS88" s="24">
        <f t="shared" si="63"/>
        <v>29.32373424185846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59.705816556836425</v>
      </c>
      <c r="CE88" s="62">
        <f t="shared" si="94"/>
        <v>287.10748454343286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18.987426374240837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1.7900302611186315E-9</v>
      </c>
      <c r="CN88" s="24">
        <f t="shared" si="66"/>
        <v>18.987426376030868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projet'!$B$13,Paramètres!$A$1:$I$89,3,0)*VLOOKUP('Données projet'!$B$13,Paramètres!$A$1:$I$89,5,0)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59.705816556836425</v>
      </c>
      <c r="CZ88" s="62">
        <f t="shared" si="96"/>
        <v>287.10748454343286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18.987426374240837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1.7900302611186315E-9</v>
      </c>
      <c r="DI88" s="24">
        <f t="shared" si="69"/>
        <v>18.987426376030868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83.689958074421725</v>
      </c>
      <c r="T89" s="62">
        <f t="shared" si="88"/>
        <v>421.28373222186951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28.748713696377166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1.9547829713249237E-9</v>
      </c>
      <c r="AC89" s="24">
        <f t="shared" si="57"/>
        <v>28.748713698331947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75.348153704795209</v>
      </c>
      <c r="AO89" s="62">
        <f t="shared" si="90"/>
        <v>371.0831047210728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24.946464465565988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1.6962471589884017E-9</v>
      </c>
      <c r="AX89" s="23">
        <f t="shared" si="60"/>
        <v>24.946464467262235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83.689958074421725</v>
      </c>
      <c r="BJ89" s="62">
        <f t="shared" si="92"/>
        <v>421.28373222186951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28.748713696377166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1.9547829713249237E-9</v>
      </c>
      <c r="BS89" s="24">
        <f t="shared" si="63"/>
        <v>28.748713698331947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59.705816556836425</v>
      </c>
      <c r="CE89" s="62">
        <f t="shared" si="94"/>
        <v>287.10748454343286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18.615094524228514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1.2657425361661107E-9</v>
      </c>
      <c r="CN89" s="24">
        <f t="shared" si="66"/>
        <v>18.615094525494257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projet'!$B$13,Paramètres!$A$1:$I$89,3,0)*VLOOKUP('Données projet'!$B$13,Paramètres!$A$1:$I$89,5,0)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59.705816556836425</v>
      </c>
      <c r="CZ89" s="62">
        <f t="shared" si="96"/>
        <v>287.10748454343286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18.615094524228514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1.2657425361661107E-9</v>
      </c>
      <c r="DI89" s="24">
        <f t="shared" si="69"/>
        <v>18.615094525494257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83.689958074421725</v>
      </c>
      <c r="T90" s="62">
        <f t="shared" si="88"/>
        <v>421.28373222186951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28.18496895577513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1.382240294771842E-9</v>
      </c>
      <c r="AC90" s="24">
        <f t="shared" si="57"/>
        <v>28.18496895715737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75.348153704795209</v>
      </c>
      <c r="AO90" s="62">
        <f t="shared" si="90"/>
        <v>371.0831047210728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24.457279513237122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1.1994278686891147E-9</v>
      </c>
      <c r="AX90" s="23">
        <f t="shared" si="60"/>
        <v>24.45727951443655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83.689958074421725</v>
      </c>
      <c r="BJ90" s="62">
        <f t="shared" si="92"/>
        <v>421.28373222186951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28.18496895577513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1.382240294771842E-9</v>
      </c>
      <c r="BS90" s="24">
        <f t="shared" si="63"/>
        <v>28.18496895715737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59.705816556836425</v>
      </c>
      <c r="CE90" s="62">
        <f t="shared" si="94"/>
        <v>287.10748454343286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18.250063874694931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8.9501513055931574E-10</v>
      </c>
      <c r="CN90" s="24">
        <f t="shared" si="66"/>
        <v>18.250063875589944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projet'!$B$13,Paramètres!$A$1:$I$89,3,0)*VLOOKUP('Données projet'!$B$13,Paramètres!$A$1:$I$89,5,0)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59.705816556836425</v>
      </c>
      <c r="CZ90" s="62">
        <f t="shared" si="96"/>
        <v>287.10748454343286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18.250063874694931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8.9501513055931574E-10</v>
      </c>
      <c r="DI90" s="24">
        <f t="shared" si="69"/>
        <v>18.250063875589944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83.689958074421725</v>
      </c>
      <c r="T91" s="62">
        <f t="shared" si="88"/>
        <v>421.28373222186951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27.632278905685958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9.7739148566246183E-10</v>
      </c>
      <c r="AC91" s="24">
        <f t="shared" si="57"/>
        <v>27.632278906663348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75.348153704795209</v>
      </c>
      <c r="AO91" s="62">
        <f t="shared" si="90"/>
        <v>371.0831047210728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23.977687179450069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8.4812357949420086E-10</v>
      </c>
      <c r="AX91" s="23">
        <f t="shared" si="60"/>
        <v>23.977687180298194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83.689958074421725</v>
      </c>
      <c r="BJ91" s="62">
        <f t="shared" si="92"/>
        <v>421.28373222186951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27.632278905685958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9.7739148566246183E-10</v>
      </c>
      <c r="BS91" s="24">
        <f t="shared" si="63"/>
        <v>27.632278906663348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59.705816556836425</v>
      </c>
      <c r="CE91" s="62">
        <f t="shared" si="94"/>
        <v>287.10748454343286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17.892191253551989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6.3287126808305533E-10</v>
      </c>
      <c r="CN91" s="24">
        <f t="shared" si="66"/>
        <v>17.892191254184858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projet'!$B$13,Paramètres!$A$1:$I$89,3,0)*VLOOKUP('Données projet'!$B$13,Paramètres!$A$1:$I$89,5,0)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59.705816556836425</v>
      </c>
      <c r="CZ91" s="62">
        <f t="shared" si="96"/>
        <v>287.10748454343286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17.892191253551989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6.3287126808305533E-10</v>
      </c>
      <c r="DI91" s="24">
        <f t="shared" si="69"/>
        <v>17.892191254184858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83.689958074421725</v>
      </c>
      <c r="T92" s="62">
        <f t="shared" si="88"/>
        <v>421.28373222186951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27.090426770371391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6.9112014738592101E-10</v>
      </c>
      <c r="AC92" s="24">
        <f t="shared" si="57"/>
        <v>27.090426771062511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75.348153704795209</v>
      </c>
      <c r="AO92" s="62">
        <f t="shared" si="90"/>
        <v>371.0831047210728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23.50749935880614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5.9971393434455733E-10</v>
      </c>
      <c r="AX92" s="23">
        <f t="shared" si="60"/>
        <v>23.507499359405852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83.689958074421725</v>
      </c>
      <c r="BJ92" s="62">
        <f t="shared" si="92"/>
        <v>421.28373222186951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27.090426770371391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6.9112014738592101E-10</v>
      </c>
      <c r="BS92" s="24">
        <f t="shared" si="63"/>
        <v>27.090426771062511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59.705816556836425</v>
      </c>
      <c r="CE92" s="62">
        <f t="shared" si="94"/>
        <v>287.10748454343286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17.541336296228913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4.4750756527965787E-10</v>
      </c>
      <c r="CN92" s="24">
        <f t="shared" si="66"/>
        <v>17.54133629667642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projet'!$B$13,Paramètres!$A$1:$I$89,3,0)*VLOOKUP('Données projet'!$B$13,Paramètres!$A$1:$I$89,5,0)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59.705816556836425</v>
      </c>
      <c r="CZ92" s="62">
        <f t="shared" si="96"/>
        <v>287.10748454343286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17.541336296228913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4.4750756527965787E-10</v>
      </c>
      <c r="DI92" s="24">
        <f t="shared" si="69"/>
        <v>17.54133629667642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83.689958074421725</v>
      </c>
      <c r="T93" s="62">
        <f t="shared" si="88"/>
        <v>421.28373222186951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26.559200024933176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4.8869574283123092E-10</v>
      </c>
      <c r="AC93" s="24">
        <f t="shared" si="57"/>
        <v>26.559200025421873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75.348153704795209</v>
      </c>
      <c r="AO93" s="62">
        <f t="shared" si="90"/>
        <v>371.0831047210728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23.046531634538784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4.2406178974710043E-10</v>
      </c>
      <c r="AX93" s="23">
        <f t="shared" si="60"/>
        <v>23.046531634962847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83.689958074421725</v>
      </c>
      <c r="BJ93" s="62">
        <f t="shared" si="92"/>
        <v>421.28373222186951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26.559200024933176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4.8869574283123092E-10</v>
      </c>
      <c r="BS93" s="24">
        <f t="shared" si="63"/>
        <v>26.559200025421873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59.705816556836425</v>
      </c>
      <c r="CE93" s="62">
        <f t="shared" si="94"/>
        <v>287.10748454343286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17.19736139061855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3.1643563404152767E-10</v>
      </c>
      <c r="CN93" s="24">
        <f t="shared" si="66"/>
        <v>17.197361390934987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projet'!$B$13,Paramètres!$A$1:$I$89,3,0)*VLOOKUP('Données projet'!$B$13,Paramètres!$A$1:$I$89,5,0)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59.705816556836425</v>
      </c>
      <c r="CZ93" s="62">
        <f t="shared" si="96"/>
        <v>287.10748454343286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17.19736139061855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3.1643563404152767E-10</v>
      </c>
      <c r="DI93" s="24">
        <f t="shared" si="69"/>
        <v>17.197361390934987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83.689958074421725</v>
      </c>
      <c r="T94" s="62">
        <f t="shared" si="88"/>
        <v>421.28373222186951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26.038390311956682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3.4556007369296051E-10</v>
      </c>
      <c r="AC94" s="24">
        <f t="shared" si="57"/>
        <v>26.038390312302244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75.348153704795209</v>
      </c>
      <c r="AO94" s="62">
        <f t="shared" si="90"/>
        <v>371.0831047210728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22.594603206181763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2.9985696717227866E-10</v>
      </c>
      <c r="AX94" s="23">
        <f t="shared" si="60"/>
        <v>22.594603206481619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83.689958074421725</v>
      </c>
      <c r="BJ94" s="62">
        <f t="shared" si="92"/>
        <v>421.28373222186951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26.038390311956682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3.4556007369296051E-10</v>
      </c>
      <c r="BS94" s="24">
        <f t="shared" si="63"/>
        <v>26.038390312302244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59.705816556836425</v>
      </c>
      <c r="CE94" s="62">
        <f t="shared" si="94"/>
        <v>287.10748454343286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16.860131623103232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2.2375378263982894E-10</v>
      </c>
      <c r="CN94" s="24">
        <f t="shared" si="66"/>
        <v>16.860131623326986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projet'!$B$13,Paramètres!$A$1:$I$89,3,0)*VLOOKUP('Données projet'!$B$13,Paramètres!$A$1:$I$89,5,0)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59.705816556836425</v>
      </c>
      <c r="CZ94" s="62">
        <f t="shared" si="96"/>
        <v>287.10748454343286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16.860131623103232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2.2375378263982894E-10</v>
      </c>
      <c r="DI94" s="24">
        <f t="shared" si="69"/>
        <v>16.860131623326986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83.689958074421725</v>
      </c>
      <c r="T95" s="62">
        <f t="shared" si="88"/>
        <v>421.28373222186951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25.527793359789101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2.4434787141561546E-10</v>
      </c>
      <c r="AC95" s="24">
        <f t="shared" si="57"/>
        <v>25.527793360033449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75.348153704795209</v>
      </c>
      <c r="AO95" s="62">
        <f t="shared" si="90"/>
        <v>371.0831047210728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22.1515368186557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2.1203089487355021E-10</v>
      </c>
      <c r="AX95" s="23">
        <f t="shared" si="60"/>
        <v>22.151536818867729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83.689958074421725</v>
      </c>
      <c r="BJ95" s="62">
        <f t="shared" si="92"/>
        <v>421.28373222186951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25.527793359789101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2.4434787141561546E-10</v>
      </c>
      <c r="BS95" s="24">
        <f t="shared" si="63"/>
        <v>25.527793360033449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59.705816556836425</v>
      </c>
      <c r="CE95" s="62">
        <f t="shared" si="94"/>
        <v>287.10748454343286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16.529514725639039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1.5821781702076383E-10</v>
      </c>
      <c r="CN95" s="24">
        <f t="shared" si="66"/>
        <v>16.529514725797256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projet'!$B$13,Paramètres!$A$1:$I$89,3,0)*VLOOKUP('Données projet'!$B$13,Paramètres!$A$1:$I$89,5,0)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59.705816556836425</v>
      </c>
      <c r="CZ95" s="62">
        <f t="shared" si="96"/>
        <v>287.10748454343286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16.529514725639039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1.5821781702076383E-10</v>
      </c>
      <c r="DI95" s="24">
        <f t="shared" si="69"/>
        <v>16.529514725797256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83.689958074421725</v>
      </c>
      <c r="T96" s="62">
        <f t="shared" si="88"/>
        <v>421.28373222186951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25.027208902420135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1.7278003684648025E-10</v>
      </c>
      <c r="AC96" s="24">
        <f t="shared" si="57"/>
        <v>25.027208902592914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75.348153704795209</v>
      </c>
      <c r="AO96" s="62">
        <f t="shared" si="90"/>
        <v>371.0831047210728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21.717158692745212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1.4992848358613933E-10</v>
      </c>
      <c r="AX96" s="23">
        <f t="shared" si="60"/>
        <v>21.71715869289514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83.689958074421725</v>
      </c>
      <c r="BJ96" s="62">
        <f t="shared" si="92"/>
        <v>421.28373222186951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25.027208902420135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1.7278003684648025E-10</v>
      </c>
      <c r="BS96" s="24">
        <f t="shared" si="63"/>
        <v>25.027208902592914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59.705816556836425</v>
      </c>
      <c r="CE96" s="62">
        <f t="shared" si="94"/>
        <v>287.10748454343286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16.205381023877724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1.1187689131991447E-10</v>
      </c>
      <c r="CN96" s="24">
        <f t="shared" si="66"/>
        <v>16.205381023989602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projet'!$B$13,Paramètres!$A$1:$I$89,3,0)*VLOOKUP('Données projet'!$B$13,Paramètres!$A$1:$I$89,5,0)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59.705816556836425</v>
      </c>
      <c r="CZ96" s="62">
        <f t="shared" si="96"/>
        <v>287.10748454343286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16.205381023877724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1.1187689131991447E-10</v>
      </c>
      <c r="DI96" s="24">
        <f t="shared" si="69"/>
        <v>16.205381023989602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83.689958074421725</v>
      </c>
      <c r="T97" s="62">
        <f t="shared" si="88"/>
        <v>421.28373222186951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24.536440600933805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1.2217393570780773E-10</v>
      </c>
      <c r="AC97" s="24">
        <f t="shared" si="57"/>
        <v>24.536440601055979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75.348153704795209</v>
      </c>
      <c r="AO97" s="62">
        <f t="shared" si="90"/>
        <v>371.0831047210728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21.29129845693933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1.0601544743677511E-10</v>
      </c>
      <c r="AX97" s="23">
        <f t="shared" si="60"/>
        <v>21.291298457045347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83.689958074421725</v>
      </c>
      <c r="BJ97" s="62">
        <f t="shared" si="92"/>
        <v>421.28373222186951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24.536440600933805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1.2217393570780773E-10</v>
      </c>
      <c r="BS97" s="24">
        <f t="shared" si="63"/>
        <v>24.536440601055979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59.705816556836425</v>
      </c>
      <c r="CE97" s="62">
        <f t="shared" si="94"/>
        <v>287.10748454343286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15.887603386305912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7.9108908510381917E-11</v>
      </c>
      <c r="CN97" s="24">
        <f t="shared" si="66"/>
        <v>15.88760338638502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projet'!$B$13,Paramètres!$A$1:$I$89,3,0)*VLOOKUP('Données projet'!$B$13,Paramètres!$A$1:$I$89,5,0)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59.705816556836425</v>
      </c>
      <c r="CZ97" s="62">
        <f t="shared" si="96"/>
        <v>287.10748454343286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15.887603386305912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7.9108908510381917E-11</v>
      </c>
      <c r="DI97" s="24">
        <f t="shared" si="69"/>
        <v>15.88760338638502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83.689958074421725</v>
      </c>
      <c r="T98" s="62">
        <f t="shared" si="88"/>
        <v>421.28373222186951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24.055295966500513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8.6390018423240127E-11</v>
      </c>
      <c r="AC98" s="24">
        <f t="shared" si="57"/>
        <v>24.055295966586904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75.348153704795209</v>
      </c>
      <c r="AO98" s="62">
        <f t="shared" si="90"/>
        <v>371.0831047210728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20.873789080608507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7.4964241793069666E-11</v>
      </c>
      <c r="AX98" s="23">
        <f t="shared" si="60"/>
        <v>20.873789080683473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83.689958074421725</v>
      </c>
      <c r="BJ98" s="62">
        <f t="shared" si="92"/>
        <v>421.28373222186951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24.055295966500513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8.6390018423240127E-11</v>
      </c>
      <c r="BS98" s="24">
        <f t="shared" si="63"/>
        <v>24.055295966586904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59.705816556836425</v>
      </c>
      <c r="CE98" s="62">
        <f t="shared" si="94"/>
        <v>287.10748454343286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15.576057174381663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5.5938445659957234E-11</v>
      </c>
      <c r="CN98" s="24">
        <f t="shared" si="66"/>
        <v>15.576057174437603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projet'!$B$13,Paramètres!$A$1:$I$89,3,0)*VLOOKUP('Données projet'!$B$13,Paramètres!$A$1:$I$89,5,0)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59.705816556836425</v>
      </c>
      <c r="CZ98" s="62">
        <f t="shared" si="96"/>
        <v>287.10748454343286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15.576057174381663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5.5938445659957234E-11</v>
      </c>
      <c r="DI98" s="24">
        <f t="shared" si="69"/>
        <v>15.576057174437603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83.689958074421725</v>
      </c>
      <c r="T99" s="62">
        <f t="shared" si="88"/>
        <v>421.28373222186951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23.58358628487921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6.1086967853903864E-11</v>
      </c>
      <c r="AC99" s="24">
        <f t="shared" si="57"/>
        <v>23.583586284940296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75.348153704795209</v>
      </c>
      <c r="AO99" s="62">
        <f t="shared" si="90"/>
        <v>371.0831047210728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20.464466808491956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5.3007723718387554E-11</v>
      </c>
      <c r="AX99" s="23">
        <f t="shared" si="60"/>
        <v>20.464466808544962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83.689958074421725</v>
      </c>
      <c r="BJ99" s="62">
        <f t="shared" si="92"/>
        <v>421.28373222186951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23.58358628487921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6.1086967853903864E-11</v>
      </c>
      <c r="BS99" s="24">
        <f t="shared" si="63"/>
        <v>23.583586284940296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59.705816556836425</v>
      </c>
      <c r="CE99" s="62">
        <f t="shared" si="94"/>
        <v>287.10748454343286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15.270620193648822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3.9554454255190958E-11</v>
      </c>
      <c r="CN99" s="24">
        <f t="shared" si="66"/>
        <v>15.270620193688377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projet'!$B$13,Paramètres!$A$1:$I$89,3,0)*VLOOKUP('Données projet'!$B$13,Paramètres!$A$1:$I$89,5,0)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59.705816556836425</v>
      </c>
      <c r="CZ99" s="62">
        <f t="shared" si="96"/>
        <v>287.10748454343286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15.270620193648822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3.9554454255190958E-11</v>
      </c>
      <c r="DI99" s="24">
        <f t="shared" si="69"/>
        <v>15.270620193688377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83.689958074421725</v>
      </c>
      <c r="T100" s="62">
        <f t="shared" si="88"/>
        <v>421.28373222186951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23.121126542400006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4.3195009211620063E-11</v>
      </c>
      <c r="AC100" s="24">
        <f t="shared" si="57"/>
        <v>23.1211265424432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75.348153704795209</v>
      </c>
      <c r="AO100" s="62">
        <f t="shared" si="90"/>
        <v>371.0831047210728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20.063171096469677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3.7482120896534833E-11</v>
      </c>
      <c r="AX100" s="23">
        <f t="shared" si="60"/>
        <v>20.063171096507158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83.689958074421725</v>
      </c>
      <c r="BJ100" s="62">
        <f t="shared" si="92"/>
        <v>421.28373222186951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23.121126542400006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4.3195009211620063E-11</v>
      </c>
      <c r="BS100" s="24">
        <f t="shared" si="63"/>
        <v>23.1211265424432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59.705816556836425</v>
      </c>
      <c r="CE100" s="62">
        <f t="shared" si="94"/>
        <v>287.10748454343286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14.97117264580999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2.7969222829978617E-11</v>
      </c>
      <c r="CN100" s="24">
        <f t="shared" si="66"/>
        <v>14.971172645837958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projet'!$B$13,Paramètres!$A$1:$I$89,3,0)*VLOOKUP('Données projet'!$B$13,Paramètres!$A$1:$I$89,5,0)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59.705816556836425</v>
      </c>
      <c r="CZ100" s="62">
        <f t="shared" si="96"/>
        <v>287.10748454343286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14.97117264580999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2.7969222829978617E-11</v>
      </c>
      <c r="DI100" s="24">
        <f t="shared" si="69"/>
        <v>14.971172645837958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83.689958074421725</v>
      </c>
      <c r="T101" s="62">
        <f t="shared" si="88"/>
        <v>421.28373222186951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22.667735353398228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3.0543483926951932E-11</v>
      </c>
      <c r="AC101" s="24">
        <f t="shared" si="57"/>
        <v>22.667735353428771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75.348153704795209</v>
      </c>
      <c r="AO101" s="62">
        <f t="shared" si="90"/>
        <v>371.0831047210728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19.66974454859394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2.6503861859193777E-11</v>
      </c>
      <c r="AX101" s="23">
        <f t="shared" si="60"/>
        <v>19.669744548620443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83.689958074421725</v>
      </c>
      <c r="BJ101" s="62">
        <f t="shared" si="92"/>
        <v>421.28373222186951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22.667735353398228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3.0543483926951932E-11</v>
      </c>
      <c r="BS101" s="24">
        <f t="shared" si="63"/>
        <v>22.667735353428771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59.705816556836425</v>
      </c>
      <c r="CE101" s="62">
        <f t="shared" si="94"/>
        <v>287.10748454343286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14.677597081739307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1.9777227127595479E-11</v>
      </c>
      <c r="CN101" s="24">
        <f t="shared" si="66"/>
        <v>14.677597081759085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projet'!$B$13,Paramètres!$A$1:$I$89,3,0)*VLOOKUP('Données projet'!$B$13,Paramètres!$A$1:$I$89,5,0)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59.705816556836425</v>
      </c>
      <c r="CZ101" s="62">
        <f t="shared" si="96"/>
        <v>287.10748454343286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14.677597081739307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1.9777227127595479E-11</v>
      </c>
      <c r="DI101" s="24">
        <f t="shared" si="69"/>
        <v>14.677597081759085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83.689958074421725</v>
      </c>
      <c r="T102" s="62">
        <f t="shared" si="88"/>
        <v>421.28373222186951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22.223234889071456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2.1597504605810032E-11</v>
      </c>
      <c r="AC102" s="24">
        <f t="shared" si="57"/>
        <v>22.223234889093053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75.348153704795209</v>
      </c>
      <c r="AO102" s="62">
        <f t="shared" si="90"/>
        <v>371.0831047210728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19.284032855355548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1.8741060448267416E-11</v>
      </c>
      <c r="AX102" s="23">
        <f t="shared" si="60"/>
        <v>19.284032855374289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83.689958074421725</v>
      </c>
      <c r="BJ102" s="62">
        <f t="shared" si="92"/>
        <v>421.28373222186951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22.223234889071456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2.1597504605810032E-11</v>
      </c>
      <c r="BS102" s="24">
        <f t="shared" si="63"/>
        <v>22.223234889093053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59.705816556836425</v>
      </c>
      <c r="CE102" s="62">
        <f t="shared" si="94"/>
        <v>287.10748454343286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14.389778355416638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1.3984611414989309E-11</v>
      </c>
      <c r="CN102" s="24">
        <f t="shared" si="66"/>
        <v>14.389778355430623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projet'!$B$13,Paramètres!$A$1:$I$89,3,0)*VLOOKUP('Données projet'!$B$13,Paramètres!$A$1:$I$89,5,0)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59.705816556836425</v>
      </c>
      <c r="CZ102" s="62">
        <f t="shared" si="96"/>
        <v>287.10748454343286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14.389778355416638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1.3984611414989309E-11</v>
      </c>
      <c r="DI102" s="24">
        <f t="shared" si="69"/>
        <v>14.389778355430623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83.689958074421725</v>
      </c>
      <c r="T103" s="62">
        <f t="shared" si="88"/>
        <v>421.28373222186951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21.78745080773162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1.5271741963475966E-11</v>
      </c>
      <c r="AC103" s="24">
        <f t="shared" si="57"/>
        <v>21.787450807746893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75.348153704795209</v>
      </c>
      <c r="AO103" s="62">
        <f t="shared" si="90"/>
        <v>371.0831047210728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18.905884733160658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1.3251930929596888E-11</v>
      </c>
      <c r="AX103" s="23">
        <f t="shared" si="60"/>
        <v>18.905884733173909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83.689958074421725</v>
      </c>
      <c r="BJ103" s="62">
        <f t="shared" si="92"/>
        <v>421.28373222186951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21.78745080773162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1.5271741963475966E-11</v>
      </c>
      <c r="BS103" s="24">
        <f t="shared" si="63"/>
        <v>21.787450807746893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59.705816556836425</v>
      </c>
      <c r="CE103" s="62">
        <f t="shared" si="94"/>
        <v>287.10748454343286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14.107603578765067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9.8886135637977396E-12</v>
      </c>
      <c r="CN103" s="24">
        <f t="shared" si="66"/>
        <v>14.107603578774956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projet'!$B$13,Paramètres!$A$1:$I$89,3,0)*VLOOKUP('Données projet'!$B$13,Paramètres!$A$1:$I$89,5,0)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59.705816556836425</v>
      </c>
      <c r="CZ103" s="62">
        <f t="shared" si="96"/>
        <v>287.10748454343286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14.107603578765067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9.8886135637977396E-12</v>
      </c>
      <c r="DI103" s="24">
        <f t="shared" si="69"/>
        <v>14.107603578774956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83.689958074421725</v>
      </c>
      <c r="T104" s="62">
        <f t="shared" si="88"/>
        <v>421.28373222186951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21.360212186424814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1.0798752302905016E-11</v>
      </c>
      <c r="AC104" s="24">
        <f t="shared" si="57"/>
        <v>21.360212186435614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75.348153704795209</v>
      </c>
      <c r="AO104" s="62">
        <f t="shared" si="90"/>
        <v>371.0831047210728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18.535151864994429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9.3705302241337082E-12</v>
      </c>
      <c r="AX104" s="23">
        <f t="shared" si="60"/>
        <v>18.535151865003801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83.689958074421725</v>
      </c>
      <c r="BJ104" s="62">
        <f t="shared" si="92"/>
        <v>421.28373222186951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21.360212186424814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1.0798752302905016E-11</v>
      </c>
      <c r="BS104" s="24">
        <f t="shared" si="63"/>
        <v>21.360212186435614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59.705816556836425</v>
      </c>
      <c r="CE104" s="62">
        <f t="shared" si="94"/>
        <v>287.10748454343286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13.830962077374014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6.9923057074946543E-12</v>
      </c>
      <c r="CN104" s="24">
        <f t="shared" si="66"/>
        <v>13.830962077381006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59.705816556836425</v>
      </c>
      <c r="CZ104" s="62">
        <f t="shared" si="96"/>
        <v>287.10748454343286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13.830962077374014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6.9923057074946543E-12</v>
      </c>
      <c r="DI104" s="24">
        <f t="shared" si="69"/>
        <v>13.830962077381006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83.689958074421725</v>
      </c>
      <c r="T105" s="62">
        <f t="shared" si="88"/>
        <v>421.28373222186951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20.941351453892004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7.6358709817379831E-12</v>
      </c>
      <c r="AC105" s="24">
        <f t="shared" si="57"/>
        <v>20.941351453899639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75.348153704795209</v>
      </c>
      <c r="AO105" s="62">
        <f t="shared" si="90"/>
        <v>371.0831047210728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18.171688842248219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6.6259654647984442E-12</v>
      </c>
      <c r="AX105" s="23">
        <f t="shared" si="60"/>
        <v>18.171688842254845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83.689958074421725</v>
      </c>
      <c r="BJ105" s="62">
        <f t="shared" si="92"/>
        <v>421.28373222186951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20.941351453892004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7.6358709817379831E-12</v>
      </c>
      <c r="BS105" s="24">
        <f t="shared" si="63"/>
        <v>20.941351453899639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59.705816556836425</v>
      </c>
      <c r="CE105" s="62">
        <f t="shared" si="94"/>
        <v>287.10748454343286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13.559745347090585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4.9443067818988698E-12</v>
      </c>
      <c r="CN105" s="24">
        <f t="shared" si="66"/>
        <v>13.559745347095529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59.705816556836425</v>
      </c>
      <c r="CZ105" s="62">
        <f t="shared" si="96"/>
        <v>287.10748454343286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13.559745347090585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4.9443067818988698E-12</v>
      </c>
      <c r="DI105" s="24">
        <f t="shared" si="69"/>
        <v>13.559745347095529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83.689958074421725</v>
      </c>
      <c r="T106" s="62">
        <f t="shared" si="88"/>
        <v>421.28373222186951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20.530704324844343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5.3993761514525079E-12</v>
      </c>
      <c r="AC106" s="24">
        <f t="shared" si="57"/>
        <v>20.530704324849744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75.348153704795209</v>
      </c>
      <c r="AO106" s="62">
        <f t="shared" si="90"/>
        <v>371.0831047210728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17.815353107687507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4.6852651120668541E-12</v>
      </c>
      <c r="AX106" s="23">
        <f t="shared" si="60"/>
        <v>17.815353107692193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83.689958074421725</v>
      </c>
      <c r="BJ106" s="62">
        <f t="shared" si="92"/>
        <v>421.28373222186951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20.530704324844343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5.3993761514525079E-12</v>
      </c>
      <c r="BS106" s="24">
        <f t="shared" si="63"/>
        <v>20.530704324849744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59.705816556836425</v>
      </c>
      <c r="CE106" s="62">
        <f t="shared" si="94"/>
        <v>287.10748454343286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13.293847011462145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3.4961528537473271E-12</v>
      </c>
      <c r="CN106" s="24">
        <f t="shared" si="66"/>
        <v>13.29384701146564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59.705816556836425</v>
      </c>
      <c r="CZ106" s="62">
        <f t="shared" si="96"/>
        <v>287.10748454343286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13.293847011462145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3.4961528537473271E-12</v>
      </c>
      <c r="DI106" s="24">
        <f t="shared" si="69"/>
        <v>13.29384701146564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83.689958074421725</v>
      </c>
      <c r="T107" s="62">
        <f t="shared" si="88"/>
        <v>421.28373222186951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20.128109735527289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3.8179354908689915E-12</v>
      </c>
      <c r="AC107" s="24">
        <f t="shared" si="57"/>
        <v>20.128109735531108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75.348153704795209</v>
      </c>
      <c r="AO107" s="62">
        <f t="shared" si="90"/>
        <v>371.0831047210728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17.466004899538195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3.3129827323992221E-12</v>
      </c>
      <c r="AX107" s="23">
        <f t="shared" si="60"/>
        <v>17.46600489954151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83.689958074421725</v>
      </c>
      <c r="BJ107" s="62">
        <f t="shared" si="92"/>
        <v>421.28373222186951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20.128109735527289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3.8179354908689915E-12</v>
      </c>
      <c r="BS107" s="24">
        <f t="shared" si="63"/>
        <v>20.128109735531108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59.705816556836425</v>
      </c>
      <c r="CE107" s="62">
        <f t="shared" si="94"/>
        <v>287.10748454343286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13.033162780013406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2.4721533909494349E-12</v>
      </c>
      <c r="CN107" s="24">
        <f t="shared" si="66"/>
        <v>13.033162780015878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59.705816556836425</v>
      </c>
      <c r="CZ107" s="62">
        <f t="shared" si="96"/>
        <v>287.10748454343286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13.033162780013406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2.4721533909494349E-12</v>
      </c>
      <c r="DI107" s="24">
        <f t="shared" si="69"/>
        <v>13.033162780015878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83.689958074421725</v>
      </c>
      <c r="T108" s="62">
        <f t="shared" si="88"/>
        <v>421.28373222186951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19.733409780548293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2.699688075726254E-12</v>
      </c>
      <c r="AC108" s="24">
        <f t="shared" si="57"/>
        <v>19.733409780550993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75.348153704795209</v>
      </c>
      <c r="AO108" s="62">
        <f t="shared" si="90"/>
        <v>371.0831047210728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17.123507196669323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2.3426325560334271E-12</v>
      </c>
      <c r="AX108" s="23">
        <f t="shared" si="60"/>
        <v>17.123507196671664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83.689958074421725</v>
      </c>
      <c r="BJ108" s="62">
        <f t="shared" si="92"/>
        <v>421.28373222186951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19.733409780548293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2.699688075726254E-12</v>
      </c>
      <c r="BS108" s="24">
        <f t="shared" si="63"/>
        <v>19.733409780550993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59.705816556836425</v>
      </c>
      <c r="CE108" s="62">
        <f t="shared" si="94"/>
        <v>287.10748454343286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12.777590407341696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1.7480764268736636E-12</v>
      </c>
      <c r="CN108" s="24">
        <f t="shared" si="66"/>
        <v>12.777590407343444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59.705816556836425</v>
      </c>
      <c r="CZ108" s="62">
        <f t="shared" si="96"/>
        <v>287.10748454343286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12.777590407341696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1.7480764268736636E-12</v>
      </c>
      <c r="DI108" s="24">
        <f t="shared" si="69"/>
        <v>12.777590407343444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83.689958074421725</v>
      </c>
      <c r="T109" s="62">
        <f t="shared" si="88"/>
        <v>421.28373222186951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19.346449650943232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1.9089677454344958E-12</v>
      </c>
      <c r="AC109" s="24">
        <f t="shared" si="57"/>
        <v>19.346449650945139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75.348153704795209</v>
      </c>
      <c r="AO109" s="62">
        <f t="shared" si="90"/>
        <v>371.0831047210728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16.787725664850736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1.6564913661996111E-12</v>
      </c>
      <c r="AX109" s="23">
        <f t="shared" si="60"/>
        <v>16.787725664852392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83.689958074421725</v>
      </c>
      <c r="BJ109" s="62">
        <f t="shared" si="92"/>
        <v>421.28373222186951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19.346449650943232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1.9089677454344958E-12</v>
      </c>
      <c r="BS109" s="24">
        <f t="shared" si="63"/>
        <v>19.346449650945139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59.705816556836425</v>
      </c>
      <c r="CE109" s="62">
        <f t="shared" si="94"/>
        <v>287.10748454343286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12.527029653014324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1.2360766954747174E-12</v>
      </c>
      <c r="CN109" s="24">
        <f t="shared" si="66"/>
        <v>12.52702965301556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59.705816556836425</v>
      </c>
      <c r="CZ109" s="62">
        <f t="shared" si="96"/>
        <v>287.10748454343286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12.527029653014324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1.2360766954747174E-12</v>
      </c>
      <c r="DI109" s="24">
        <f t="shared" si="69"/>
        <v>12.52702965301556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83.689958074421725</v>
      </c>
      <c r="T110" s="62">
        <f t="shared" si="88"/>
        <v>421.28373222186951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18.967077573457352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1.349844037863127E-12</v>
      </c>
      <c r="AC110" s="24">
        <f t="shared" si="57"/>
        <v>18.967077573458702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75.348153704795209</v>
      </c>
      <c r="AO110" s="62">
        <f t="shared" si="90"/>
        <v>371.0831047210728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16.4585286040646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1.1713162780167135E-12</v>
      </c>
      <c r="AX110" s="23">
        <f t="shared" si="60"/>
        <v>16.458528604065773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83.689958074421725</v>
      </c>
      <c r="BJ110" s="62">
        <f t="shared" si="92"/>
        <v>421.28373222186951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18.967077573457352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1.349844037863127E-12</v>
      </c>
      <c r="BS110" s="24">
        <f t="shared" si="63"/>
        <v>18.967077573458702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59.705816556836425</v>
      </c>
      <c r="CE110" s="62">
        <f t="shared" si="94"/>
        <v>287.10748454343286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12.281382242252342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8.7403821343683178E-13</v>
      </c>
      <c r="CN110" s="24">
        <f t="shared" si="66"/>
        <v>12.281382242253216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59.705816556836425</v>
      </c>
      <c r="CZ110" s="62">
        <f t="shared" si="96"/>
        <v>287.10748454343286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12.281382242252342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8.7403821343683178E-13</v>
      </c>
      <c r="DI110" s="24">
        <f t="shared" si="69"/>
        <v>12.281382242253216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83.689958074421725</v>
      </c>
      <c r="T111" s="62">
        <f t="shared" si="88"/>
        <v>421.28373222186951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18.595144751016853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9.5448387271724788E-13</v>
      </c>
      <c r="AC111" s="24">
        <f t="shared" si="57"/>
        <v>18.595144751017809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75.348153704795209</v>
      </c>
      <c r="AO111" s="62">
        <f t="shared" si="90"/>
        <v>371.0831047210728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16.135786896850103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8.2824568309980553E-13</v>
      </c>
      <c r="AX111" s="23">
        <f t="shared" si="60"/>
        <v>16.135786896850931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83.689958074421725</v>
      </c>
      <c r="BJ111" s="62">
        <f t="shared" si="92"/>
        <v>421.28373222186951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18.595144751016853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9.5448387271724788E-13</v>
      </c>
      <c r="BS111" s="24">
        <f t="shared" si="63"/>
        <v>18.595144751017809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59.705816556836425</v>
      </c>
      <c r="CE111" s="62">
        <f t="shared" si="94"/>
        <v>287.10748454343286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12.040551827385276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6.1803834773735872E-13</v>
      </c>
      <c r="CN111" s="24">
        <f t="shared" si="66"/>
        <v>12.040551827385894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59.705816556836425</v>
      </c>
      <c r="CZ111" s="62">
        <f t="shared" si="96"/>
        <v>287.10748454343286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12.040551827385276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6.1803834773735872E-13</v>
      </c>
      <c r="DI111" s="24">
        <f t="shared" si="69"/>
        <v>12.040551827385894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83.689958074421725</v>
      </c>
      <c r="T112" s="62">
        <f t="shared" si="88"/>
        <v>421.28373222186951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18.230505304367789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6.7492201893156349E-13</v>
      </c>
      <c r="AC112" s="24">
        <f t="shared" si="57"/>
        <v>18.230505304368464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75.348153704795209</v>
      </c>
      <c r="AO112" s="62">
        <f t="shared" si="90"/>
        <v>371.0831047210728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15.819373957661076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5.8565813900835676E-13</v>
      </c>
      <c r="AX112" s="23">
        <f t="shared" si="60"/>
        <v>15.819373957661663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83.689958074421725</v>
      </c>
      <c r="BJ112" s="62">
        <f t="shared" si="92"/>
        <v>421.28373222186951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18.230505304367789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6.7492201893156349E-13</v>
      </c>
      <c r="BS112" s="24">
        <f t="shared" si="63"/>
        <v>18.230505304368464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59.705816556836425</v>
      </c>
      <c r="CE112" s="62">
        <f t="shared" si="94"/>
        <v>287.10748454343286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11.804443950061705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4.3701910671841589E-13</v>
      </c>
      <c r="CN112" s="24">
        <f t="shared" si="66"/>
        <v>11.804443950062142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59.705816556836425</v>
      </c>
      <c r="CZ112" s="62">
        <f t="shared" si="96"/>
        <v>287.10748454343286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11.804443950061705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4.3701910671841589E-13</v>
      </c>
      <c r="DI112" s="24">
        <f t="shared" si="69"/>
        <v>11.804443950062142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83.689958074421725</v>
      </c>
      <c r="T113" s="62">
        <f t="shared" si="88"/>
        <v>421.28373222186951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17.873016214859412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4.7724193635862394E-13</v>
      </c>
      <c r="AC113" s="24">
        <f t="shared" si="57"/>
        <v>17.873016214859888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75.348153704795209</v>
      </c>
      <c r="AO113" s="62">
        <f t="shared" si="90"/>
        <v>371.0831047210728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15.509165683216711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4.1412284154990276E-13</v>
      </c>
      <c r="AX113" s="23">
        <f t="shared" si="60"/>
        <v>15.509165683217125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83.689958074421725</v>
      </c>
      <c r="BJ113" s="62">
        <f t="shared" si="92"/>
        <v>421.28373222186951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17.873016214859412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4.7724193635862394E-13</v>
      </c>
      <c r="BS113" s="24">
        <f t="shared" si="63"/>
        <v>17.873016214859888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59.705816556836425</v>
      </c>
      <c r="CE113" s="62">
        <f t="shared" si="94"/>
        <v>287.10748454343286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11.572966004200863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3.0901917386867936E-13</v>
      </c>
      <c r="CN113" s="24">
        <f t="shared" si="66"/>
        <v>11.572966004201172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59.705816556836425</v>
      </c>
      <c r="CZ113" s="62">
        <f t="shared" si="96"/>
        <v>287.10748454343286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11.572966004200863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3.0901917386867936E-13</v>
      </c>
      <c r="DI113" s="24">
        <f t="shared" si="69"/>
        <v>11.572966004201172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83.689958074421725</v>
      </c>
      <c r="T114" s="62">
        <f t="shared" si="88"/>
        <v>421.28373222186951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17.522537268349481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3.3746100946578174E-13</v>
      </c>
      <c r="AC114" s="24">
        <f t="shared" si="57"/>
        <v>17.522537268349819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75.348153704795209</v>
      </c>
      <c r="AO114" s="62">
        <f t="shared" si="90"/>
        <v>371.0831047210728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15.205040403825835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2.9282906950417838E-13</v>
      </c>
      <c r="AX114" s="23">
        <f t="shared" si="60"/>
        <v>15.205040403826128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83.689958074421725</v>
      </c>
      <c r="BJ114" s="62">
        <f t="shared" si="92"/>
        <v>421.28373222186951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17.522537268349481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3.3746100946578174E-13</v>
      </c>
      <c r="BS114" s="24">
        <f t="shared" si="63"/>
        <v>17.522537268349819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59.705816556836425</v>
      </c>
      <c r="CE114" s="62">
        <f t="shared" si="94"/>
        <v>287.10748454343286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11.346027199670747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2.1850955335920795E-13</v>
      </c>
      <c r="CN114" s="24">
        <f t="shared" si="66"/>
        <v>11.346027199670965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59.705816556836425</v>
      </c>
      <c r="CZ114" s="62">
        <f t="shared" si="96"/>
        <v>287.10748454343286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11.346027199670747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2.1850955335920795E-13</v>
      </c>
      <c r="DI114" s="24">
        <f t="shared" si="69"/>
        <v>11.346027199670965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83.689958074421725</v>
      </c>
      <c r="T115" s="62">
        <f t="shared" si="88"/>
        <v>421.28373222186951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17.178931000209559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2.3862096817931197E-13</v>
      </c>
      <c r="AC115" s="24">
        <f t="shared" si="57"/>
        <v>17.178931000209797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75.348153704795209</v>
      </c>
      <c r="AO115" s="62">
        <f t="shared" si="90"/>
        <v>371.0831047210728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14.90687883566571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2.0706142077495138E-13</v>
      </c>
      <c r="AX115" s="23">
        <f t="shared" si="60"/>
        <v>14.906878835665918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83.689958074421725</v>
      </c>
      <c r="BJ115" s="62">
        <f t="shared" si="92"/>
        <v>421.28373222186951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17.178931000209559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2.3862096817931197E-13</v>
      </c>
      <c r="BS115" s="24">
        <f t="shared" si="63"/>
        <v>17.178931000209797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59.705816556836425</v>
      </c>
      <c r="CE115" s="62">
        <f t="shared" si="94"/>
        <v>287.10748454343286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11.123538526678463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1.5450958693433968E-13</v>
      </c>
      <c r="CN115" s="24">
        <f t="shared" si="66"/>
        <v>11.123538526678617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59.705816556836425</v>
      </c>
      <c r="CZ115" s="62">
        <f t="shared" si="96"/>
        <v>287.10748454343286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11.123538526678463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1.5450958693433968E-13</v>
      </c>
      <c r="DI115" s="24">
        <f t="shared" si="69"/>
        <v>11.123538526678617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83.689958074421725</v>
      </c>
      <c r="T116" s="62">
        <f t="shared" si="88"/>
        <v>421.28373222186951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16.842062641408731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1.6873050473289087E-13</v>
      </c>
      <c r="AC116" s="24">
        <f t="shared" si="57"/>
        <v>16.842062641408898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75.348153704795209</v>
      </c>
      <c r="AO116" s="62">
        <f t="shared" si="90"/>
        <v>371.0831047210728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14.614564033996604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1.4641453475208919E-13</v>
      </c>
      <c r="AX116" s="23">
        <f t="shared" si="60"/>
        <v>14.61456403399675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83.689958074421725</v>
      </c>
      <c r="BJ116" s="62">
        <f t="shared" si="92"/>
        <v>421.28373222186951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16.842062641408731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1.6873050473289087E-13</v>
      </c>
      <c r="BS116" s="24">
        <f t="shared" si="63"/>
        <v>16.842062641408898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59.705816556836425</v>
      </c>
      <c r="CE116" s="62">
        <f t="shared" si="94"/>
        <v>287.10748454343286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10.905412720858866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1.0925477667960397E-13</v>
      </c>
      <c r="CN116" s="24">
        <f t="shared" si="66"/>
        <v>10.905412720858976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59.705816556836425</v>
      </c>
      <c r="CZ116" s="62">
        <f t="shared" si="96"/>
        <v>287.10748454343286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10.905412720858866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1.0925477667960397E-13</v>
      </c>
      <c r="DI116" s="24">
        <f t="shared" si="69"/>
        <v>10.905412720858976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83.689958074421725</v>
      </c>
      <c r="T117" s="62">
        <f t="shared" si="88"/>
        <v>421.28373222186951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16.511800065654576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1.1931048408965599E-13</v>
      </c>
      <c r="AC117" s="24">
        <f t="shared" si="57"/>
        <v>16.511800065654697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75.348153704795209</v>
      </c>
      <c r="AO117" s="62">
        <f t="shared" si="90"/>
        <v>371.0831047210728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14.327981347293807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1.0353071038747569E-13</v>
      </c>
      <c r="AX117" s="23">
        <f t="shared" si="60"/>
        <v>14.32798134729391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83.689958074421725</v>
      </c>
      <c r="BJ117" s="62">
        <f t="shared" si="92"/>
        <v>421.28373222186951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16.511800065654576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1.1931048408965599E-13</v>
      </c>
      <c r="BS117" s="24">
        <f t="shared" si="63"/>
        <v>16.511800065654697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59.705816556836425</v>
      </c>
      <c r="CE117" s="62">
        <f t="shared" si="94"/>
        <v>287.10748454343286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10.691564229047788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7.7254793467169841E-14</v>
      </c>
      <c r="CN117" s="24">
        <f t="shared" si="66"/>
        <v>10.691564229047865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59.705816556836425</v>
      </c>
      <c r="CZ117" s="62">
        <f t="shared" si="96"/>
        <v>287.10748454343286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10.691564229047788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7.7254793467169841E-14</v>
      </c>
      <c r="DI117" s="24">
        <f t="shared" si="69"/>
        <v>10.691564229047865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83.689958074421725</v>
      </c>
      <c r="T118" s="62">
        <f t="shared" si="88"/>
        <v>421.28373222186951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16.188013737570682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8.4365252366445436E-14</v>
      </c>
      <c r="AC118" s="24">
        <f t="shared" si="57"/>
        <v>16.188013737570767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75.348153704795209</v>
      </c>
      <c r="AO118" s="62">
        <f t="shared" si="90"/>
        <v>371.0831047210728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14.047018372279073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7.3207267376044596E-14</v>
      </c>
      <c r="AX118" s="23">
        <f t="shared" si="60"/>
        <v>14.047018372279146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83.689958074421725</v>
      </c>
      <c r="BJ118" s="62">
        <f t="shared" si="92"/>
        <v>421.28373222186951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16.188013737570682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8.4365252366445436E-14</v>
      </c>
      <c r="BS118" s="24">
        <f t="shared" si="63"/>
        <v>16.188013737570767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59.705816556836425</v>
      </c>
      <c r="CE118" s="62">
        <f t="shared" si="94"/>
        <v>287.10748454343286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10.481909175726425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5.4627388339801986E-14</v>
      </c>
      <c r="CN118" s="24">
        <f t="shared" si="66"/>
        <v>10.48190917572648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59.705816556836425</v>
      </c>
      <c r="CZ118" s="62">
        <f t="shared" si="96"/>
        <v>287.10748454343286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10.481909175726425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5.4627388339801986E-14</v>
      </c>
      <c r="DI118" s="24">
        <f t="shared" si="69"/>
        <v>10.48190917572648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83.689958074421725</v>
      </c>
      <c r="T119" s="62">
        <f t="shared" si="88"/>
        <v>421.28373222186951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15.870576661890352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5.9655242044827993E-14</v>
      </c>
      <c r="AC119" s="24">
        <f t="shared" si="57"/>
        <v>15.870576661890412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75.348153704795209</v>
      </c>
      <c r="AO119" s="62">
        <f t="shared" si="90"/>
        <v>371.0831047210728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13.771564909833884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5.1765355193737845E-14</v>
      </c>
      <c r="AX119" s="23">
        <f t="shared" si="60"/>
        <v>13.771564909833936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83.689958074421725</v>
      </c>
      <c r="BJ119" s="62">
        <f t="shared" si="92"/>
        <v>421.28373222186951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15.870576661890352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5.9655242044827993E-14</v>
      </c>
      <c r="BS119" s="24">
        <f t="shared" si="63"/>
        <v>15.870576661890412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59.705816556836425</v>
      </c>
      <c r="CE119" s="62">
        <f t="shared" si="94"/>
        <v>287.10748454343286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10.276365330123738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3.862739673358492E-14</v>
      </c>
      <c r="CN119" s="24">
        <f t="shared" si="66"/>
        <v>10.276365330123777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59.705816556836425</v>
      </c>
      <c r="CZ119" s="62">
        <f t="shared" si="96"/>
        <v>287.10748454343286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10.276365330123738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3.862739673358492E-14</v>
      </c>
      <c r="DI119" s="24">
        <f t="shared" si="69"/>
        <v>10.276365330123777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83.689958074421725</v>
      </c>
      <c r="T120" s="62">
        <f t="shared" si="88"/>
        <v>421.28373222186951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15.559364333646617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4.2182626183222718E-14</v>
      </c>
      <c r="AC120" s="24">
        <f t="shared" si="57"/>
        <v>15.559364333646659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75.348153704795209</v>
      </c>
      <c r="AO120" s="62">
        <f t="shared" si="90"/>
        <v>371.0831047210728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13.501512921777223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3.6603633688022298E-14</v>
      </c>
      <c r="AX120" s="23">
        <f t="shared" si="60"/>
        <v>13.501512921777261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83.689958074421725</v>
      </c>
      <c r="BJ120" s="62">
        <f t="shared" si="92"/>
        <v>421.28373222186951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15.559364333646617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4.2182626183222718E-14</v>
      </c>
      <c r="BS120" s="24">
        <f t="shared" si="63"/>
        <v>15.559364333646659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59.705816556836425</v>
      </c>
      <c r="CE120" s="62">
        <f t="shared" si="94"/>
        <v>287.10748454343286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10.074852073963953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2.7313694169900993E-14</v>
      </c>
      <c r="CN120" s="24">
        <f t="shared" si="66"/>
        <v>10.07485207396398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59.705816556836425</v>
      </c>
      <c r="CZ120" s="62">
        <f t="shared" si="96"/>
        <v>287.10748454343286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10.074852073963953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2.7313694169900993E-14</v>
      </c>
      <c r="DI120" s="24">
        <f t="shared" si="69"/>
        <v>10.07485207396398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83.689958074421725</v>
      </c>
      <c r="T121" s="62">
        <f t="shared" si="88"/>
        <v>421.28373222186951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15.254254689338962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2.9827621022413996E-14</v>
      </c>
      <c r="AC121" s="24">
        <f t="shared" si="57"/>
        <v>15.254254689338993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75.348153704795209</v>
      </c>
      <c r="AO121" s="62">
        <f t="shared" si="90"/>
        <v>371.0831047210728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13.236756488490904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2.5882677596868923E-14</v>
      </c>
      <c r="AX121" s="23">
        <f t="shared" si="60"/>
        <v>13.236756488490931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83.689958074421725</v>
      </c>
      <c r="BJ121" s="62">
        <f t="shared" si="92"/>
        <v>421.28373222186951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15.254254689338962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2.9827621022413996E-14</v>
      </c>
      <c r="BS121" s="24">
        <f t="shared" si="63"/>
        <v>15.254254689338993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59.705816556836425</v>
      </c>
      <c r="CE121" s="62">
        <f t="shared" si="94"/>
        <v>287.10748454343286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9.8772903698465111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1.931369836679246E-14</v>
      </c>
      <c r="CN121" s="24">
        <f t="shared" si="66"/>
        <v>9.8772903698465306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59.705816556836425</v>
      </c>
      <c r="CZ121" s="62">
        <f t="shared" si="96"/>
        <v>287.10748454343286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9.8772903698465111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1.931369836679246E-14</v>
      </c>
      <c r="DI121" s="24">
        <f t="shared" si="69"/>
        <v>9.8772903698465306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83.689958074421725</v>
      </c>
      <c r="T122" s="62">
        <f t="shared" si="88"/>
        <v>421.28373222186951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14.955128059057675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2.1091313091611359E-14</v>
      </c>
      <c r="AC122" s="24">
        <f t="shared" si="57"/>
        <v>14.955128059057696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75.348153704795209</v>
      </c>
      <c r="AO122" s="62">
        <f t="shared" si="90"/>
        <v>371.0831047210728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12.977191767375851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1.8301816844011149E-14</v>
      </c>
      <c r="AX122" s="23">
        <f t="shared" si="60"/>
        <v>12.977191767375869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83.689958074421725</v>
      </c>
      <c r="BJ122" s="62">
        <f t="shared" si="92"/>
        <v>421.28373222186951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14.955128059057675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2.1091313091611359E-14</v>
      </c>
      <c r="BS122" s="24">
        <f t="shared" si="63"/>
        <v>14.955128059057696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59.705816556836425</v>
      </c>
      <c r="CE122" s="62">
        <f t="shared" si="94"/>
        <v>287.10748454343286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9.6836027302460721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1.3656847084950497E-14</v>
      </c>
      <c r="CN122" s="24">
        <f t="shared" si="66"/>
        <v>9.6836027302460863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59.705816556836425</v>
      </c>
      <c r="CZ122" s="62">
        <f t="shared" si="96"/>
        <v>287.10748454343286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9.6836027302460721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1.3656847084950497E-14</v>
      </c>
      <c r="DI122" s="24">
        <f t="shared" si="69"/>
        <v>9.6836027302460863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83.689958074421725</v>
      </c>
      <c r="T123" s="62">
        <f t="shared" si="88"/>
        <v>421.28373222186951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14.661867119546974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1.4913810511206998E-14</v>
      </c>
      <c r="AC123" s="24">
        <f t="shared" si="57"/>
        <v>14.661867119546988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75.348153704795209</v>
      </c>
      <c r="AO123" s="62">
        <f t="shared" si="90"/>
        <v>371.0831047210728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12.722716952123017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1.2941338798434461E-14</v>
      </c>
      <c r="AX123" s="23">
        <f t="shared" si="60"/>
        <v>12.722716952123029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83.689958074421725</v>
      </c>
      <c r="BJ123" s="62">
        <f t="shared" si="92"/>
        <v>421.28373222186951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14.661867119546974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1.4913810511206998E-14</v>
      </c>
      <c r="BS123" s="24">
        <f t="shared" si="63"/>
        <v>14.661867119546988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59.705816556836425</v>
      </c>
      <c r="CE123" s="62">
        <f t="shared" si="94"/>
        <v>287.10748454343286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9.4937131871204024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9.6568491833962301E-15</v>
      </c>
      <c r="CN123" s="24">
        <f t="shared" si="66"/>
        <v>9.4937131871204112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59.705816556836425</v>
      </c>
      <c r="CZ123" s="62">
        <f t="shared" si="96"/>
        <v>287.10748454343286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9.4937131871204024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9.6568491833962301E-15</v>
      </c>
      <c r="DI123" s="24">
        <f t="shared" si="69"/>
        <v>9.4937131871204112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83.689958074421725</v>
      </c>
      <c r="T124" s="62">
        <f t="shared" si="88"/>
        <v>421.28373222186951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14.374356848188567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1.054565654580568E-14</v>
      </c>
      <c r="AC124" s="24">
        <f t="shared" si="57"/>
        <v>14.374356848188578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75.348153704795209</v>
      </c>
      <c r="AO124" s="62">
        <f t="shared" si="90"/>
        <v>371.0831047210728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12.47323223278298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9.1509084220055744E-15</v>
      </c>
      <c r="AX124" s="23">
        <f t="shared" si="60"/>
        <v>12.473232232782989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83.689958074421725</v>
      </c>
      <c r="BJ124" s="62">
        <f t="shared" si="92"/>
        <v>421.28373222186951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14.374356848188567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1.054565654580568E-14</v>
      </c>
      <c r="BS124" s="24">
        <f t="shared" si="63"/>
        <v>14.374356848188578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59.705816556836425</v>
      </c>
      <c r="CE124" s="62">
        <f t="shared" si="94"/>
        <v>287.10748454343286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9.307547262114241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6.8284235424752483E-15</v>
      </c>
      <c r="CN124" s="24">
        <f t="shared" si="66"/>
        <v>9.3075472621142481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59.705816556836425</v>
      </c>
      <c r="CZ124" s="62">
        <f t="shared" si="96"/>
        <v>287.10748454343286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9.307547262114241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6.8284235424752483E-15</v>
      </c>
      <c r="DI124" s="24">
        <f t="shared" si="69"/>
        <v>9.3075472621142481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83.689958074421725</v>
      </c>
      <c r="T125" s="62">
        <f t="shared" si="88"/>
        <v>421.28373222186951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14.092484477887549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7.4569052556034991E-15</v>
      </c>
      <c r="AC125" s="24">
        <f t="shared" si="57"/>
        <v>14.092484477887556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75.348153704795209</v>
      </c>
      <c r="AO125" s="62">
        <f t="shared" si="90"/>
        <v>371.0831047210728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12.228639756618549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6.4706693992172307E-15</v>
      </c>
      <c r="AX125" s="23">
        <f t="shared" si="60"/>
        <v>12.228639756618556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83.689958074421725</v>
      </c>
      <c r="BJ125" s="62">
        <f t="shared" si="92"/>
        <v>421.28373222186951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14.092484477887549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7.4569052556034991E-15</v>
      </c>
      <c r="BS125" s="24">
        <f t="shared" si="63"/>
        <v>14.092484477887556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59.705816556836425</v>
      </c>
      <c r="CE125" s="62">
        <f t="shared" si="94"/>
        <v>287.10748454343286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9.1250319373474493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4.828424591698115E-15</v>
      </c>
      <c r="CN125" s="24">
        <f t="shared" si="66"/>
        <v>9.1250319373474547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59.705816556836425</v>
      </c>
      <c r="CZ125" s="62">
        <f t="shared" si="96"/>
        <v>287.10748454343286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9.1250319373474493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4.828424591698115E-15</v>
      </c>
      <c r="DI125" s="24">
        <f t="shared" si="69"/>
        <v>9.1250319373474547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83.689958074421725</v>
      </c>
      <c r="T126" s="62">
        <f t="shared" si="88"/>
        <v>421.28373222186951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13.816139452842965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5.2728282729028398E-15</v>
      </c>
      <c r="AC126" s="24">
        <f t="shared" si="57"/>
        <v>13.81613945284297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75.348153704795209</v>
      </c>
      <c r="AO126" s="62">
        <f t="shared" si="90"/>
        <v>371.0831047210728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11.988843589725022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4.5754542110027872E-15</v>
      </c>
      <c r="AX126" s="23">
        <f t="shared" si="60"/>
        <v>11.988843589725027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83.689958074421725</v>
      </c>
      <c r="BJ126" s="62">
        <f t="shared" si="92"/>
        <v>421.28373222186951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13.816139452842965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5.2728282729028398E-15</v>
      </c>
      <c r="BS126" s="24">
        <f t="shared" si="63"/>
        <v>13.81613945284297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59.705816556836425</v>
      </c>
      <c r="CE126" s="62">
        <f t="shared" si="94"/>
        <v>287.10748454343286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8.9460956267759784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3.4142117712376241E-15</v>
      </c>
      <c r="CN126" s="24">
        <f t="shared" si="66"/>
        <v>8.9460956267759819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59.705816556836425</v>
      </c>
      <c r="CZ126" s="62">
        <f t="shared" si="96"/>
        <v>287.10748454343286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8.9460956267759784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3.4142117712376241E-15</v>
      </c>
      <c r="DI126" s="24">
        <f t="shared" si="69"/>
        <v>8.9460956267759819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83.689958074421725</v>
      </c>
      <c r="T127" s="62">
        <f t="shared" si="88"/>
        <v>421.28373222186951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13.545213385185681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3.7284526278017495E-15</v>
      </c>
      <c r="AC127" s="24">
        <f t="shared" si="57"/>
        <v>13.545213385185685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75.348153704795209</v>
      </c>
      <c r="AO127" s="62">
        <f t="shared" si="90"/>
        <v>371.0831047210728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11.753749679403057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3.2353346996086153E-15</v>
      </c>
      <c r="AX127" s="23">
        <f t="shared" si="60"/>
        <v>11.753749679403061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83.689958074421725</v>
      </c>
      <c r="BJ127" s="62">
        <f t="shared" si="92"/>
        <v>421.28373222186951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13.545213385185681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3.7284526278017495E-15</v>
      </c>
      <c r="BS127" s="24">
        <f t="shared" si="63"/>
        <v>13.545213385185685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59.705816556836425</v>
      </c>
      <c r="CE127" s="62">
        <f t="shared" si="94"/>
        <v>287.10748454343286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8.7706681481144404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2.4142122958490575E-15</v>
      </c>
      <c r="CN127" s="24">
        <f t="shared" si="66"/>
        <v>8.7706681481144422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59.705816556836425</v>
      </c>
      <c r="CZ127" s="62">
        <f t="shared" si="96"/>
        <v>287.10748454343286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8.7706681481144404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2.4142122958490575E-15</v>
      </c>
      <c r="DI127" s="24">
        <f t="shared" si="69"/>
        <v>8.7706681481144422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83.689958074421725</v>
      </c>
      <c r="T128" s="62">
        <f t="shared" si="88"/>
        <v>421.28373222186951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13.279600012466574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2.6364141364514199E-15</v>
      </c>
      <c r="AC128" s="24">
        <f t="shared" si="57"/>
        <v>13.279600012466576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75.348153704795209</v>
      </c>
      <c r="AO128" s="62">
        <f t="shared" si="90"/>
        <v>371.0831047210728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11.52326581726938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2.2877271055013936E-15</v>
      </c>
      <c r="AX128" s="23">
        <f t="shared" si="60"/>
        <v>11.523265817269381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83.689958074421725</v>
      </c>
      <c r="BJ128" s="62">
        <f t="shared" si="92"/>
        <v>421.28373222186951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13.279600012466574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2.6364141364514199E-15</v>
      </c>
      <c r="BS128" s="24">
        <f t="shared" si="63"/>
        <v>13.279600012466576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59.705816556836425</v>
      </c>
      <c r="CE128" s="62">
        <f t="shared" si="94"/>
        <v>287.10748454343286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8.5986806953092589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1.7071058856188121E-15</v>
      </c>
      <c r="CN128" s="24">
        <f t="shared" si="66"/>
        <v>8.5986806953092607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59.705816556836425</v>
      </c>
      <c r="CZ128" s="62">
        <f t="shared" si="96"/>
        <v>287.10748454343286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8.5986806953092589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1.7071058856188121E-15</v>
      </c>
      <c r="DI128" s="24">
        <f t="shared" si="69"/>
        <v>8.5986806953092607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83.689958074421725</v>
      </c>
      <c r="T129" s="62">
        <f t="shared" si="88"/>
        <v>421.28373222186951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13.019195155978327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1.8642263139008748E-15</v>
      </c>
      <c r="AC129" s="24">
        <f t="shared" si="57"/>
        <v>13.019195155978329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75.348153704795209</v>
      </c>
      <c r="AO129" s="62">
        <f t="shared" si="90"/>
        <v>371.0831047210728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11.297301603090869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1.6176673498043077E-15</v>
      </c>
      <c r="AX129" s="23">
        <f t="shared" si="60"/>
        <v>11.297301603090871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83.689958074421725</v>
      </c>
      <c r="BJ129" s="62">
        <f t="shared" si="92"/>
        <v>421.28373222186951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13.019195155978327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1.8642263139008748E-15</v>
      </c>
      <c r="BS129" s="24">
        <f t="shared" si="63"/>
        <v>13.019195155978329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59.705816556836425</v>
      </c>
      <c r="CE129" s="62">
        <f t="shared" si="94"/>
        <v>287.10748454343286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8.4300658115516001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1.2071061479245288E-15</v>
      </c>
      <c r="CN129" s="24">
        <f t="shared" si="66"/>
        <v>8.4300658115516018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59.705816556836425</v>
      </c>
      <c r="CZ129" s="62">
        <f t="shared" si="96"/>
        <v>287.10748454343286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8.4300658115516001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1.2071061479245288E-15</v>
      </c>
      <c r="DI129" s="24">
        <f t="shared" si="69"/>
        <v>8.4300658115516018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83.689958074421725</v>
      </c>
      <c r="T130" s="62">
        <f t="shared" si="88"/>
        <v>421.28373222186951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12.763896679894536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1.3182070682257099E-15</v>
      </c>
      <c r="AC130" s="24">
        <f t="shared" si="57"/>
        <v>12.763896679894538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75.348153704795209</v>
      </c>
      <c r="AO130" s="62">
        <f t="shared" si="90"/>
        <v>371.0831047210728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11.075768409327837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1.1438635527506968E-15</v>
      </c>
      <c r="AX130" s="23">
        <f t="shared" si="60"/>
        <v>11.075768409327839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83.689958074421725</v>
      </c>
      <c r="BJ130" s="62">
        <f t="shared" si="92"/>
        <v>421.28373222186951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12.763896679894536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1.3182070682257099E-15</v>
      </c>
      <c r="BS130" s="24">
        <f t="shared" si="63"/>
        <v>12.763896679894538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59.705816556836425</v>
      </c>
      <c r="CE130" s="62">
        <f t="shared" si="94"/>
        <v>287.10748454343286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8.2647573628195037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8.5355294280940604E-16</v>
      </c>
      <c r="CN130" s="24">
        <f t="shared" si="66"/>
        <v>8.2647573628195037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59.705816556836425</v>
      </c>
      <c r="CZ130" s="62">
        <f t="shared" si="96"/>
        <v>287.10748454343286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8.2647573628195037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8.5355294280940604E-16</v>
      </c>
      <c r="DI130" s="24">
        <f t="shared" si="69"/>
        <v>8.2647573628195037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83.689958074421725</v>
      </c>
      <c r="T131" s="62">
        <f t="shared" si="88"/>
        <v>421.28373222186951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12.513604451210053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9.3211315695043739E-16</v>
      </c>
      <c r="AC131" s="24">
        <f t="shared" si="57"/>
        <v>12.513604451210055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75.348153704795209</v>
      </c>
      <c r="AO131" s="62">
        <f t="shared" si="90"/>
        <v>371.0831047210728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10.858579346372593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8.0883367490215383E-16</v>
      </c>
      <c r="AX131" s="23">
        <f t="shared" si="60"/>
        <v>10.858579346372593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83.689958074421725</v>
      </c>
      <c r="BJ131" s="62">
        <f t="shared" si="92"/>
        <v>421.28373222186951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12.513604451210053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9.3211315695043739E-16</v>
      </c>
      <c r="BS131" s="24">
        <f t="shared" si="63"/>
        <v>12.513604451210055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59.705816556836425</v>
      </c>
      <c r="CE131" s="62">
        <f t="shared" si="94"/>
        <v>287.10748454343286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8.1026905119388459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6.0355307396226438E-16</v>
      </c>
      <c r="CN131" s="24">
        <f t="shared" si="66"/>
        <v>8.1026905119388459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59.705816556836425</v>
      </c>
      <c r="CZ131" s="62">
        <f t="shared" si="96"/>
        <v>287.10748454343286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8.1026905119388459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6.0355307396226438E-16</v>
      </c>
      <c r="DI131" s="24">
        <f t="shared" si="69"/>
        <v>8.1026905119388459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83.689958074421725</v>
      </c>
      <c r="T132" s="62">
        <f t="shared" si="88"/>
        <v>421.28373222186951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12.268220300466888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6.5910353411285497E-16</v>
      </c>
      <c r="AC132" s="24">
        <f t="shared" ref="AC132:AC153" si="111">SUM(Z132:AB132)</f>
        <v>12.268220300466888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75.348153704795209</v>
      </c>
      <c r="AO132" s="62">
        <f t="shared" si="90"/>
        <v>371.0831047210728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10.645649228469653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5.719317763753484E-16</v>
      </c>
      <c r="AX132" s="23">
        <f t="shared" ref="AX132:AX153" si="114">SUM(AU132:AW132)</f>
        <v>10.645649228469653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83.689958074421725</v>
      </c>
      <c r="BJ132" s="62">
        <f t="shared" si="92"/>
        <v>421.28373222186951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12.268220300466888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6.5910353411285497E-16</v>
      </c>
      <c r="BS132" s="24">
        <f t="shared" ref="BS132:BS153" si="117">SUM(BP132:BR132)</f>
        <v>12.268220300466888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59.705816556836425</v>
      </c>
      <c r="CE132" s="62">
        <f t="shared" si="94"/>
        <v>287.10748454343286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7.94380169315294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4.2677647140470302E-16</v>
      </c>
      <c r="CN132" s="24">
        <f t="shared" ref="CN132:CN153" si="120">SUM(CK132:CM132)</f>
        <v>7.94380169315294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59.705816556836425</v>
      </c>
      <c r="CZ132" s="62">
        <f t="shared" si="96"/>
        <v>287.10748454343286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7.94380169315294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4.2677647140470302E-16</v>
      </c>
      <c r="DI132" s="24">
        <f t="shared" ref="DI132:DI153" si="123">SUM(DF132:DH132)</f>
        <v>7.94380169315294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83.689958074421725</v>
      </c>
      <c r="T133" s="62">
        <f t="shared" ref="T133:T196" si="142">$T$3</f>
        <v>421.28373222186951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12.027647983250244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4.6605657847521869E-16</v>
      </c>
      <c r="AC133" s="24">
        <f t="shared" si="111"/>
        <v>12.027647983250244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75.348153704795209</v>
      </c>
      <c r="AO133" s="62">
        <f t="shared" ref="AO133:AO196" si="144">$AO$3</f>
        <v>371.0831047210728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10.436894540304241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4.0441683745107692E-16</v>
      </c>
      <c r="AX133" s="23">
        <f t="shared" si="114"/>
        <v>10.436894540304241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83.689958074421725</v>
      </c>
      <c r="BJ133" s="62">
        <f t="shared" ref="BJ133:BJ196" si="146">$BJ$3</f>
        <v>421.28373222186951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12.027647983250244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4.6605657847521869E-16</v>
      </c>
      <c r="BS133" s="24">
        <f t="shared" si="117"/>
        <v>12.027647983250244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59.705816556836425</v>
      </c>
      <c r="CE133" s="62">
        <f t="shared" ref="CE133:CE196" si="148">$CE$3</f>
        <v>287.10748454343286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7.7880285871908157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3.0177653698113219E-16</v>
      </c>
      <c r="CN133" s="24">
        <f t="shared" si="120"/>
        <v>7.7880285871908157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59.705816556836425</v>
      </c>
      <c r="CZ133" s="62">
        <f t="shared" ref="CZ133:CZ196" si="150">$CZ$3</f>
        <v>287.10748454343286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7.7880285871908157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3.0177653698113219E-16</v>
      </c>
      <c r="DI133" s="24">
        <f t="shared" si="123"/>
        <v>7.7880285871908157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83.689958074421725</v>
      </c>
      <c r="T134" s="62">
        <f t="shared" si="142"/>
        <v>421.28373222186951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11.791793142439593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3.2955176705642748E-16</v>
      </c>
      <c r="AC134" s="24">
        <f t="shared" si="111"/>
        <v>11.791793142439593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75.348153704795209</v>
      </c>
      <c r="AO134" s="62">
        <f t="shared" si="144"/>
        <v>371.0831047210728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10.232233404245966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2.859658881876742E-16</v>
      </c>
      <c r="AX134" s="23">
        <f t="shared" si="114"/>
        <v>10.232233404245966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83.689958074421725</v>
      </c>
      <c r="BJ134" s="62">
        <f t="shared" si="146"/>
        <v>421.28373222186951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11.791793142439593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3.2955176705642748E-16</v>
      </c>
      <c r="BS134" s="24">
        <f t="shared" si="117"/>
        <v>11.791793142439593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59.705816556836425</v>
      </c>
      <c r="CE134" s="62">
        <f t="shared" si="148"/>
        <v>287.10748454343286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7.6353100968243961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2.1338823570235151E-16</v>
      </c>
      <c r="CN134" s="24">
        <f t="shared" si="120"/>
        <v>7.6353100968243961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59.705816556836425</v>
      </c>
      <c r="CZ134" s="62">
        <f t="shared" si="150"/>
        <v>287.10748454343286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7.6353100968243961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2.1338823570235151E-16</v>
      </c>
      <c r="DI134" s="24">
        <f t="shared" si="123"/>
        <v>7.6353100968243961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83.689958074421725</v>
      </c>
      <c r="T135" s="62">
        <f t="shared" si="142"/>
        <v>421.28373222186951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11.560563271199991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2.3302828923760935E-16</v>
      </c>
      <c r="AC135" s="24">
        <f t="shared" si="111"/>
        <v>11.560563271199991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75.348153704795209</v>
      </c>
      <c r="AO135" s="62">
        <f t="shared" si="144"/>
        <v>371.0831047210728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10.031585548234826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2.0220841872553846E-16</v>
      </c>
      <c r="AX135" s="23">
        <f t="shared" si="114"/>
        <v>10.031585548234826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83.689958074421725</v>
      </c>
      <c r="BJ135" s="62">
        <f t="shared" si="146"/>
        <v>421.28373222186951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11.560563271199991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2.3302828923760935E-16</v>
      </c>
      <c r="BS135" s="24">
        <f t="shared" si="117"/>
        <v>11.560563271199991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59.705816556836425</v>
      </c>
      <c r="CE135" s="62">
        <f t="shared" si="148"/>
        <v>287.10748454343286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7.4855863229049806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1.5088826849056609E-16</v>
      </c>
      <c r="CN135" s="24">
        <f t="shared" si="120"/>
        <v>7.4855863229049806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59.705816556836425</v>
      </c>
      <c r="CZ135" s="62">
        <f t="shared" si="150"/>
        <v>287.10748454343286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7.4855863229049806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1.5088826849056609E-16</v>
      </c>
      <c r="DI135" s="24">
        <f t="shared" si="123"/>
        <v>7.4855863229049806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83.689958074421725</v>
      </c>
      <c r="T136" s="62">
        <f t="shared" si="142"/>
        <v>421.28373222186951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11.333867676699102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1.6477588352821374E-16</v>
      </c>
      <c r="AC136" s="24">
        <f t="shared" si="111"/>
        <v>11.333867676699102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75.348153704795209</v>
      </c>
      <c r="AO136" s="62">
        <f t="shared" si="144"/>
        <v>371.0831047210728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9.8348722742969574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1.429829440938371E-16</v>
      </c>
      <c r="AX136" s="23">
        <f t="shared" si="114"/>
        <v>9.8348722742969574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83.689958074421725</v>
      </c>
      <c r="BJ136" s="62">
        <f t="shared" si="146"/>
        <v>421.28373222186951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11.333867676699102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1.6477588352821374E-16</v>
      </c>
      <c r="BS136" s="24">
        <f t="shared" si="117"/>
        <v>11.333867676699102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59.705816556836425</v>
      </c>
      <c r="CE136" s="62">
        <f t="shared" si="148"/>
        <v>287.10748454343286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7.3387985408696395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1.0669411785117575E-16</v>
      </c>
      <c r="CN136" s="24">
        <f t="shared" si="120"/>
        <v>7.3387985408696395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59.705816556836425</v>
      </c>
      <c r="CZ136" s="62">
        <f t="shared" si="150"/>
        <v>287.10748454343286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7.3387985408696395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1.0669411785117575E-16</v>
      </c>
      <c r="DI136" s="24">
        <f t="shared" si="123"/>
        <v>7.3387985408696395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83.689958074421725</v>
      </c>
      <c r="T137" s="62">
        <f t="shared" si="142"/>
        <v>421.28373222186951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11.111617444535716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1.1651414461880467E-16</v>
      </c>
      <c r="AC137" s="24">
        <f t="shared" si="111"/>
        <v>11.111617444535716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75.348153704795209</v>
      </c>
      <c r="AO137" s="62">
        <f t="shared" si="144"/>
        <v>371.0831047210728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9.6420164276777616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1.0110420936276923E-16</v>
      </c>
      <c r="AX137" s="23">
        <f t="shared" si="114"/>
        <v>9.6420164276777616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83.689958074421725</v>
      </c>
      <c r="BJ137" s="62">
        <f t="shared" si="146"/>
        <v>421.28373222186951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11.111617444535716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1.1651414461880467E-16</v>
      </c>
      <c r="BS137" s="24">
        <f t="shared" si="117"/>
        <v>11.111617444535716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59.705816556836425</v>
      </c>
      <c r="CE137" s="62">
        <f t="shared" si="148"/>
        <v>287.10748454343286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7.1948891777083048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7.5444134245283047E-17</v>
      </c>
      <c r="CN137" s="24">
        <f t="shared" si="120"/>
        <v>7.1948891777083048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59.705816556836425</v>
      </c>
      <c r="CZ137" s="62">
        <f t="shared" si="150"/>
        <v>287.10748454343286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7.1948891777083048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7.5444134245283047E-17</v>
      </c>
      <c r="DI137" s="24">
        <f t="shared" si="123"/>
        <v>7.1948891777083048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83.689958074421725</v>
      </c>
      <c r="T138" s="62">
        <f t="shared" si="142"/>
        <v>421.28373222186951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10.893725403865798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8.2387941764106871E-17</v>
      </c>
      <c r="AC138" s="24">
        <f t="shared" si="111"/>
        <v>10.893725403865798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75.348153704795209</v>
      </c>
      <c r="AO138" s="62">
        <f t="shared" si="144"/>
        <v>371.0831047210728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9.4529423665803165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7.149147204691855E-17</v>
      </c>
      <c r="AX138" s="23">
        <f t="shared" si="114"/>
        <v>9.4529423665803165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83.689958074421725</v>
      </c>
      <c r="BJ138" s="62">
        <f t="shared" si="146"/>
        <v>421.28373222186951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10.893725403865798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8.2387941764106871E-17</v>
      </c>
      <c r="BS138" s="24">
        <f t="shared" si="117"/>
        <v>10.893725403865798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59.705816556836425</v>
      </c>
      <c r="CE138" s="62">
        <f t="shared" si="148"/>
        <v>287.10748454343286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7.0538017893825202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5.3347058925587877E-17</v>
      </c>
      <c r="CN138" s="24">
        <f t="shared" si="120"/>
        <v>7.0538017893825202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59.705816556836425</v>
      </c>
      <c r="CZ138" s="62">
        <f t="shared" si="150"/>
        <v>287.10748454343286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7.0538017893825202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5.3347058925587877E-17</v>
      </c>
      <c r="DI138" s="24">
        <f t="shared" si="123"/>
        <v>7.0538017893825202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83.689958074421725</v>
      </c>
      <c r="T139" s="62">
        <f t="shared" si="142"/>
        <v>421.28373222186951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10.680106093212395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5.8257072309402337E-17</v>
      </c>
      <c r="AC139" s="24">
        <f t="shared" si="111"/>
        <v>10.680106093212395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75.348153704795209</v>
      </c>
      <c r="AO139" s="62">
        <f t="shared" si="144"/>
        <v>371.0831047210728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9.267575932497202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5.0552104681384615E-17</v>
      </c>
      <c r="AX139" s="23">
        <f t="shared" si="114"/>
        <v>9.267575932497202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83.689958074421725</v>
      </c>
      <c r="BJ139" s="62">
        <f t="shared" si="146"/>
        <v>421.28373222186951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10.680106093212395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5.8257072309402337E-17</v>
      </c>
      <c r="BS139" s="24">
        <f t="shared" si="117"/>
        <v>10.680106093212395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59.705816556836425</v>
      </c>
      <c r="CE139" s="62">
        <f t="shared" si="148"/>
        <v>287.10748454343286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6.9154810386869947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3.7722067122641524E-17</v>
      </c>
      <c r="CN139" s="24">
        <f t="shared" si="120"/>
        <v>6.9154810386869947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59.705816556836425</v>
      </c>
      <c r="CZ139" s="62">
        <f t="shared" si="150"/>
        <v>287.10748454343286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6.9154810386869947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3.7722067122641524E-17</v>
      </c>
      <c r="DI139" s="24">
        <f t="shared" si="123"/>
        <v>6.9154810386869947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83.689958074421725</v>
      </c>
      <c r="T140" s="62">
        <f t="shared" si="142"/>
        <v>421.28373222186951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10.47067572694599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4.1193970882053436E-17</v>
      </c>
      <c r="AC140" s="24">
        <f t="shared" si="111"/>
        <v>10.47067572694599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75.348153704795209</v>
      </c>
      <c r="AO140" s="62">
        <f t="shared" si="144"/>
        <v>371.0831047210728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9.0858444211240972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3.5745736023459275E-17</v>
      </c>
      <c r="AX140" s="23">
        <f t="shared" si="114"/>
        <v>9.0858444211240972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83.689958074421725</v>
      </c>
      <c r="BJ140" s="62">
        <f t="shared" si="146"/>
        <v>421.28373222186951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10.47067572694599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4.1193970882053436E-17</v>
      </c>
      <c r="BS140" s="24">
        <f t="shared" si="117"/>
        <v>10.47067572694599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59.705816556836425</v>
      </c>
      <c r="CE140" s="62">
        <f t="shared" si="148"/>
        <v>287.10748454343286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6.779872673545281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2.6673529462793939E-17</v>
      </c>
      <c r="CN140" s="24">
        <f t="shared" si="120"/>
        <v>6.779872673545281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59.705816556836425</v>
      </c>
      <c r="CZ140" s="62">
        <f t="shared" si="150"/>
        <v>287.10748454343286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6.779872673545281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2.6673529462793939E-17</v>
      </c>
      <c r="DI140" s="24">
        <f t="shared" si="123"/>
        <v>6.779872673545281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83.689958074421725</v>
      </c>
      <c r="T141" s="62">
        <f t="shared" si="142"/>
        <v>421.28373222186951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10.265352162422159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2.9128536154701168E-17</v>
      </c>
      <c r="AC141" s="24">
        <f t="shared" si="111"/>
        <v>10.265352162422159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75.348153704795209</v>
      </c>
      <c r="AO141" s="62">
        <f t="shared" si="144"/>
        <v>371.0831047210728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8.907676553843741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2.5276052340692307E-17</v>
      </c>
      <c r="AX141" s="23">
        <f t="shared" si="114"/>
        <v>8.907676553843741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83.689958074421725</v>
      </c>
      <c r="BJ141" s="62">
        <f t="shared" si="146"/>
        <v>421.28373222186951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10.265352162422159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2.9128536154701168E-17</v>
      </c>
      <c r="BS141" s="24">
        <f t="shared" si="117"/>
        <v>10.265352162422159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59.705816556836425</v>
      </c>
      <c r="CE141" s="62">
        <f t="shared" si="148"/>
        <v>287.10748454343286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6.6469235057310607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1.8861033561320762E-17</v>
      </c>
      <c r="CN141" s="24">
        <f t="shared" si="120"/>
        <v>6.6469235057310607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59.705816556836425</v>
      </c>
      <c r="CZ141" s="62">
        <f t="shared" si="150"/>
        <v>287.10748454343286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6.6469235057310607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1.8861033561320762E-17</v>
      </c>
      <c r="DI141" s="24">
        <f t="shared" si="123"/>
        <v>6.6469235057310607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83.689958074421725</v>
      </c>
      <c r="T142" s="62">
        <f t="shared" si="142"/>
        <v>421.28373222186951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10.064054867763634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2.0596985441026718E-17</v>
      </c>
      <c r="AC142" s="24">
        <f t="shared" si="111"/>
        <v>10.064054867763634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75.348153704795209</v>
      </c>
      <c r="AO142" s="62">
        <f t="shared" si="144"/>
        <v>371.0831047210728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8.733002449769085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1.7872868011729638E-17</v>
      </c>
      <c r="AX142" s="23">
        <f t="shared" si="114"/>
        <v>8.733002449769085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83.689958074421725</v>
      </c>
      <c r="BJ142" s="62">
        <f t="shared" si="146"/>
        <v>421.28373222186951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10.064054867763634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2.0596985441026718E-17</v>
      </c>
      <c r="BS142" s="24">
        <f t="shared" si="117"/>
        <v>10.064054867763634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59.705816556836425</v>
      </c>
      <c r="CE142" s="62">
        <f t="shared" si="148"/>
        <v>287.10748454343286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6.5165813900066922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1.3336764731396969E-17</v>
      </c>
      <c r="CN142" s="24">
        <f t="shared" si="120"/>
        <v>6.5165813900066922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59.705816556836425</v>
      </c>
      <c r="CZ142" s="62">
        <f t="shared" si="150"/>
        <v>287.10748454343286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6.5165813900066922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1.3336764731396969E-17</v>
      </c>
      <c r="DI142" s="24">
        <f t="shared" si="123"/>
        <v>6.5165813900066922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83.689958074421725</v>
      </c>
      <c r="T143" s="62">
        <f t="shared" si="142"/>
        <v>421.28373222186951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9.8667048902741357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1.4564268077350584E-17</v>
      </c>
      <c r="AC143" s="24">
        <f t="shared" si="111"/>
        <v>9.8667048902741357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75.348153704795209</v>
      </c>
      <c r="AO143" s="62">
        <f t="shared" si="144"/>
        <v>371.0831047210728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8.5617535983346489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1.2638026170346154E-17</v>
      </c>
      <c r="AX143" s="23">
        <f t="shared" si="114"/>
        <v>8.5617535983346489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83.689958074421725</v>
      </c>
      <c r="BJ143" s="62">
        <f t="shared" si="146"/>
        <v>421.28373222186951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9.8667048902741357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1.4564268077350584E-17</v>
      </c>
      <c r="BS143" s="24">
        <f t="shared" si="117"/>
        <v>9.8667048902741357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59.705816556836425</v>
      </c>
      <c r="CE143" s="62">
        <f t="shared" si="148"/>
        <v>287.10748454343286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6.3887952036708375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9.4305167806603809E-18</v>
      </c>
      <c r="CN143" s="24">
        <f t="shared" si="120"/>
        <v>6.3887952036708375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59.705816556836425</v>
      </c>
      <c r="CZ143" s="62">
        <f t="shared" si="150"/>
        <v>287.10748454343286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6.3887952036708375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9.4305167806603809E-18</v>
      </c>
      <c r="DI143" s="24">
        <f t="shared" si="123"/>
        <v>6.3887952036708375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83.689958074421725</v>
      </c>
      <c r="T144" s="62">
        <f t="shared" si="142"/>
        <v>421.28373222186951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9.6732248254716051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1.0298492720513359E-17</v>
      </c>
      <c r="AC144" s="24">
        <f t="shared" si="111"/>
        <v>9.6732248254716051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75.348153704795209</v>
      </c>
      <c r="AO144" s="62">
        <f t="shared" si="144"/>
        <v>371.0831047210728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8.3938628324253557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8.9364340058648188E-18</v>
      </c>
      <c r="AX144" s="23">
        <f t="shared" si="114"/>
        <v>8.3938628324253557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83.689958074421725</v>
      </c>
      <c r="BJ144" s="62">
        <f t="shared" si="146"/>
        <v>421.28373222186951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9.6732248254716051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1.0298492720513359E-17</v>
      </c>
      <c r="BS144" s="24">
        <f t="shared" si="117"/>
        <v>9.6732248254716051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59.705816556836425</v>
      </c>
      <c r="CE144" s="62">
        <f t="shared" si="148"/>
        <v>287.10748454343286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6.2635148265071514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6.6683823656984847E-18</v>
      </c>
      <c r="CN144" s="24">
        <f t="shared" si="120"/>
        <v>6.2635148265071514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59.705816556836425</v>
      </c>
      <c r="CZ144" s="62">
        <f t="shared" si="150"/>
        <v>287.10748454343286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6.2635148265071514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6.6683823656984847E-18</v>
      </c>
      <c r="DI144" s="24">
        <f t="shared" si="123"/>
        <v>6.2635148265071514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83.689958074421725</v>
      </c>
      <c r="T145" s="62">
        <f t="shared" si="142"/>
        <v>421.28373222186951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9.4835387867286656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7.2821340386752921E-18</v>
      </c>
      <c r="AC145" s="24">
        <f t="shared" si="111"/>
        <v>9.4835387867286656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75.348153704795209</v>
      </c>
      <c r="AO145" s="62">
        <f t="shared" si="144"/>
        <v>371.0831047210728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8.2292643020322895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6.3190130851730768E-18</v>
      </c>
      <c r="AX145" s="23">
        <f t="shared" si="114"/>
        <v>8.2292643020322895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83.689958074421725</v>
      </c>
      <c r="BJ145" s="62">
        <f t="shared" si="146"/>
        <v>421.28373222186951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9.4835387867286656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7.2821340386752921E-18</v>
      </c>
      <c r="BS145" s="24">
        <f t="shared" si="117"/>
        <v>9.4835387867286656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59.705816556836425</v>
      </c>
      <c r="CE145" s="62">
        <f t="shared" si="148"/>
        <v>287.10748454343286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6.1406911211261601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4.7152583903301905E-18</v>
      </c>
      <c r="CN145" s="24">
        <f t="shared" si="120"/>
        <v>6.1406911211261601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59.705816556836425</v>
      </c>
      <c r="CZ145" s="62">
        <f t="shared" si="150"/>
        <v>287.10748454343286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6.1406911211261601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4.7152583903301905E-18</v>
      </c>
      <c r="DI145" s="24">
        <f t="shared" si="123"/>
        <v>6.1406911211261601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83.689958074421725</v>
      </c>
      <c r="T146" s="62">
        <f t="shared" si="142"/>
        <v>421.28373222186951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9.2975723755084161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5.1492463602566794E-18</v>
      </c>
      <c r="AC146" s="24">
        <f t="shared" si="111"/>
        <v>9.2975723755084161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75.348153704795209</v>
      </c>
      <c r="AO146" s="62">
        <f t="shared" si="144"/>
        <v>371.0831047210728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8.0678934484250409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4.4682170029324094E-18</v>
      </c>
      <c r="AX146" s="23">
        <f t="shared" si="114"/>
        <v>8.0678934484250409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83.689958074421725</v>
      </c>
      <c r="BJ146" s="62">
        <f t="shared" si="146"/>
        <v>421.28373222186951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9.2975723755084161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5.1492463602566794E-18</v>
      </c>
      <c r="BS146" s="24">
        <f t="shared" si="117"/>
        <v>9.2975723755084161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59.705816556836425</v>
      </c>
      <c r="CE146" s="62">
        <f t="shared" si="148"/>
        <v>287.10748454343286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6.0202759136926272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3.3341911828492423E-18</v>
      </c>
      <c r="CN146" s="24">
        <f t="shared" si="120"/>
        <v>6.0202759136926272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59.705816556836425</v>
      </c>
      <c r="CZ146" s="62">
        <f t="shared" si="150"/>
        <v>287.10748454343286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6.0202759136926272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3.3341911828492423E-18</v>
      </c>
      <c r="DI146" s="24">
        <f t="shared" si="123"/>
        <v>6.0202759136926272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83.689958074421725</v>
      </c>
      <c r="T147" s="62">
        <f t="shared" si="142"/>
        <v>421.28373222186951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9.1152526521838837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3.641067019337646E-18</v>
      </c>
      <c r="AC147" s="24">
        <f t="shared" si="111"/>
        <v>9.1152526521838837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75.348153704795209</v>
      </c>
      <c r="AO147" s="62">
        <f t="shared" si="144"/>
        <v>371.0831047210728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7.9096869788305275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3.1595065425865384E-18</v>
      </c>
      <c r="AX147" s="23">
        <f t="shared" si="114"/>
        <v>7.9096869788305275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83.689958074421725</v>
      </c>
      <c r="BJ147" s="62">
        <f t="shared" si="146"/>
        <v>421.28373222186951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9.1152526521838837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3.641067019337646E-18</v>
      </c>
      <c r="BS147" s="24">
        <f t="shared" si="117"/>
        <v>9.1152526521838837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59.705816556836425</v>
      </c>
      <c r="CE147" s="62">
        <f t="shared" si="148"/>
        <v>287.10748454343286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5.9022219750308418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2.3576291951650952E-18</v>
      </c>
      <c r="CN147" s="24">
        <f t="shared" si="120"/>
        <v>5.9022219750308418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59.705816556836425</v>
      </c>
      <c r="CZ147" s="62">
        <f t="shared" si="150"/>
        <v>287.10748454343286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5.9022219750308418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2.3576291951650952E-18</v>
      </c>
      <c r="DI147" s="24">
        <f t="shared" si="123"/>
        <v>5.9022219750308418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83.689958074421725</v>
      </c>
      <c r="T148" s="62">
        <f t="shared" si="142"/>
        <v>421.28373222186951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8.9365081074296953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2.5746231801283397E-18</v>
      </c>
      <c r="AC148" s="24">
        <f t="shared" si="111"/>
        <v>8.9365081074296953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75.348153704795209</v>
      </c>
      <c r="AO148" s="62">
        <f t="shared" si="144"/>
        <v>371.0831047210728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7.7545828416083449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2.2341085014662047E-18</v>
      </c>
      <c r="AX148" s="23">
        <f t="shared" si="114"/>
        <v>7.7545828416083449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83.689958074421725</v>
      </c>
      <c r="BJ148" s="62">
        <f t="shared" si="146"/>
        <v>421.28373222186951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8.9365081074296953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2.5746231801283397E-18</v>
      </c>
      <c r="BS148" s="24">
        <f t="shared" si="117"/>
        <v>8.9365081074296953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59.705816556836425</v>
      </c>
      <c r="CE148" s="62">
        <f t="shared" si="148"/>
        <v>287.10748454343286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5.7864830021004217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1.6670955914246212E-18</v>
      </c>
      <c r="CN148" s="24">
        <f t="shared" si="120"/>
        <v>5.7864830021004217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59.705816556836425</v>
      </c>
      <c r="CZ148" s="62">
        <f t="shared" si="150"/>
        <v>287.10748454343286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5.7864830021004217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1.6670955914246212E-18</v>
      </c>
      <c r="DI148" s="24">
        <f t="shared" si="123"/>
        <v>5.7864830021004217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83.689958074421725</v>
      </c>
      <c r="T149" s="62">
        <f t="shared" si="142"/>
        <v>421.28373222186951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8.7612686341747299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1.820533509668823E-18</v>
      </c>
      <c r="AC149" s="24">
        <f t="shared" si="111"/>
        <v>8.7612686341747299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75.348153704795209</v>
      </c>
      <c r="AO149" s="62">
        <f t="shared" si="144"/>
        <v>371.0831047210728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7.602520201912907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1.5797532712932692E-18</v>
      </c>
      <c r="AX149" s="23">
        <f t="shared" si="114"/>
        <v>7.602520201912907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83.689958074421725</v>
      </c>
      <c r="BJ149" s="62">
        <f t="shared" si="146"/>
        <v>421.28373222186951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8.7612686341747299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1.820533509668823E-18</v>
      </c>
      <c r="BS149" s="24">
        <f t="shared" si="117"/>
        <v>8.7612686341747299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59.705816556836425</v>
      </c>
      <c r="CE149" s="62">
        <f t="shared" si="148"/>
        <v>287.10748454343286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5.6730135998353637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1.1788145975825476E-18</v>
      </c>
      <c r="CN149" s="24">
        <f t="shared" si="120"/>
        <v>5.6730135998353637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59.705816556836425</v>
      </c>
      <c r="CZ149" s="62">
        <f t="shared" si="150"/>
        <v>287.10748454343286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5.6730135998353637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1.1788145975825476E-18</v>
      </c>
      <c r="DI149" s="24">
        <f t="shared" si="123"/>
        <v>5.6730135998353637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83.689958074421725</v>
      </c>
      <c r="T150" s="62">
        <f t="shared" si="142"/>
        <v>421.28373222186951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8.5894655001047688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1.2873115900641699E-18</v>
      </c>
      <c r="AC150" s="24">
        <f t="shared" si="111"/>
        <v>8.5894655001047688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75.348153704795209</v>
      </c>
      <c r="AO150" s="62">
        <f t="shared" si="144"/>
        <v>371.0831047210728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7.4534394178328442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1.1170542507331023E-18</v>
      </c>
      <c r="AX150" s="23">
        <f t="shared" si="114"/>
        <v>7.4534394178328442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83.689958074421725</v>
      </c>
      <c r="BJ150" s="62">
        <f t="shared" si="146"/>
        <v>421.28373222186951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8.5894655001047688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1.2873115900641699E-18</v>
      </c>
      <c r="BS150" s="24">
        <f t="shared" si="117"/>
        <v>8.5894655001047688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59.705816556836425</v>
      </c>
      <c r="CE150" s="62">
        <f t="shared" si="148"/>
        <v>287.10748454343286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5.5617692633392224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8.3354779571231058E-19</v>
      </c>
      <c r="CN150" s="24">
        <f t="shared" si="120"/>
        <v>5.5617692633392224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59.705816556836425</v>
      </c>
      <c r="CZ150" s="62">
        <f t="shared" si="150"/>
        <v>287.10748454343286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5.5617692633392224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8.3354779571231058E-19</v>
      </c>
      <c r="DI150" s="24">
        <f t="shared" si="123"/>
        <v>5.5617692633392224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83.689958074421725</v>
      </c>
      <c r="T151" s="62">
        <f t="shared" si="142"/>
        <v>421.28373222186951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8.4210313207043548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9.1026675483441151E-19</v>
      </c>
      <c r="AC151" s="24">
        <f t="shared" si="111"/>
        <v>8.4210313207043548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75.348153704795209</v>
      </c>
      <c r="AO151" s="62">
        <f t="shared" si="144"/>
        <v>371.0831047210728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7.3072820169982924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7.898766356466346E-19</v>
      </c>
      <c r="AX151" s="23">
        <f t="shared" si="114"/>
        <v>7.3072820169982924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83.689958074421725</v>
      </c>
      <c r="BJ151" s="62">
        <f t="shared" si="146"/>
        <v>421.28373222186951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8.4210313207043548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9.1026675483441151E-19</v>
      </c>
      <c r="BS151" s="24">
        <f t="shared" si="117"/>
        <v>8.4210313207043548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59.705816556836425</v>
      </c>
      <c r="CE151" s="62">
        <f t="shared" si="148"/>
        <v>287.10748454343286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5.452706360429425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5.8940729879127381E-19</v>
      </c>
      <c r="CN151" s="24">
        <f t="shared" si="120"/>
        <v>5.452706360429425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59.705816556836425</v>
      </c>
      <c r="CZ151" s="62">
        <f t="shared" si="150"/>
        <v>287.10748454343286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5.452706360429425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5.8940729879127381E-19</v>
      </c>
      <c r="DI151" s="24">
        <f t="shared" si="123"/>
        <v>5.452706360429425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83.689958074421725</v>
      </c>
      <c r="T152" s="62">
        <f t="shared" si="142"/>
        <v>421.28373222186951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8.2559000328272791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6.4365579503208493E-19</v>
      </c>
      <c r="AC152" s="24">
        <f t="shared" si="111"/>
        <v>8.2559000328272791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75.348153704795209</v>
      </c>
      <c r="AO152" s="62">
        <f t="shared" si="144"/>
        <v>371.0831047210728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7.1639906736468939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5.5852712536655117E-19</v>
      </c>
      <c r="AX152" s="23">
        <f t="shared" si="114"/>
        <v>7.1639906736468939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83.689958074421725</v>
      </c>
      <c r="BJ152" s="62">
        <f t="shared" si="146"/>
        <v>421.28373222186951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8.2559000328272791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6.4365579503208493E-19</v>
      </c>
      <c r="BS152" s="24">
        <f t="shared" si="117"/>
        <v>8.2559000328272791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59.705816556836425</v>
      </c>
      <c r="CE152" s="62">
        <f t="shared" si="148"/>
        <v>287.10748454343286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5.3457821145238862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4.1677389785615529E-19</v>
      </c>
      <c r="CN152" s="24">
        <f t="shared" si="120"/>
        <v>5.3457821145238862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59.705816556836425</v>
      </c>
      <c r="CZ152" s="62">
        <f t="shared" si="150"/>
        <v>287.10748454343286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5.3457821145238862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4.1677389785615529E-19</v>
      </c>
      <c r="DI152" s="24">
        <f t="shared" si="123"/>
        <v>5.3457821145238862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83.689958074421725</v>
      </c>
      <c r="T153" s="62">
        <f t="shared" si="142"/>
        <v>421.28373222186951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8.0940068687853319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4.5513337741720575E-19</v>
      </c>
      <c r="AC153" s="24">
        <f t="shared" si="111"/>
        <v>8.0940068687853319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75.348153704795209</v>
      </c>
      <c r="AO153" s="62">
        <f t="shared" si="144"/>
        <v>371.0831047210728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7.0235091861395267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3.949383178233173E-19</v>
      </c>
      <c r="AX153" s="23">
        <f t="shared" si="114"/>
        <v>7.0235091861395267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83.689958074421725</v>
      </c>
      <c r="BJ153" s="62">
        <f t="shared" si="146"/>
        <v>421.28373222186951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8.0940068687853319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4.5513337741720575E-19</v>
      </c>
      <c r="BS153" s="24">
        <f t="shared" si="117"/>
        <v>8.0940068687853319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59.705816556836425</v>
      </c>
      <c r="CE153" s="62">
        <f t="shared" si="148"/>
        <v>287.10748454343286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5.2409545878632047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2.947036493956369E-19</v>
      </c>
      <c r="CN153" s="24">
        <f t="shared" si="120"/>
        <v>5.2409545878632047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59.705816556836425</v>
      </c>
      <c r="CZ153" s="62">
        <f t="shared" si="150"/>
        <v>287.10748454343286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5.2409545878632047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2.947036493956369E-19</v>
      </c>
      <c r="DI153" s="24">
        <f t="shared" si="123"/>
        <v>5.2409545878632047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83.689958074421725</v>
      </c>
      <c r="T154" s="62">
        <f t="shared" si="142"/>
        <v>421.28373222186951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7.9352883309451672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3.2182789751604247E-19</v>
      </c>
      <c r="AC154" s="24">
        <f t="shared" ref="AC154:AC203" si="163">SUM(Z154:AB154)</f>
        <v>7.9352883309451672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75.348153704795209</v>
      </c>
      <c r="AO154" s="62">
        <f t="shared" si="144"/>
        <v>371.0831047210728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6.8857824549169324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2.7926356268327559E-19</v>
      </c>
      <c r="AX154" s="23">
        <f t="shared" ref="AX154:AX203" si="166">SUM(AU154:AW154)</f>
        <v>6.8857824549169324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83.689958074421725</v>
      </c>
      <c r="BJ154" s="62">
        <f t="shared" si="146"/>
        <v>421.28373222186951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7.9352883309451672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3.2182789751604247E-19</v>
      </c>
      <c r="BS154" s="24">
        <f t="shared" ref="BS154:BS203" si="169">SUM(BP154:BR154)</f>
        <v>7.9352883309451672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59.705816556836425</v>
      </c>
      <c r="CE154" s="62">
        <f t="shared" si="148"/>
        <v>287.10748454343286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5.1381826650618612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2.0838694892807765E-19</v>
      </c>
      <c r="CN154" s="24">
        <f t="shared" ref="CN154:CN203" si="172">SUM(CK154:CM154)</f>
        <v>5.1381826650618612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59.705816556836425</v>
      </c>
      <c r="CZ154" s="62">
        <f t="shared" si="150"/>
        <v>287.10748454343286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5.1381826650618612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2.0838694892807765E-19</v>
      </c>
      <c r="DI154" s="24">
        <f t="shared" ref="DI154:DI203" si="175">SUM(DF154:DH154)</f>
        <v>5.1381826650618612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83.689958074421725</v>
      </c>
      <c r="T155" s="62">
        <f t="shared" si="142"/>
        <v>421.28373222186951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7.7796821668232994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2.2756668870860288E-19</v>
      </c>
      <c r="AC155" s="24">
        <f t="shared" si="163"/>
        <v>7.7796821668232994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75.348153704795209</v>
      </c>
      <c r="AO155" s="62">
        <f t="shared" si="144"/>
        <v>371.0831047210728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6.7507564608886019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1.9746915891165865E-19</v>
      </c>
      <c r="AX155" s="23">
        <f t="shared" si="166"/>
        <v>6.7507564608886019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83.689958074421725</v>
      </c>
      <c r="BJ155" s="62">
        <f t="shared" si="146"/>
        <v>421.28373222186951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7.7796821668232994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2.2756668870860288E-19</v>
      </c>
      <c r="BS155" s="24">
        <f t="shared" si="169"/>
        <v>7.7796821668232994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59.705816556836425</v>
      </c>
      <c r="CE155" s="62">
        <f t="shared" si="148"/>
        <v>287.10748454343286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5.0374260369819686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1.4735182469781845E-19</v>
      </c>
      <c r="CN155" s="24">
        <f t="shared" si="172"/>
        <v>5.0374260369819686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59.705816556836425</v>
      </c>
      <c r="CZ155" s="62">
        <f t="shared" si="150"/>
        <v>287.10748454343286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5.0374260369819686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1.4735182469781845E-19</v>
      </c>
      <c r="DI155" s="24">
        <f t="shared" si="175"/>
        <v>5.0374260369819686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83.689958074421725</v>
      </c>
      <c r="T156" s="62">
        <f t="shared" si="142"/>
        <v>421.28373222186951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7.6271273446694732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1.6091394875802123E-19</v>
      </c>
      <c r="AC156" s="24">
        <f t="shared" si="163"/>
        <v>7.6271273446694732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75.348153704795209</v>
      </c>
      <c r="AO156" s="62">
        <f t="shared" si="144"/>
        <v>371.0831047210728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6.6183782442454424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1.3963178134163779E-19</v>
      </c>
      <c r="AX156" s="23">
        <f t="shared" si="166"/>
        <v>6.6183782442454424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83.689958074421725</v>
      </c>
      <c r="BJ156" s="62">
        <f t="shared" si="146"/>
        <v>421.28373222186951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7.6271273446694732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1.6091394875802123E-19</v>
      </c>
      <c r="BS156" s="24">
        <f t="shared" si="169"/>
        <v>7.6271273446694732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59.705816556836425</v>
      </c>
      <c r="CE156" s="62">
        <f t="shared" si="148"/>
        <v>287.10748454343286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4.9386451849232476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1.0419347446403882E-19</v>
      </c>
      <c r="CN156" s="24">
        <f t="shared" si="172"/>
        <v>4.9386451849232476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59.705816556836425</v>
      </c>
      <c r="CZ156" s="62">
        <f t="shared" si="150"/>
        <v>287.10748454343286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4.9386451849232476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1.0419347446403882E-19</v>
      </c>
      <c r="DI156" s="24">
        <f t="shared" si="175"/>
        <v>4.9386451849232476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83.689958074421725</v>
      </c>
      <c r="T157" s="62">
        <f t="shared" si="142"/>
        <v>421.28373222186951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7.4775640295288293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1.1378334435430144E-19</v>
      </c>
      <c r="AC157" s="24">
        <f t="shared" si="163"/>
        <v>7.4775640295288293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75.348153704795209</v>
      </c>
      <c r="AO157" s="62">
        <f t="shared" si="144"/>
        <v>371.0831047210728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6.4885958836879158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9.8734579455829325E-20</v>
      </c>
      <c r="AX157" s="23">
        <f t="shared" si="166"/>
        <v>6.4885958836879158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83.689958074421725</v>
      </c>
      <c r="BJ157" s="62">
        <f t="shared" si="146"/>
        <v>421.28373222186951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7.4775640295288293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1.1378334435430144E-19</v>
      </c>
      <c r="BS157" s="24">
        <f t="shared" si="169"/>
        <v>7.4775640295288293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59.705816556836425</v>
      </c>
      <c r="CE157" s="62">
        <f t="shared" si="148"/>
        <v>287.10748454343286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4.8418013651230281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7.3675912348909226E-20</v>
      </c>
      <c r="CN157" s="24">
        <f t="shared" si="172"/>
        <v>4.8418013651230281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59.705816556836425</v>
      </c>
      <c r="CZ157" s="62">
        <f t="shared" si="150"/>
        <v>287.10748454343286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4.8418013651230281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7.3675912348909226E-20</v>
      </c>
      <c r="DI157" s="24">
        <f t="shared" si="175"/>
        <v>4.8418013651230281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83.689958074421725</v>
      </c>
      <c r="T158" s="62">
        <f t="shared" si="142"/>
        <v>421.28373222186951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7.330933559773479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8.0456974379010616E-20</v>
      </c>
      <c r="AC158" s="24">
        <f t="shared" si="163"/>
        <v>7.330933559773479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75.348153704795209</v>
      </c>
      <c r="AO158" s="62">
        <f t="shared" si="144"/>
        <v>371.0831047210728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6.3613584760614987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6.9815890670818897E-20</v>
      </c>
      <c r="AX158" s="23">
        <f t="shared" si="166"/>
        <v>6.3613584760614987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83.689958074421725</v>
      </c>
      <c r="BJ158" s="62">
        <f t="shared" si="146"/>
        <v>421.28373222186951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7.330933559773479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8.0456974379010616E-20</v>
      </c>
      <c r="BS158" s="24">
        <f t="shared" si="169"/>
        <v>7.330933559773479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59.705816556836425</v>
      </c>
      <c r="CE158" s="62">
        <f t="shared" si="148"/>
        <v>287.10748454343286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4.7468565935601932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5.2096737232019411E-20</v>
      </c>
      <c r="CN158" s="24">
        <f t="shared" si="172"/>
        <v>4.7468565935601932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59.705816556836425</v>
      </c>
      <c r="CZ158" s="62">
        <f t="shared" si="150"/>
        <v>287.10748454343286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4.7468565935601932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5.2096737232019411E-20</v>
      </c>
      <c r="DI158" s="24">
        <f t="shared" si="175"/>
        <v>4.7468565935601932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83.689958074421725</v>
      </c>
      <c r="T159" s="62">
        <f t="shared" si="142"/>
        <v>421.28373222186951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7.1871784240942755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5.6891672177150719E-20</v>
      </c>
      <c r="AC159" s="24">
        <f t="shared" si="163"/>
        <v>7.1871784240942755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75.348153704795209</v>
      </c>
      <c r="AO159" s="62">
        <f t="shared" si="144"/>
        <v>371.0831047210728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6.2366161163914802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4.9367289727914663E-20</v>
      </c>
      <c r="AX159" s="23">
        <f t="shared" si="166"/>
        <v>6.2366161163914802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83.689958074421725</v>
      </c>
      <c r="BJ159" s="62">
        <f t="shared" si="146"/>
        <v>421.28373222186951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7.1871784240942755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5.6891672177150719E-20</v>
      </c>
      <c r="BS159" s="24">
        <f t="shared" si="169"/>
        <v>7.1871784240942755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59.705816556836425</v>
      </c>
      <c r="CE159" s="62">
        <f t="shared" si="148"/>
        <v>287.10748454343286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4.6537736310571134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3.6837956174454613E-20</v>
      </c>
      <c r="CN159" s="24">
        <f t="shared" si="172"/>
        <v>4.6537736310571134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59.705816556836425</v>
      </c>
      <c r="CZ159" s="62">
        <f t="shared" si="150"/>
        <v>287.10748454343286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4.6537736310571134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3.6837956174454613E-20</v>
      </c>
      <c r="DI159" s="24">
        <f t="shared" si="175"/>
        <v>4.6537736310571134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83.689958074421725</v>
      </c>
      <c r="T160" s="62">
        <f t="shared" si="142"/>
        <v>421.28373222186951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7.0462422389437664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4.0228487189505308E-20</v>
      </c>
      <c r="AC160" s="24">
        <f t="shared" si="163"/>
        <v>7.0462422389437664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75.348153704795209</v>
      </c>
      <c r="AO160" s="62">
        <f t="shared" si="144"/>
        <v>371.0831047210728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6.1143198783092645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3.4907945335409448E-20</v>
      </c>
      <c r="AX160" s="23">
        <f t="shared" si="166"/>
        <v>6.1143198783092645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83.689958074421725</v>
      </c>
      <c r="BJ160" s="62">
        <f t="shared" si="146"/>
        <v>421.28373222186951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7.0462422389437664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4.0228487189505308E-20</v>
      </c>
      <c r="BS160" s="24">
        <f t="shared" si="169"/>
        <v>7.0462422389437664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59.705816556836425</v>
      </c>
      <c r="CE160" s="62">
        <f t="shared" si="148"/>
        <v>287.10748454343286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4.5625159686737176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2.6048368616009706E-20</v>
      </c>
      <c r="CN160" s="24">
        <f t="shared" si="172"/>
        <v>4.5625159686737176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59.705816556836425</v>
      </c>
      <c r="CZ160" s="62">
        <f t="shared" si="150"/>
        <v>287.10748454343286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4.5625159686737176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2.6048368616009706E-20</v>
      </c>
      <c r="DI160" s="24">
        <f t="shared" si="175"/>
        <v>4.5625159686737176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83.689958074421725</v>
      </c>
      <c r="T161" s="62">
        <f t="shared" si="142"/>
        <v>421.28373222186951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6.9080697264214743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2.844583608857536E-20</v>
      </c>
      <c r="AC161" s="24">
        <f t="shared" si="163"/>
        <v>6.9080697264214743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75.348153704795209</v>
      </c>
      <c r="AO161" s="62">
        <f t="shared" si="144"/>
        <v>371.0831047210728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5.9944217948625012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2.4683644863957331E-20</v>
      </c>
      <c r="AX161" s="23">
        <f t="shared" si="166"/>
        <v>5.9944217948625012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83.689958074421725</v>
      </c>
      <c r="BJ161" s="62">
        <f t="shared" si="146"/>
        <v>421.28373222186951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6.9080697264214743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2.844583608857536E-20</v>
      </c>
      <c r="BS161" s="24">
        <f t="shared" si="169"/>
        <v>6.9080697264214743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59.705816556836425</v>
      </c>
      <c r="CE161" s="62">
        <f t="shared" si="148"/>
        <v>287.10748454343286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4.4730478133879821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1.8418978087227307E-20</v>
      </c>
      <c r="CN161" s="24">
        <f t="shared" si="172"/>
        <v>4.4730478133879821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59.705816556836425</v>
      </c>
      <c r="CZ161" s="62">
        <f t="shared" si="150"/>
        <v>287.10748454343286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4.4730478133879821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1.8418978087227307E-20</v>
      </c>
      <c r="DI161" s="24">
        <f t="shared" si="175"/>
        <v>4.4730478133879821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83.689958074421725</v>
      </c>
      <c r="T162" s="62">
        <f t="shared" si="142"/>
        <v>421.28373222186951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6.7726066925928334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2.0114243594752654E-20</v>
      </c>
      <c r="AC162" s="24">
        <f t="shared" si="163"/>
        <v>6.7726066925928334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75.348153704795209</v>
      </c>
      <c r="AO162" s="62">
        <f t="shared" si="144"/>
        <v>371.0831047210728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5.8768748397015189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1.7453972667704724E-20</v>
      </c>
      <c r="AX162" s="23">
        <f t="shared" si="166"/>
        <v>5.8768748397015189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83.689958074421725</v>
      </c>
      <c r="BJ162" s="62">
        <f t="shared" si="146"/>
        <v>421.28373222186951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6.7726066925928334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2.0114243594752654E-20</v>
      </c>
      <c r="BS162" s="24">
        <f t="shared" si="169"/>
        <v>6.7726066925928334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59.705816556836425</v>
      </c>
      <c r="CE162" s="62">
        <f t="shared" si="148"/>
        <v>287.10748454343286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4.385334074057214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1.3024184308004853E-20</v>
      </c>
      <c r="CN162" s="24">
        <f t="shared" si="172"/>
        <v>4.385334074057214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59.705816556836425</v>
      </c>
      <c r="CZ162" s="62">
        <f t="shared" si="150"/>
        <v>287.10748454343286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4.385334074057214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1.3024184308004853E-20</v>
      </c>
      <c r="DI162" s="24">
        <f t="shared" si="175"/>
        <v>4.385334074057214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83.689958074421725</v>
      </c>
      <c r="T163" s="62">
        <f t="shared" si="142"/>
        <v>421.28373222186951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6.6398000062332798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1.422291804428768E-20</v>
      </c>
      <c r="AC163" s="24">
        <f t="shared" si="163"/>
        <v>6.6398000062332798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75.348153704795209</v>
      </c>
      <c r="AO163" s="62">
        <f t="shared" si="144"/>
        <v>371.0831047210728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5.76163290863468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1.2341822431978666E-20</v>
      </c>
      <c r="AX163" s="23">
        <f t="shared" si="166"/>
        <v>5.76163290863468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83.689958074421725</v>
      </c>
      <c r="BJ163" s="62">
        <f t="shared" si="146"/>
        <v>421.28373222186951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6.6398000062332798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1.422291804428768E-20</v>
      </c>
      <c r="BS163" s="24">
        <f t="shared" si="169"/>
        <v>6.6398000062332798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59.705816556836425</v>
      </c>
      <c r="CE163" s="62">
        <f t="shared" si="148"/>
        <v>287.10748454343286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4.2993403476546233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9.2094890436136533E-21</v>
      </c>
      <c r="CN163" s="24">
        <f t="shared" si="172"/>
        <v>4.2993403476546233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59.705816556836425</v>
      </c>
      <c r="CZ163" s="62">
        <f t="shared" si="150"/>
        <v>287.10748454343286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4.2993403476546233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9.2094890436136533E-21</v>
      </c>
      <c r="DI163" s="24">
        <f t="shared" si="175"/>
        <v>4.2993403476546233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83.689958074421725</v>
      </c>
      <c r="T164" s="62">
        <f t="shared" si="142"/>
        <v>421.28373222186951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6.5095975779891564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1.0057121797376327E-20</v>
      </c>
      <c r="AC164" s="24">
        <f t="shared" si="163"/>
        <v>6.5095975779891564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75.348153704795209</v>
      </c>
      <c r="AO164" s="62">
        <f t="shared" si="144"/>
        <v>371.0831047210728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5.6486508015454246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8.7269863338523621E-21</v>
      </c>
      <c r="AX164" s="23">
        <f t="shared" si="166"/>
        <v>5.6486508015454246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83.689958074421725</v>
      </c>
      <c r="BJ164" s="62">
        <f t="shared" si="146"/>
        <v>421.28373222186951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6.5095975779891564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1.0057121797376327E-20</v>
      </c>
      <c r="BS164" s="24">
        <f t="shared" si="169"/>
        <v>6.5095975779891564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59.705816556836425</v>
      </c>
      <c r="CE164" s="62">
        <f t="shared" si="148"/>
        <v>287.10748454343286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4.2150329057757938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6.5120921540024264E-21</v>
      </c>
      <c r="CN164" s="24">
        <f t="shared" si="172"/>
        <v>4.2150329057757938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59.705816556836425</v>
      </c>
      <c r="CZ164" s="62">
        <f t="shared" si="150"/>
        <v>287.10748454343286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4.2150329057757938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6.5120921540024264E-21</v>
      </c>
      <c r="DI164" s="24">
        <f t="shared" si="175"/>
        <v>4.2150329057757938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83.689958074421725</v>
      </c>
      <c r="T165" s="62">
        <f t="shared" si="142"/>
        <v>421.28373222186951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6.381948339947261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7.1114590221438399E-21</v>
      </c>
      <c r="AC165" s="24">
        <f t="shared" si="163"/>
        <v>6.381948339947261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75.348153704795209</v>
      </c>
      <c r="AO165" s="62">
        <f t="shared" si="144"/>
        <v>371.0831047210728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5.537884204663909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6.1709112159893328E-21</v>
      </c>
      <c r="AX165" s="23">
        <f t="shared" si="166"/>
        <v>5.537884204663909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83.689958074421725</v>
      </c>
      <c r="BJ165" s="62">
        <f t="shared" si="146"/>
        <v>421.28373222186951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6.381948339947261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7.1114590221438399E-21</v>
      </c>
      <c r="BS165" s="24">
        <f t="shared" si="169"/>
        <v>6.381948339947261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59.705816556836425</v>
      </c>
      <c r="CE165" s="62">
        <f t="shared" si="148"/>
        <v>287.10748454343286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4.1323786814097465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4.6047445218068266E-21</v>
      </c>
      <c r="CN165" s="24">
        <f t="shared" si="172"/>
        <v>4.1323786814097465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59.705816556836425</v>
      </c>
      <c r="CZ165" s="62">
        <f t="shared" si="150"/>
        <v>287.10748454343286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4.1323786814097465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4.6047445218068266E-21</v>
      </c>
      <c r="DI165" s="24">
        <f t="shared" si="175"/>
        <v>4.1323786814097465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83.689958074421725</v>
      </c>
      <c r="T166" s="62">
        <f t="shared" si="142"/>
        <v>421.28373222186951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6.2568022256050195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5.0285608986881635E-21</v>
      </c>
      <c r="AC166" s="24">
        <f t="shared" si="163"/>
        <v>6.2568022256050195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75.348153704795209</v>
      </c>
      <c r="AO166" s="62">
        <f t="shared" si="144"/>
        <v>371.0831047210728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5.429289673186287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4.3634931669261811E-21</v>
      </c>
      <c r="AX166" s="23">
        <f t="shared" si="166"/>
        <v>5.429289673186287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83.689958074421725</v>
      </c>
      <c r="BJ166" s="62">
        <f t="shared" si="146"/>
        <v>421.28373222186951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6.2568022256050195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5.0285608986881635E-21</v>
      </c>
      <c r="BS166" s="24">
        <f t="shared" si="169"/>
        <v>6.2568022256050195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59.705816556836425</v>
      </c>
      <c r="CE166" s="62">
        <f t="shared" si="148"/>
        <v>287.10748454343286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4.0513452559694185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3.2560460770012132E-21</v>
      </c>
      <c r="CN166" s="24">
        <f t="shared" si="172"/>
        <v>4.0513452559694185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59.705816556836425</v>
      </c>
      <c r="CZ166" s="62">
        <f t="shared" si="150"/>
        <v>287.10748454343286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4.0513452559694185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3.2560460770012132E-21</v>
      </c>
      <c r="DI166" s="24">
        <f t="shared" si="175"/>
        <v>4.0513452559694185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83.689958074421725</v>
      </c>
      <c r="T167" s="62">
        <f t="shared" si="142"/>
        <v>421.28373222186951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6.134110150233437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3.55572951107192E-21</v>
      </c>
      <c r="AC167" s="24">
        <f t="shared" si="163"/>
        <v>6.134110150233437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75.348153704795209</v>
      </c>
      <c r="AO167" s="62">
        <f t="shared" si="144"/>
        <v>371.0831047210728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5.3228246142348175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3.0854556079946664E-21</v>
      </c>
      <c r="AX167" s="23">
        <f t="shared" si="166"/>
        <v>5.3228246142348175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83.689958074421725</v>
      </c>
      <c r="BJ167" s="62">
        <f t="shared" si="146"/>
        <v>421.28373222186951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6.134110150233437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3.55572951107192E-21</v>
      </c>
      <c r="BS167" s="24">
        <f t="shared" si="169"/>
        <v>6.134110150233437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59.705816556836425</v>
      </c>
      <c r="CE167" s="62">
        <f t="shared" si="148"/>
        <v>287.10748454343286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3.971900846576466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2.3023722609034133E-21</v>
      </c>
      <c r="CN167" s="24">
        <f t="shared" si="172"/>
        <v>3.971900846576466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59.705816556836425</v>
      </c>
      <c r="CZ167" s="62">
        <f t="shared" si="150"/>
        <v>287.10748454343286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3.971900846576466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2.3023722609034133E-21</v>
      </c>
      <c r="DI167" s="24">
        <f t="shared" si="175"/>
        <v>3.971900846576466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83.689958074421725</v>
      </c>
      <c r="T168" s="62">
        <f t="shared" si="142"/>
        <v>421.28373222186951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6.0138239916251148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2.5142804493440818E-21</v>
      </c>
      <c r="AC168" s="24">
        <f t="shared" si="163"/>
        <v>6.0138239916251148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75.348153704795209</v>
      </c>
      <c r="AO168" s="62">
        <f t="shared" si="144"/>
        <v>371.0831047210728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5.2184472701521116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2.1817465834630905E-21</v>
      </c>
      <c r="AX168" s="23">
        <f t="shared" si="166"/>
        <v>5.2184472701521116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83.689958074421725</v>
      </c>
      <c r="BJ168" s="62">
        <f t="shared" si="146"/>
        <v>421.28373222186951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6.0138239916251148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2.5142804493440818E-21</v>
      </c>
      <c r="BS168" s="24">
        <f t="shared" si="169"/>
        <v>6.0138239916251148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59.705816556836425</v>
      </c>
      <c r="CE168" s="62">
        <f t="shared" si="148"/>
        <v>287.10748454343286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3.8940142935954039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1.6280230385006066E-21</v>
      </c>
      <c r="CN168" s="24">
        <f t="shared" si="172"/>
        <v>3.8940142935954039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59.705816556836425</v>
      </c>
      <c r="CZ168" s="62">
        <f t="shared" si="150"/>
        <v>287.10748454343286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3.8940142935954039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1.6280230385006066E-21</v>
      </c>
      <c r="DI168" s="24">
        <f t="shared" si="175"/>
        <v>3.8940142935954039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83.689958074421725</v>
      </c>
      <c r="T169" s="62">
        <f t="shared" si="142"/>
        <v>421.28373222186951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5.8958965712197893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1.77786475553596E-21</v>
      </c>
      <c r="AC169" s="24">
        <f t="shared" si="163"/>
        <v>5.8958965712197893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75.348153704795209</v>
      </c>
      <c r="AO169" s="62">
        <f t="shared" si="144"/>
        <v>371.0831047210728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5.1161167021229748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1.5427278039973332E-21</v>
      </c>
      <c r="AX169" s="23">
        <f t="shared" si="166"/>
        <v>5.1161167021229748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83.689958074421725</v>
      </c>
      <c r="BJ169" s="62">
        <f t="shared" si="146"/>
        <v>421.28373222186951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5.8958965712197893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1.77786475553596E-21</v>
      </c>
      <c r="BS169" s="24">
        <f t="shared" si="169"/>
        <v>5.8958965712197893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59.705816556836425</v>
      </c>
      <c r="CE169" s="62">
        <f t="shared" si="148"/>
        <v>287.10748454343286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3.8176550484121941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1.1511861304517067E-21</v>
      </c>
      <c r="CN169" s="24">
        <f t="shared" si="172"/>
        <v>3.8176550484121941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59.705816556836425</v>
      </c>
      <c r="CZ169" s="62">
        <f t="shared" si="150"/>
        <v>287.10748454343286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3.8176550484121941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1.1511861304517067E-21</v>
      </c>
      <c r="DI169" s="24">
        <f t="shared" si="175"/>
        <v>3.8176550484121941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83.689958074421725</v>
      </c>
      <c r="T170" s="62">
        <f t="shared" si="142"/>
        <v>421.28373222186951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5.7802816355999882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1.2571402246720409E-21</v>
      </c>
      <c r="AC170" s="24">
        <f t="shared" si="163"/>
        <v>5.7802816355999882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75.348153704795209</v>
      </c>
      <c r="AO170" s="62">
        <f t="shared" si="144"/>
        <v>371.0831047210728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5.0157927741174051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1.0908732917315453E-21</v>
      </c>
      <c r="AX170" s="23">
        <f t="shared" si="166"/>
        <v>5.0157927741174051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83.689958074421725</v>
      </c>
      <c r="BJ170" s="62">
        <f t="shared" si="146"/>
        <v>421.28373222186951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5.7802816355999882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1.2571402246720409E-21</v>
      </c>
      <c r="BS170" s="24">
        <f t="shared" si="169"/>
        <v>5.7802816355999882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59.705816556836425</v>
      </c>
      <c r="CE170" s="62">
        <f t="shared" si="148"/>
        <v>287.10748454343286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3.7427931614524863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8.140115192503033E-22</v>
      </c>
      <c r="CN170" s="24">
        <f t="shared" si="172"/>
        <v>3.7427931614524863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59.705816556836425</v>
      </c>
      <c r="CZ170" s="62">
        <f t="shared" si="150"/>
        <v>287.10748454343286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3.7427931614524863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8.140115192503033E-22</v>
      </c>
      <c r="DI170" s="24">
        <f t="shared" si="175"/>
        <v>3.7427931614524863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83.689958074421725</v>
      </c>
      <c r="T171" s="62">
        <f t="shared" si="142"/>
        <v>421.28373222186951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5.6669338383495438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8.8893237776797999E-22</v>
      </c>
      <c r="AC171" s="24">
        <f t="shared" si="163"/>
        <v>5.6669338383495438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75.348153704795209</v>
      </c>
      <c r="AO171" s="62">
        <f t="shared" si="144"/>
        <v>371.0831047210728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4.9174361371484707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7.7136390199866661E-22</v>
      </c>
      <c r="AX171" s="23">
        <f t="shared" si="166"/>
        <v>4.9174361371484707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83.689958074421725</v>
      </c>
      <c r="BJ171" s="62">
        <f t="shared" si="146"/>
        <v>421.28373222186951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5.6669338383495438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8.8893237776797999E-22</v>
      </c>
      <c r="BS171" s="24">
        <f t="shared" si="169"/>
        <v>5.6669338383495438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59.705816556836425</v>
      </c>
      <c r="CE171" s="62">
        <f t="shared" si="148"/>
        <v>287.10748454343286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3.6693992704348162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5.7559306522585333E-22</v>
      </c>
      <c r="CN171" s="24">
        <f t="shared" si="172"/>
        <v>3.6693992704348162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59.705816556836425</v>
      </c>
      <c r="CZ171" s="62">
        <f t="shared" si="150"/>
        <v>287.10748454343286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3.6693992704348162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5.7559306522585333E-22</v>
      </c>
      <c r="DI171" s="24">
        <f t="shared" si="175"/>
        <v>3.6693992704348162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83.689958074421725</v>
      </c>
      <c r="T172" s="62">
        <f t="shared" si="142"/>
        <v>421.28373222186951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5.5558087222678507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6.2857011233602044E-22</v>
      </c>
      <c r="AC172" s="24">
        <f t="shared" si="163"/>
        <v>5.5558087222678507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75.348153704795209</v>
      </c>
      <c r="AO172" s="62">
        <f t="shared" si="144"/>
        <v>371.0831047210728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4.8210082138388728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5.4543664586577263E-22</v>
      </c>
      <c r="AX172" s="23">
        <f t="shared" si="166"/>
        <v>4.8210082138388728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83.689958074421725</v>
      </c>
      <c r="BJ172" s="62">
        <f t="shared" si="146"/>
        <v>421.28373222186951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5.5558087222678507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6.2857011233602044E-22</v>
      </c>
      <c r="BS172" s="24">
        <f t="shared" si="169"/>
        <v>5.5558087222678507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59.705816556836425</v>
      </c>
      <c r="CE172" s="62">
        <f t="shared" si="148"/>
        <v>287.10748454343286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3.5974445888541493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4.0700575962515165E-22</v>
      </c>
      <c r="CN172" s="24">
        <f t="shared" si="172"/>
        <v>3.5974445888541493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59.705816556836425</v>
      </c>
      <c r="CZ172" s="62">
        <f t="shared" si="150"/>
        <v>287.10748454343286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3.5974445888541493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4.0700575962515165E-22</v>
      </c>
      <c r="DI172" s="24">
        <f t="shared" si="175"/>
        <v>3.5974445888541493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83.689958074421725</v>
      </c>
      <c r="T173" s="62">
        <f t="shared" si="142"/>
        <v>421.28373222186951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5.4468627019328917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4.4446618888398999E-22</v>
      </c>
      <c r="AC173" s="24">
        <f t="shared" si="163"/>
        <v>5.4468627019328917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75.348153704795209</v>
      </c>
      <c r="AO173" s="62">
        <f t="shared" si="144"/>
        <v>371.0831047210728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4.7264711832901503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3.856819509993333E-22</v>
      </c>
      <c r="AX173" s="23">
        <f t="shared" si="166"/>
        <v>4.7264711832901503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83.689958074421725</v>
      </c>
      <c r="BJ173" s="62">
        <f t="shared" si="146"/>
        <v>421.28373222186951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5.4468627019328917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4.4446618888398999E-22</v>
      </c>
      <c r="BS173" s="24">
        <f t="shared" si="169"/>
        <v>5.4468627019328917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59.705816556836425</v>
      </c>
      <c r="CE173" s="62">
        <f t="shared" si="148"/>
        <v>287.10748454343286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3.526900894691257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2.8779653261292666E-22</v>
      </c>
      <c r="CN173" s="24">
        <f t="shared" si="172"/>
        <v>3.526900894691257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59.705816556836425</v>
      </c>
      <c r="CZ173" s="62">
        <f t="shared" si="150"/>
        <v>287.10748454343286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3.526900894691257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2.8779653261292666E-22</v>
      </c>
      <c r="DI173" s="24">
        <f t="shared" si="175"/>
        <v>3.526900894691257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83.689958074421725</v>
      </c>
      <c r="T174" s="62">
        <f t="shared" si="142"/>
        <v>421.28373222186951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5.3400530466061902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3.1428505616801022E-22</v>
      </c>
      <c r="AC174" s="24">
        <f t="shared" si="163"/>
        <v>5.3400530466061902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75.348153704795209</v>
      </c>
      <c r="AO174" s="62">
        <f t="shared" si="144"/>
        <v>371.0831047210728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4.633787966248593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2.7271832293288632E-22</v>
      </c>
      <c r="AX174" s="23">
        <f t="shared" si="166"/>
        <v>4.633787966248593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83.689958074421725</v>
      </c>
      <c r="BJ174" s="62">
        <f t="shared" si="146"/>
        <v>421.28373222186951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5.3400530466061902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3.1428505616801022E-22</v>
      </c>
      <c r="BS174" s="24">
        <f t="shared" si="169"/>
        <v>5.3400530466061902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59.705816556836425</v>
      </c>
      <c r="CE174" s="62">
        <f t="shared" si="148"/>
        <v>287.10748454343286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3.4577405193434942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2.0350287981257583E-22</v>
      </c>
      <c r="CN174" s="24">
        <f t="shared" si="172"/>
        <v>3.4577405193434942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59.705816556836425</v>
      </c>
      <c r="CZ174" s="62">
        <f t="shared" si="150"/>
        <v>287.10748454343286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3.4577405193434942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2.0350287981257583E-22</v>
      </c>
      <c r="DI174" s="24">
        <f t="shared" si="175"/>
        <v>3.4577405193434942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83.689958074421725</v>
      </c>
      <c r="T175" s="62">
        <f t="shared" si="142"/>
        <v>421.28373222186951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5.2353378634729886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2.22233094441995E-22</v>
      </c>
      <c r="AC175" s="24">
        <f t="shared" si="163"/>
        <v>5.2353378634729886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75.348153704795209</v>
      </c>
      <c r="AO175" s="62">
        <f t="shared" si="144"/>
        <v>371.0831047210728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4.5429222105620406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1.9284097549966665E-22</v>
      </c>
      <c r="AX175" s="23">
        <f t="shared" si="166"/>
        <v>4.5429222105620406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83.689958074421725</v>
      </c>
      <c r="BJ175" s="62">
        <f t="shared" si="146"/>
        <v>421.28373222186951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5.2353378634729886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2.22233094441995E-22</v>
      </c>
      <c r="BS175" s="24">
        <f t="shared" si="169"/>
        <v>5.2353378634729886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59.705816556836425</v>
      </c>
      <c r="CE175" s="62">
        <f t="shared" si="148"/>
        <v>287.10748454343286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3.3899363367726374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1.4389826630646333E-22</v>
      </c>
      <c r="CN175" s="24">
        <f t="shared" si="172"/>
        <v>3.3899363367726374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59.705816556836425</v>
      </c>
      <c r="CZ175" s="62">
        <f t="shared" si="150"/>
        <v>287.10748454343286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3.3899363367726374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1.4389826630646333E-22</v>
      </c>
      <c r="DI175" s="24">
        <f t="shared" si="175"/>
        <v>3.3899363367726374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83.689958074421725</v>
      </c>
      <c r="T176" s="62">
        <f t="shared" si="142"/>
        <v>421.28373222186951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5.1326760812110734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1.5714252808400511E-22</v>
      </c>
      <c r="AC176" s="24">
        <f t="shared" si="163"/>
        <v>5.1326760812110734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75.348153704795209</v>
      </c>
      <c r="AO176" s="62">
        <f t="shared" si="144"/>
        <v>371.0831047210728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4.4538382769218625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1.3635916146644316E-22</v>
      </c>
      <c r="AX176" s="23">
        <f t="shared" si="166"/>
        <v>4.4538382769218625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83.689958074421725</v>
      </c>
      <c r="BJ176" s="62">
        <f t="shared" si="146"/>
        <v>421.28373222186951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5.1326760812110734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1.5714252808400511E-22</v>
      </c>
      <c r="BS176" s="24">
        <f t="shared" si="169"/>
        <v>5.1326760812110734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59.705816556836425</v>
      </c>
      <c r="CE176" s="62">
        <f t="shared" si="148"/>
        <v>287.10748454343286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3.3234617528655273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1.0175143990628791E-22</v>
      </c>
      <c r="CN176" s="24">
        <f t="shared" si="172"/>
        <v>3.3234617528655273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59.705816556836425</v>
      </c>
      <c r="CZ176" s="62">
        <f t="shared" si="150"/>
        <v>287.10748454343286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3.3234617528655273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1.0175143990628791E-22</v>
      </c>
      <c r="DI176" s="24">
        <f t="shared" si="175"/>
        <v>3.3234617528655273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83.689958074421725</v>
      </c>
      <c r="T177" s="62">
        <f t="shared" si="142"/>
        <v>421.28373222186951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5.0320274338818107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1.111165472209975E-22</v>
      </c>
      <c r="AC177" s="24">
        <f t="shared" si="163"/>
        <v>5.0320274338818107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75.348153704795209</v>
      </c>
      <c r="AO177" s="62">
        <f t="shared" si="144"/>
        <v>371.0831047210728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4.3665012248845345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9.6420487749833326E-23</v>
      </c>
      <c r="AX177" s="23">
        <f t="shared" si="166"/>
        <v>4.3665012248845345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83.689958074421725</v>
      </c>
      <c r="BJ177" s="62">
        <f t="shared" si="146"/>
        <v>421.28373222186951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5.0320274338818107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1.111165472209975E-22</v>
      </c>
      <c r="BS177" s="24">
        <f t="shared" si="169"/>
        <v>5.0320274338818107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59.705816556836425</v>
      </c>
      <c r="CE177" s="62">
        <f t="shared" si="148"/>
        <v>287.10748454343286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3.258290695003343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7.1949133153231666E-23</v>
      </c>
      <c r="CN177" s="24">
        <f t="shared" si="172"/>
        <v>3.258290695003343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59.705816556836425</v>
      </c>
      <c r="CZ177" s="62">
        <f t="shared" si="150"/>
        <v>287.10748454343286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3.258290695003343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7.1949133153231666E-23</v>
      </c>
      <c r="DI177" s="24">
        <f t="shared" si="175"/>
        <v>3.258290695003343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83.689958074421725</v>
      </c>
      <c r="T178" s="62">
        <f t="shared" si="142"/>
        <v>421.28373222186951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4.9333524451370616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7.8571264042002555E-23</v>
      </c>
      <c r="AC178" s="24">
        <f t="shared" si="163"/>
        <v>4.9333524451370616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75.348153704795209</v>
      </c>
      <c r="AO178" s="62">
        <f t="shared" si="144"/>
        <v>371.0831047210728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4.2808767991673164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6.8179580733221579E-23</v>
      </c>
      <c r="AX178" s="23">
        <f t="shared" si="166"/>
        <v>4.2808767991673164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83.689958074421725</v>
      </c>
      <c r="BJ178" s="62">
        <f t="shared" si="146"/>
        <v>421.28373222186951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4.9333524451370616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7.8571264042002555E-23</v>
      </c>
      <c r="BS178" s="24">
        <f t="shared" si="169"/>
        <v>4.9333524451370616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59.705816556836425</v>
      </c>
      <c r="CE178" s="62">
        <f t="shared" si="148"/>
        <v>287.10748454343286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3.1943976018354157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5.0875719953143956E-23</v>
      </c>
      <c r="CN178" s="24">
        <f t="shared" si="172"/>
        <v>3.1943976018354157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59.705816556836425</v>
      </c>
      <c r="CZ178" s="62">
        <f t="shared" si="150"/>
        <v>287.10748454343286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3.1943976018354157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5.0875719953143956E-23</v>
      </c>
      <c r="DI178" s="24">
        <f t="shared" si="175"/>
        <v>3.1943976018354157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83.689958074421725</v>
      </c>
      <c r="T179" s="62">
        <f t="shared" si="142"/>
        <v>421.28373222186951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4.8366124127357963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5.5558273610498749E-23</v>
      </c>
      <c r="AC179" s="24">
        <f t="shared" si="163"/>
        <v>4.8366124127357963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75.348153704795209</v>
      </c>
      <c r="AO179" s="62">
        <f t="shared" si="144"/>
        <v>371.0831047210728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4.1969314162126707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4.8210243874916663E-23</v>
      </c>
      <c r="AX179" s="23">
        <f t="shared" si="166"/>
        <v>4.1969314162126707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83.689958074421725</v>
      </c>
      <c r="BJ179" s="62">
        <f t="shared" si="146"/>
        <v>421.28373222186951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4.8366124127357963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5.5558273610498749E-23</v>
      </c>
      <c r="BS179" s="24">
        <f t="shared" si="169"/>
        <v>4.8366124127357963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59.705816556836425</v>
      </c>
      <c r="CE179" s="62">
        <f t="shared" si="148"/>
        <v>287.10748454343286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3.1317574132535726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3.5974566576615833E-23</v>
      </c>
      <c r="CN179" s="24">
        <f t="shared" si="172"/>
        <v>3.1317574132535726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59.705816556836425</v>
      </c>
      <c r="CZ179" s="62">
        <f t="shared" si="150"/>
        <v>287.10748454343286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3.1317574132535726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3.5974566576615833E-23</v>
      </c>
      <c r="DI179" s="24">
        <f t="shared" si="175"/>
        <v>3.1317574132535726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83.689958074421725</v>
      </c>
      <c r="T180" s="62">
        <f t="shared" si="142"/>
        <v>421.28373222186951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4.7417693933643266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3.9285632021001278E-23</v>
      </c>
      <c r="AC180" s="24">
        <f t="shared" si="163"/>
        <v>4.7417693933643266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75.348153704795209</v>
      </c>
      <c r="AO180" s="62">
        <f t="shared" si="144"/>
        <v>371.0831047210728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4.1146321510161377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3.4089790366610789E-23</v>
      </c>
      <c r="AX180" s="23">
        <f t="shared" si="166"/>
        <v>4.1146321510161377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83.689958074421725</v>
      </c>
      <c r="BJ180" s="62">
        <f t="shared" si="146"/>
        <v>421.28373222186951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4.7417693933643266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3.9285632021001278E-23</v>
      </c>
      <c r="BS180" s="24">
        <f t="shared" si="169"/>
        <v>4.7417693933643266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59.705816556836425</v>
      </c>
      <c r="CE180" s="62">
        <f t="shared" si="148"/>
        <v>287.10748454343286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3.0703455605630774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2.5437859976571978E-23</v>
      </c>
      <c r="CN180" s="24">
        <f t="shared" si="172"/>
        <v>3.0703455605630774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59.705816556836425</v>
      </c>
      <c r="CZ180" s="62">
        <f t="shared" si="150"/>
        <v>287.10748454343286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3.0703455605630774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2.5437859976571978E-23</v>
      </c>
      <c r="DI180" s="24">
        <f t="shared" si="175"/>
        <v>3.0703455605630774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83.689958074421725</v>
      </c>
      <c r="T181" s="62">
        <f t="shared" si="142"/>
        <v>421.28373222186951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4.6487861877542018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2.7779136805249375E-23</v>
      </c>
      <c r="AC181" s="24">
        <f t="shared" si="163"/>
        <v>4.6487861877542018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75.348153704795209</v>
      </c>
      <c r="AO181" s="62">
        <f t="shared" si="144"/>
        <v>371.0831047210728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4.0339467242125133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2.4105121937458331E-23</v>
      </c>
      <c r="AX181" s="23">
        <f t="shared" si="166"/>
        <v>4.0339467242125133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83.689958074421725</v>
      </c>
      <c r="BJ181" s="62">
        <f t="shared" si="146"/>
        <v>421.28373222186951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4.6487861877542018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2.7779136805249375E-23</v>
      </c>
      <c r="BS181" s="24">
        <f t="shared" si="169"/>
        <v>4.6487861877542018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59.705816556836425</v>
      </c>
      <c r="CE181" s="62">
        <f t="shared" si="148"/>
        <v>287.10748454343286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3.0101379568463109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1.7987283288307917E-23</v>
      </c>
      <c r="CN181" s="24">
        <f t="shared" si="172"/>
        <v>3.0101379568463109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59.705816556836425</v>
      </c>
      <c r="CZ181" s="62">
        <f t="shared" si="150"/>
        <v>287.10748454343286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3.0101379568463109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1.7987283288307917E-23</v>
      </c>
      <c r="DI181" s="24">
        <f t="shared" si="175"/>
        <v>3.0101379568463109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83.689958074421725</v>
      </c>
      <c r="T182" s="62">
        <f t="shared" si="142"/>
        <v>421.28373222186951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4.5576263260919365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1.9642816010500639E-23</v>
      </c>
      <c r="AC182" s="24">
        <f t="shared" si="163"/>
        <v>4.5576263260919365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75.348153704795209</v>
      </c>
      <c r="AO182" s="62">
        <f t="shared" si="144"/>
        <v>371.0831047210728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3.9548434894152571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1.7044895183305395E-23</v>
      </c>
      <c r="AX182" s="23">
        <f t="shared" si="166"/>
        <v>3.9548434894152571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83.689958074421725</v>
      </c>
      <c r="BJ182" s="62">
        <f t="shared" si="146"/>
        <v>421.28373222186951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4.5576263260919365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1.9642816010500639E-23</v>
      </c>
      <c r="BS182" s="24">
        <f t="shared" si="169"/>
        <v>4.5576263260919365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59.705816556836425</v>
      </c>
      <c r="CE182" s="62">
        <f t="shared" si="148"/>
        <v>287.10748454343286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2.9511109875154182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1.2718929988285989E-23</v>
      </c>
      <c r="CN182" s="24">
        <f t="shared" si="172"/>
        <v>2.9511109875154182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59.705816556836425</v>
      </c>
      <c r="CZ182" s="62">
        <f t="shared" si="150"/>
        <v>287.10748454343286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2.9511109875154182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1.2718929988285989E-23</v>
      </c>
      <c r="DI182" s="24">
        <f t="shared" si="175"/>
        <v>2.9511109875154182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83.689958074421725</v>
      </c>
      <c r="T183" s="62">
        <f t="shared" si="142"/>
        <v>421.28373222186951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4.4682540537148423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1.3889568402624687E-23</v>
      </c>
      <c r="AC183" s="24">
        <f t="shared" si="163"/>
        <v>4.4682540537148423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75.348153704795209</v>
      </c>
      <c r="AO183" s="62">
        <f t="shared" si="144"/>
        <v>371.0831047210728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3.8772914208041658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1.2052560968729166E-23</v>
      </c>
      <c r="AX183" s="23">
        <f t="shared" si="166"/>
        <v>3.8772914208041658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83.689958074421725</v>
      </c>
      <c r="BJ183" s="62">
        <f t="shared" si="146"/>
        <v>421.28373222186951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4.4682540537148423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1.3889568402624687E-23</v>
      </c>
      <c r="BS183" s="24">
        <f t="shared" si="169"/>
        <v>4.4682540537148423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59.705816556836425</v>
      </c>
      <c r="CE183" s="62">
        <f t="shared" si="148"/>
        <v>287.10748454343286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2.8932415010502082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8.9936416441539583E-24</v>
      </c>
      <c r="CN183" s="24">
        <f t="shared" si="172"/>
        <v>2.8932415010502082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59.705816556836425</v>
      </c>
      <c r="CZ183" s="62">
        <f t="shared" si="150"/>
        <v>287.10748454343286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2.8932415010502082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8.9936416441539583E-24</v>
      </c>
      <c r="DI183" s="24">
        <f t="shared" si="175"/>
        <v>2.8932415010502082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83.689958074421725</v>
      </c>
      <c r="T184" s="62">
        <f t="shared" si="142"/>
        <v>421.28373222186951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4.3806343170873596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9.8214080052503194E-24</v>
      </c>
      <c r="AC184" s="24">
        <f t="shared" si="163"/>
        <v>4.3806343170873596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75.348153704795209</v>
      </c>
      <c r="AO184" s="62">
        <f t="shared" si="144"/>
        <v>371.0831047210728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3.8012601009564468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8.5224475916526974E-24</v>
      </c>
      <c r="AX184" s="23">
        <f t="shared" si="166"/>
        <v>3.8012601009564468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83.689958074421725</v>
      </c>
      <c r="BJ184" s="62">
        <f t="shared" si="146"/>
        <v>421.28373222186951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4.3806343170873596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9.8214080052503194E-24</v>
      </c>
      <c r="BS184" s="24">
        <f t="shared" si="169"/>
        <v>4.3806343170873596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59.705816556836425</v>
      </c>
      <c r="CE184" s="62">
        <f t="shared" si="148"/>
        <v>287.10748454343286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2.8365067999176792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6.3594649941429946E-24</v>
      </c>
      <c r="CN184" s="24">
        <f t="shared" si="172"/>
        <v>2.8365067999176792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59.705816556836425</v>
      </c>
      <c r="CZ184" s="62">
        <f t="shared" si="150"/>
        <v>287.10748454343286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2.8365067999176792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6.3594649941429946E-24</v>
      </c>
      <c r="DI184" s="24">
        <f t="shared" si="175"/>
        <v>2.8365067999176792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83.689958074421725</v>
      </c>
      <c r="T185" s="62">
        <f t="shared" si="142"/>
        <v>421.28373222186951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4.2947327500523791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6.9447842013123437E-24</v>
      </c>
      <c r="AC185" s="24">
        <f t="shared" si="163"/>
        <v>4.2947327500523791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75.348153704795209</v>
      </c>
      <c r="AO185" s="62">
        <f t="shared" si="144"/>
        <v>371.0831047210728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3.7267197089164159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6.0262804843645829E-24</v>
      </c>
      <c r="AX185" s="23">
        <f t="shared" si="166"/>
        <v>3.7267197089164159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83.689958074421725</v>
      </c>
      <c r="BJ185" s="62">
        <f t="shared" si="146"/>
        <v>421.28373222186951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4.2947327500523791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6.9447842013123437E-24</v>
      </c>
      <c r="BS185" s="24">
        <f t="shared" si="169"/>
        <v>4.2947327500523791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59.705816556836425</v>
      </c>
      <c r="CE185" s="62">
        <f t="shared" si="148"/>
        <v>287.10748454343286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2.7808846316696085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4.4968208220769791E-24</v>
      </c>
      <c r="CN185" s="24">
        <f t="shared" si="172"/>
        <v>2.7808846316696085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59.705816556836425</v>
      </c>
      <c r="CZ185" s="62">
        <f t="shared" si="150"/>
        <v>287.10748454343286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2.7808846316696085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4.4968208220769791E-24</v>
      </c>
      <c r="DI185" s="24">
        <f t="shared" si="175"/>
        <v>2.7808846316696085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83.689958074421725</v>
      </c>
      <c r="T186" s="62">
        <f t="shared" si="142"/>
        <v>421.28373222186951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4.210515660352173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4.9107040026251597E-24</v>
      </c>
      <c r="AC186" s="24">
        <f t="shared" si="163"/>
        <v>4.210515660352173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75.348153704795209</v>
      </c>
      <c r="AO186" s="62">
        <f t="shared" si="144"/>
        <v>371.0831047210728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3.65364100849914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4.2612237958263487E-24</v>
      </c>
      <c r="AX186" s="23">
        <f t="shared" si="166"/>
        <v>3.65364100849914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83.689958074421725</v>
      </c>
      <c r="BJ186" s="62">
        <f t="shared" si="146"/>
        <v>421.28373222186951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4.210515660352173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4.9107040026251597E-24</v>
      </c>
      <c r="BS186" s="24">
        <f t="shared" si="169"/>
        <v>4.210515660352173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59.705816556836425</v>
      </c>
      <c r="CE186" s="62">
        <f t="shared" si="148"/>
        <v>287.10748454343286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2.7263531802147098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3.1797324970714973E-24</v>
      </c>
      <c r="CN186" s="24">
        <f t="shared" si="172"/>
        <v>2.7263531802147098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59.705816556836425</v>
      </c>
      <c r="CZ186" s="62">
        <f t="shared" si="150"/>
        <v>287.10748454343286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2.7263531802147098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3.1797324970714973E-24</v>
      </c>
      <c r="DI186" s="24">
        <f t="shared" si="175"/>
        <v>2.7263531802147098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83.689958074421725</v>
      </c>
      <c r="T187" s="62">
        <f t="shared" si="142"/>
        <v>421.28373222186951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4.1279500164136351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3.4723921006561718E-24</v>
      </c>
      <c r="AC187" s="24">
        <f t="shared" si="163"/>
        <v>4.1279500164136351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75.348153704795209</v>
      </c>
      <c r="AO187" s="62">
        <f t="shared" si="144"/>
        <v>371.0831047210728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3.5819953368234407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3.0131402421822914E-24</v>
      </c>
      <c r="AX187" s="23">
        <f t="shared" si="166"/>
        <v>3.5819953368234407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83.689958074421725</v>
      </c>
      <c r="BJ187" s="62">
        <f t="shared" si="146"/>
        <v>421.28373222186951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4.1279500164136351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3.4723921006561718E-24</v>
      </c>
      <c r="BS187" s="24">
        <f t="shared" si="169"/>
        <v>4.1279500164136351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59.705816556836425</v>
      </c>
      <c r="CE187" s="62">
        <f t="shared" si="148"/>
        <v>287.10748454343286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2.6728910572619404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2.2484104110384896E-24</v>
      </c>
      <c r="CN187" s="24">
        <f t="shared" si="172"/>
        <v>2.6728910572619404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59.705816556836425</v>
      </c>
      <c r="CZ187" s="62">
        <f t="shared" si="150"/>
        <v>287.10748454343286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2.6728910572619404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2.2484104110384896E-24</v>
      </c>
      <c r="DI187" s="24">
        <f t="shared" si="175"/>
        <v>2.6728910572619404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83.689958074421725</v>
      </c>
      <c r="T188" s="62">
        <f t="shared" si="142"/>
        <v>421.28373222186951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4.0470034343926615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2.4553520013125798E-24</v>
      </c>
      <c r="AC188" s="24">
        <f t="shared" si="163"/>
        <v>4.0470034343926615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75.348153704795209</v>
      </c>
      <c r="AO188" s="62">
        <f t="shared" si="144"/>
        <v>371.0831047210728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3.5117545930697571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2.1306118979131743E-24</v>
      </c>
      <c r="AX188" s="23">
        <f t="shared" si="166"/>
        <v>3.5117545930697571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83.689958074421725</v>
      </c>
      <c r="BJ188" s="62">
        <f t="shared" si="146"/>
        <v>421.28373222186951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4.0470034343926615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2.4553520013125798E-24</v>
      </c>
      <c r="BS188" s="24">
        <f t="shared" si="169"/>
        <v>4.0470034343926615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59.705816556836425</v>
      </c>
      <c r="CE188" s="62">
        <f t="shared" si="148"/>
        <v>287.10748454343286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2.6204772939315997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1.5898662485357486E-24</v>
      </c>
      <c r="CN188" s="24">
        <f t="shared" si="172"/>
        <v>2.6204772939315997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59.705816556836425</v>
      </c>
      <c r="CZ188" s="62">
        <f t="shared" si="150"/>
        <v>287.10748454343286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2.6204772939315997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1.5898662485357486E-24</v>
      </c>
      <c r="DI188" s="24">
        <f t="shared" si="175"/>
        <v>2.6204772939315997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83.689958074421725</v>
      </c>
      <c r="T189" s="62">
        <f t="shared" si="142"/>
        <v>421.28373222186951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3.9676441654725791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1.7361960503280859E-24</v>
      </c>
      <c r="AC189" s="24">
        <f t="shared" si="163"/>
        <v>3.9676441654725791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75.348153704795209</v>
      </c>
      <c r="AO189" s="62">
        <f t="shared" si="144"/>
        <v>371.0831047210728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3.44289122745846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1.5065701210911457E-24</v>
      </c>
      <c r="AX189" s="23">
        <f t="shared" si="166"/>
        <v>3.44289122745846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83.689958074421725</v>
      </c>
      <c r="BJ189" s="62">
        <f t="shared" si="146"/>
        <v>421.28373222186951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3.9676441654725791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1.7361960503280859E-24</v>
      </c>
      <c r="BS189" s="24">
        <f t="shared" si="169"/>
        <v>3.9676441654725791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59.705816556836425</v>
      </c>
      <c r="CE189" s="62">
        <f t="shared" si="148"/>
        <v>287.10748454343286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2.5690913325309279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1.1242052055192448E-24</v>
      </c>
      <c r="CN189" s="24">
        <f t="shared" si="172"/>
        <v>2.5690913325309279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59.705816556836425</v>
      </c>
      <c r="CZ189" s="62">
        <f t="shared" si="150"/>
        <v>287.10748454343286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2.5690913325309279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1.1242052055192448E-24</v>
      </c>
      <c r="DI189" s="24">
        <f t="shared" si="175"/>
        <v>2.5690913325309279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83.689958074421725</v>
      </c>
      <c r="T190" s="62">
        <f t="shared" si="142"/>
        <v>421.28373222186951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3.8898410834116453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1.2276760006562899E-24</v>
      </c>
      <c r="AC190" s="24">
        <f t="shared" si="163"/>
        <v>3.8898410834116453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75.348153704795209</v>
      </c>
      <c r="AO190" s="62">
        <f t="shared" si="144"/>
        <v>371.0831047210728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3.3753782304442947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1.0653059489565872E-24</v>
      </c>
      <c r="AX190" s="23">
        <f t="shared" si="166"/>
        <v>3.3753782304442947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83.689958074421725</v>
      </c>
      <c r="BJ190" s="62">
        <f t="shared" si="146"/>
        <v>421.28373222186951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3.8898410834116453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1.2276760006562899E-24</v>
      </c>
      <c r="BS190" s="24">
        <f t="shared" si="169"/>
        <v>3.8898410834116453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59.705816556836425</v>
      </c>
      <c r="CE190" s="62">
        <f t="shared" si="148"/>
        <v>287.10748454343286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2.5187130184909816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7.9493312426787432E-25</v>
      </c>
      <c r="CN190" s="24">
        <f t="shared" si="172"/>
        <v>2.5187130184909816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59.705816556836425</v>
      </c>
      <c r="CZ190" s="62">
        <f t="shared" si="150"/>
        <v>287.10748454343286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2.5187130184909816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7.9493312426787432E-25</v>
      </c>
      <c r="DI190" s="24">
        <f t="shared" si="175"/>
        <v>2.5187130184909816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83.689958074421725</v>
      </c>
      <c r="T191" s="62">
        <f t="shared" si="142"/>
        <v>421.28373222186951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3.8135636723347321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8.6809802516404296E-25</v>
      </c>
      <c r="AC191" s="24">
        <f t="shared" si="163"/>
        <v>3.8135636723347321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75.348153704795209</v>
      </c>
      <c r="AO191" s="62">
        <f t="shared" si="144"/>
        <v>371.0831047210728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3.3091891221227154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7.5328506054557286E-25</v>
      </c>
      <c r="AX191" s="23">
        <f t="shared" si="166"/>
        <v>3.3091891221227154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83.689958074421725</v>
      </c>
      <c r="BJ191" s="62">
        <f t="shared" si="146"/>
        <v>421.28373222186951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3.8135636723347321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8.6809802516404296E-25</v>
      </c>
      <c r="BS191" s="24">
        <f t="shared" si="169"/>
        <v>3.8135636723347321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59.705816556836425</v>
      </c>
      <c r="CE191" s="62">
        <f t="shared" si="148"/>
        <v>287.10748454343286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2.4693225924616216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5.6210260275962239E-25</v>
      </c>
      <c r="CN191" s="24">
        <f t="shared" si="172"/>
        <v>2.4693225924616216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59.705816556836425</v>
      </c>
      <c r="CZ191" s="62">
        <f t="shared" si="150"/>
        <v>287.10748454343286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2.4693225924616216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5.6210260275962239E-25</v>
      </c>
      <c r="DI191" s="24">
        <f t="shared" si="175"/>
        <v>2.4693225924616216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83.689958074421725</v>
      </c>
      <c r="T192" s="62">
        <f t="shared" si="142"/>
        <v>421.28373222186951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3.7387820147644102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6.1383800032814496E-25</v>
      </c>
      <c r="AC192" s="24">
        <f t="shared" si="163"/>
        <v>3.7387820147644102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75.348153704795209</v>
      </c>
      <c r="AO192" s="62">
        <f t="shared" si="144"/>
        <v>371.0831047210728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3.2442979418439526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5.3265297447829359E-25</v>
      </c>
      <c r="AX192" s="23">
        <f t="shared" si="166"/>
        <v>3.2442979418439526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83.689958074421725</v>
      </c>
      <c r="BJ192" s="62">
        <f t="shared" si="146"/>
        <v>421.28373222186951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3.7387820147644102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6.1383800032814496E-25</v>
      </c>
      <c r="BS192" s="24">
        <f t="shared" si="169"/>
        <v>3.7387820147644102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59.705816556836425</v>
      </c>
      <c r="CE192" s="62">
        <f t="shared" si="148"/>
        <v>287.10748454343286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2.4209006825615118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3.9746656213393716E-25</v>
      </c>
      <c r="CN192" s="24">
        <f t="shared" si="172"/>
        <v>2.4209006825615118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59.705816556836425</v>
      </c>
      <c r="CZ192" s="62">
        <f t="shared" si="150"/>
        <v>287.10748454343286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2.4209006825615118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3.9746656213393716E-25</v>
      </c>
      <c r="DI192" s="24">
        <f t="shared" si="175"/>
        <v>2.4209006825615118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83.689958074421725</v>
      </c>
      <c r="T193" s="62">
        <f t="shared" si="142"/>
        <v>421.28373222186951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3.6654667798867351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4.3404901258202148E-25</v>
      </c>
      <c r="AC193" s="24">
        <f t="shared" si="163"/>
        <v>3.6654667798867351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75.348153704795209</v>
      </c>
      <c r="AO193" s="62">
        <f t="shared" si="144"/>
        <v>371.0831047210728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3.1806792380307445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3.7664253027278643E-25</v>
      </c>
      <c r="AX193" s="23">
        <f t="shared" si="166"/>
        <v>3.1806792380307445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83.689958074421725</v>
      </c>
      <c r="BJ193" s="62">
        <f t="shared" si="146"/>
        <v>421.28373222186951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3.6654667798867351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4.3404901258202148E-25</v>
      </c>
      <c r="BS193" s="24">
        <f t="shared" si="169"/>
        <v>3.6654667798867351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59.705816556836425</v>
      </c>
      <c r="CE193" s="62">
        <f t="shared" si="148"/>
        <v>287.10748454343286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2.3734282967800944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2.810513013798112E-25</v>
      </c>
      <c r="CN193" s="24">
        <f t="shared" si="172"/>
        <v>2.3734282967800944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59.705816556836425</v>
      </c>
      <c r="CZ193" s="62">
        <f t="shared" si="150"/>
        <v>287.10748454343286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2.3734282967800944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2.810513013798112E-25</v>
      </c>
      <c r="DI193" s="24">
        <f t="shared" si="175"/>
        <v>2.3734282967800944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83.689958074421725</v>
      </c>
      <c r="T194" s="62">
        <f t="shared" si="142"/>
        <v>421.28373222186951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3.5935892120471333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3.0691900016407248E-25</v>
      </c>
      <c r="AC194" s="24">
        <f t="shared" si="163"/>
        <v>3.5935892120471333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75.348153704795209</v>
      </c>
      <c r="AO194" s="62">
        <f t="shared" si="144"/>
        <v>371.0831047210728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3.1183080581957356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2.6632648723914679E-25</v>
      </c>
      <c r="AX194" s="23">
        <f t="shared" si="166"/>
        <v>3.1183080581957356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83.689958074421725</v>
      </c>
      <c r="BJ194" s="62">
        <f t="shared" si="146"/>
        <v>421.28373222186951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3.5935892120471333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3.0691900016407248E-25</v>
      </c>
      <c r="BS194" s="24">
        <f t="shared" si="169"/>
        <v>3.5935892120471333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59.705816556836425</v>
      </c>
      <c r="CE194" s="62">
        <f t="shared" si="148"/>
        <v>287.10748454343286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2.3268868155285545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1.9873328106696858E-25</v>
      </c>
      <c r="CN194" s="24">
        <f t="shared" si="172"/>
        <v>2.3268868155285545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59.705816556836425</v>
      </c>
      <c r="CZ194" s="62">
        <f t="shared" si="150"/>
        <v>287.10748454343286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2.3268868155285545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1.9873328106696858E-25</v>
      </c>
      <c r="DI194" s="24">
        <f t="shared" si="175"/>
        <v>2.3268868155285545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83.689958074421725</v>
      </c>
      <c r="T195" s="62">
        <f t="shared" si="142"/>
        <v>421.28373222186951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3.5231211194718788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2.1702450629101074E-25</v>
      </c>
      <c r="AC195" s="24">
        <f t="shared" si="163"/>
        <v>3.5231211194718788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75.348153704795209</v>
      </c>
      <c r="AO195" s="62">
        <f t="shared" si="144"/>
        <v>371.0831047210728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3.0571599391546278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1.8832126513639321E-25</v>
      </c>
      <c r="AX195" s="23">
        <f t="shared" si="166"/>
        <v>3.0571599391546278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83.689958074421725</v>
      </c>
      <c r="BJ195" s="62">
        <f t="shared" si="146"/>
        <v>421.28373222186951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3.5231211194718788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2.1702450629101074E-25</v>
      </c>
      <c r="BS195" s="24">
        <f t="shared" si="169"/>
        <v>3.5231211194718788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59.705816556836425</v>
      </c>
      <c r="CE195" s="62">
        <f t="shared" si="148"/>
        <v>287.10748454343286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2.2812579843368566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1.405256506899056E-25</v>
      </c>
      <c r="CN195" s="24">
        <f t="shared" si="172"/>
        <v>2.2812579843368566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59.705816556836425</v>
      </c>
      <c r="CZ195" s="62">
        <f t="shared" si="150"/>
        <v>287.10748454343286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2.2812579843368566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1.405256506899056E-25</v>
      </c>
      <c r="DI195" s="24">
        <f t="shared" si="175"/>
        <v>2.2812579843368566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83.689958074421725</v>
      </c>
      <c r="T196" s="62">
        <f t="shared" si="142"/>
        <v>421.28373222186951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3.4540348632107327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1.5345950008203624E-25</v>
      </c>
      <c r="AC196" s="24">
        <f t="shared" si="163"/>
        <v>3.4540348632107327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75.348153704795209</v>
      </c>
      <c r="AO196" s="62">
        <f t="shared" si="144"/>
        <v>371.0831047210728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2.9972108974312461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1.331632436195734E-25</v>
      </c>
      <c r="AX196" s="23">
        <f t="shared" si="166"/>
        <v>2.9972108974312461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83.689958074421725</v>
      </c>
      <c r="BJ196" s="62">
        <f t="shared" si="146"/>
        <v>421.28373222186951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3.4540348632107327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1.5345950008203624E-25</v>
      </c>
      <c r="BS196" s="24">
        <f t="shared" si="169"/>
        <v>3.4540348632107327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59.705816556836425</v>
      </c>
      <c r="CE196" s="62">
        <f t="shared" si="148"/>
        <v>287.10748454343286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2.2365239066939888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9.936664053348429E-26</v>
      </c>
      <c r="CN196" s="24">
        <f t="shared" si="172"/>
        <v>2.2365239066939888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59.705816556836425</v>
      </c>
      <c r="CZ196" s="62">
        <f t="shared" si="150"/>
        <v>287.10748454343286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2.2365239066939888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9.936664053348429E-26</v>
      </c>
      <c r="DI196" s="24">
        <f t="shared" si="175"/>
        <v>2.2365239066939888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83.689958074421725</v>
      </c>
      <c r="T197" s="62">
        <f t="shared" ref="T197:T203" si="204">$T$3</f>
        <v>421.28373222186951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3.3863033462964123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1.0851225314550537E-25</v>
      </c>
      <c r="AC197" s="24">
        <f t="shared" si="163"/>
        <v>3.3863033462964123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75.348153704795209</v>
      </c>
      <c r="AO197" s="62">
        <f t="shared" ref="AO197:AO203" si="205">$AO$3</f>
        <v>371.0831047210728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2.938437419850755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9.4160632568196607E-26</v>
      </c>
      <c r="AX197" s="23">
        <f t="shared" si="166"/>
        <v>2.938437419850755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83.689958074421725</v>
      </c>
      <c r="BJ197" s="62">
        <f t="shared" ref="BJ197:BJ203" si="206">$BJ$3</f>
        <v>421.28373222186951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3.3863033462964123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1.0851225314550537E-25</v>
      </c>
      <c r="BS197" s="24">
        <f t="shared" si="169"/>
        <v>3.3863033462964123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59.705816556836425</v>
      </c>
      <c r="CE197" s="62">
        <f t="shared" ref="CE197:CE203" si="207">$CE$3</f>
        <v>287.10748454343286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2.1926670370286048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7.0262825344952799E-26</v>
      </c>
      <c r="CN197" s="24">
        <f t="shared" si="172"/>
        <v>2.1926670370286048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59.705816556836425</v>
      </c>
      <c r="CZ197" s="62">
        <f t="shared" ref="CZ197:CZ203" si="208">$CZ$3</f>
        <v>287.10748454343286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2.1926670370286048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7.0262825344952799E-26</v>
      </c>
      <c r="DI197" s="24">
        <f t="shared" si="175"/>
        <v>2.1926670370286048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83.689958074421725</v>
      </c>
      <c r="T198" s="62">
        <f t="shared" si="204"/>
        <v>421.28373222186951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3.3199000031166355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7.672975004101812E-26</v>
      </c>
      <c r="AC198" s="24">
        <f t="shared" si="163"/>
        <v>3.3199000031166355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75.348153704795209</v>
      </c>
      <c r="AO198" s="62">
        <f t="shared" si="205"/>
        <v>371.0831047210728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2.880816454317336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6.6581621809786698E-26</v>
      </c>
      <c r="AX198" s="23">
        <f t="shared" si="166"/>
        <v>2.880816454317336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83.689958074421725</v>
      </c>
      <c r="BJ198" s="62">
        <f t="shared" si="206"/>
        <v>421.28373222186951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3.3199000031166355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7.672975004101812E-26</v>
      </c>
      <c r="BS198" s="24">
        <f t="shared" si="169"/>
        <v>3.3199000031166355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59.705816556836425</v>
      </c>
      <c r="CE198" s="62">
        <f t="shared" si="207"/>
        <v>287.10748454343286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2.1496701738273098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4.9683320266742145E-26</v>
      </c>
      <c r="CN198" s="24">
        <f t="shared" si="172"/>
        <v>2.1496701738273098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59.705816556836425</v>
      </c>
      <c r="CZ198" s="62">
        <f t="shared" si="208"/>
        <v>287.10748454343286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2.1496701738273098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4.9683320266742145E-26</v>
      </c>
      <c r="DI198" s="24">
        <f t="shared" si="175"/>
        <v>2.1496701738273098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83.689958074421725</v>
      </c>
      <c r="T199" s="62">
        <f t="shared" si="204"/>
        <v>421.28373222186951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3.2547987889945742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5.4256126572752685E-26</v>
      </c>
      <c r="AC199" s="24">
        <f t="shared" si="163"/>
        <v>3.2547987889945742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75.348153704795209</v>
      </c>
      <c r="AO199" s="62">
        <f t="shared" si="205"/>
        <v>371.0831047210728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2.8243254007727088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4.7080316284098304E-26</v>
      </c>
      <c r="AX199" s="23">
        <f t="shared" si="166"/>
        <v>2.8243254007727088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83.689958074421725</v>
      </c>
      <c r="BJ199" s="62">
        <f t="shared" si="206"/>
        <v>421.28373222186951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3.2547987889945742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5.4256126572752685E-26</v>
      </c>
      <c r="BS199" s="24">
        <f t="shared" si="169"/>
        <v>3.2547987889945742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59.705816556836425</v>
      </c>
      <c r="CE199" s="62">
        <f t="shared" si="207"/>
        <v>287.10748454343286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2.1075164528878951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3.5131412672476399E-26</v>
      </c>
      <c r="CN199" s="24">
        <f t="shared" si="172"/>
        <v>2.1075164528878951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59.705816556836425</v>
      </c>
      <c r="CZ199" s="62">
        <f t="shared" si="208"/>
        <v>287.10748454343286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2.1075164528878951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3.5131412672476399E-26</v>
      </c>
      <c r="DI199" s="24">
        <f t="shared" si="175"/>
        <v>2.1075164528878951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83.689958074421725</v>
      </c>
      <c r="T200" s="62">
        <f t="shared" si="204"/>
        <v>421.28373222186951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3.1909741699736265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3.836487502050906E-26</v>
      </c>
      <c r="AC200" s="24">
        <f t="shared" si="163"/>
        <v>3.1909741699736265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75.348153704795209</v>
      </c>
      <c r="AO200" s="62">
        <f t="shared" si="205"/>
        <v>371.0831047210728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2.7689421023319509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3.3290810904893349E-26</v>
      </c>
      <c r="AX200" s="23">
        <f t="shared" si="166"/>
        <v>2.7689421023319509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83.689958074421725</v>
      </c>
      <c r="BJ200" s="62">
        <f t="shared" si="206"/>
        <v>421.28373222186951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3.1909741699736265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3.836487502050906E-26</v>
      </c>
      <c r="BS200" s="24">
        <f t="shared" si="169"/>
        <v>3.1909741699736265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59.705816556836425</v>
      </c>
      <c r="CE200" s="62">
        <f t="shared" si="207"/>
        <v>287.10748454343286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2.0661893407048715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2.4841660133371072E-26</v>
      </c>
      <c r="CN200" s="24">
        <f t="shared" si="172"/>
        <v>2.0661893407048715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59.705816556836425</v>
      </c>
      <c r="CZ200" s="62">
        <f t="shared" si="208"/>
        <v>287.10748454343286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2.0661893407048715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2.4841660133371072E-26</v>
      </c>
      <c r="DI200" s="24">
        <f t="shared" si="175"/>
        <v>2.0661893407048715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83.689958074421725</v>
      </c>
      <c r="T201" s="62">
        <f t="shared" si="204"/>
        <v>421.28373222186951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3.1284011128025058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2.7128063286376342E-26</v>
      </c>
      <c r="AC201" s="24">
        <f t="shared" si="163"/>
        <v>3.1284011128025058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75.348153704795209</v>
      </c>
      <c r="AO201" s="62">
        <f t="shared" si="205"/>
        <v>371.0831047210728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2.7146448365931399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2.3540158142049152E-26</v>
      </c>
      <c r="AX201" s="23">
        <f t="shared" si="166"/>
        <v>2.7146448365931399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83.689958074421725</v>
      </c>
      <c r="BJ201" s="62">
        <f t="shared" si="206"/>
        <v>421.28373222186951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3.1284011128025058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2.7128063286376342E-26</v>
      </c>
      <c r="BS201" s="24">
        <f t="shared" si="169"/>
        <v>3.1284011128025058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59.705816556836425</v>
      </c>
      <c r="CE201" s="62">
        <f t="shared" si="207"/>
        <v>287.10748454343286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2.0256726279847075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1.75657063362382E-26</v>
      </c>
      <c r="CN201" s="24">
        <f t="shared" si="172"/>
        <v>2.0256726279847075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59.705816556836425</v>
      </c>
      <c r="CZ201" s="62">
        <f t="shared" si="208"/>
        <v>287.10748454343286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2.0256726279847075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1.75657063362382E-26</v>
      </c>
      <c r="DI201" s="24">
        <f t="shared" si="175"/>
        <v>2.0256726279847075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83.689958074421725</v>
      </c>
      <c r="T202" s="62">
        <f t="shared" si="204"/>
        <v>421.28373222186951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3.0670550751167145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1.918243751025453E-26</v>
      </c>
      <c r="AC202" s="24">
        <f t="shared" si="163"/>
        <v>3.0670550751167145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75.348153704795209</v>
      </c>
      <c r="AO202" s="62">
        <f t="shared" si="205"/>
        <v>371.0831047210728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2.6614123071174052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1.6645405452446675E-26</v>
      </c>
      <c r="AX202" s="23">
        <f t="shared" si="166"/>
        <v>2.6614123071174052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83.689958074421725</v>
      </c>
      <c r="BJ202" s="62">
        <f t="shared" si="206"/>
        <v>421.28373222186951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3.0670550751167145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1.918243751025453E-26</v>
      </c>
      <c r="BS202" s="24">
        <f t="shared" si="169"/>
        <v>3.0670550751167145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59.705816556836425</v>
      </c>
      <c r="CE202" s="62">
        <f t="shared" si="207"/>
        <v>287.10748454343286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1.9859504232882312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1.2420830066685536E-26</v>
      </c>
      <c r="CN202" s="24">
        <f t="shared" si="172"/>
        <v>1.9859504232882312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59.705816556836425</v>
      </c>
      <c r="CZ202" s="62">
        <f t="shared" si="208"/>
        <v>287.10748454343286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1.9859504232882312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1.2420830066685536E-26</v>
      </c>
      <c r="DI202" s="24">
        <f t="shared" si="175"/>
        <v>1.9859504232882312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83.689958074421725</v>
      </c>
      <c r="T203" s="62">
        <f t="shared" si="204"/>
        <v>421.28373222186951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3.0069119958125534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1.3564031643188171E-26</v>
      </c>
      <c r="AC203" s="24">
        <f t="shared" si="163"/>
        <v>3.0069119958125534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75.348153704795209</v>
      </c>
      <c r="AO203" s="62">
        <f t="shared" si="205"/>
        <v>371.0831047210728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2.6092236350760527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1.1770079071024576E-26</v>
      </c>
      <c r="AX203" s="23">
        <f t="shared" si="166"/>
        <v>2.6092236350760527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83.689958074421725</v>
      </c>
      <c r="BJ203" s="62">
        <f t="shared" si="206"/>
        <v>421.28373222186951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3.0069119958125534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1.3564031643188171E-26</v>
      </c>
      <c r="BS203" s="24">
        <f t="shared" si="169"/>
        <v>3.0069119958125534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59.705816556836425</v>
      </c>
      <c r="CE203" s="62">
        <f t="shared" si="207"/>
        <v>287.10748454343286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1.9470071467977004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8.7828531681190999E-27</v>
      </c>
      <c r="CN203" s="24">
        <f t="shared" si="172"/>
        <v>1.9470071467977004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59.705816556836425</v>
      </c>
      <c r="CZ203" s="62">
        <f t="shared" si="208"/>
        <v>287.10748454343286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1.9470071467977004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8.7828531681190999E-27</v>
      </c>
      <c r="DI203" s="24">
        <f t="shared" si="175"/>
        <v>1.9470071467977004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1.3321958753513481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1.3227799820267212</v>
      </c>
      <c r="BA205" s="88">
        <f>EXP(LN('Données projet'!B88)/'Données projet'!A88)</f>
        <v>1.3321958753513481</v>
      </c>
      <c r="BV205" s="88">
        <f>EXP(LN('Données projet'!B114)/'Données projet'!A114)</f>
        <v>1.3141519994188957</v>
      </c>
      <c r="CQ205" s="88">
        <f>EXP(LN('Données projet'!B140)/'Données projet'!A140)</f>
        <v>1.3141519994188957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31" workbookViewId="0">
      <selection activeCell="A59" sqref="A59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7" workbookViewId="0">
      <selection activeCell="P25" sqref="P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Taro</v>
      </c>
      <c r="B6" s="155">
        <f>'Données projet'!D9</f>
        <v>1.3965000000000001</v>
      </c>
      <c r="C6" s="156">
        <f ca="1">IF(OR('Données projet'!B9="",'Données projet'!C9="",'Données projet'!C9=0%),0,Calculateur!S3)</f>
        <v>83.689958074421725</v>
      </c>
      <c r="D6" s="156">
        <f>IF(OR('Données projet'!B9="",'Données projet'!C9="",'Données projet'!C9=0%),0,Calculateur!T3)</f>
        <v>421.28373222186951</v>
      </c>
      <c r="E6" s="156">
        <f ca="1">MIN(C6,D6)</f>
        <v>83.689958074421725</v>
      </c>
      <c r="F6" s="156">
        <f ca="1">E6*B6</f>
        <v>116.87302645092994</v>
      </c>
      <c r="G6" s="156">
        <f ca="1">F6*(100%-'Données projet'!$C$24)*(100%-'Données projet'!$C$25)*(100%-'Données projet'!$C$26)*(100%-'Données projet'!$C$27)</f>
        <v>105.18572380583694</v>
      </c>
      <c r="H6" s="157">
        <f>IF(OR('Données projet'!B9="",'Données projet'!C9="",'Données projet'!C9=0%),0,AVERAGE(Calculateur!$AC$3:$AC$33)*B6)</f>
        <v>50.299797305095744</v>
      </c>
      <c r="I6" s="158">
        <f>H6*(100%-'Données projet'!$C$24)*(100%-'Données projet'!$C$25)*(100%-'Données projet'!$C$26)*(100%-'Données projet'!$C$27)</f>
        <v>45.26981757458617</v>
      </c>
      <c r="J6" s="159">
        <f>IF(OR('Données projet'!B9="",'Données projet'!C9="",'Données projet'!C9=0%),0,SUM(Calculateur!$V$3:$V$33)*VLOOKUP('Données projet'!$B$9,Paramètres!$A$1:$I$89,9,0)*B6)</f>
        <v>445.90245000000004</v>
      </c>
      <c r="K6" s="160">
        <f>J6*(100%-'Données projet'!$C$24)*(100%-'Données projet'!$C$25)*(100%-'Données projet'!$C$26)*(100%-'Données projet'!$C$27)</f>
        <v>401.31220500000006</v>
      </c>
      <c r="L6" s="161">
        <f ca="1">G6+I6+K6</f>
        <v>551.7677463804232</v>
      </c>
      <c r="M6" s="25">
        <f ca="1">L6/B6</f>
        <v>395.10758781269112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Taro</v>
      </c>
      <c r="B7" s="163">
        <f>'Données projet'!D10</f>
        <v>1.8810000000000002</v>
      </c>
      <c r="C7" s="156">
        <f ca="1">IF(OR('Données projet'!B10="",'Données projet'!C10="",'Données projet'!C10=0%),0,Calculateur!AN3)</f>
        <v>75.348153704795209</v>
      </c>
      <c r="D7" s="156">
        <f>IF(OR('Données projet'!B10="",'Données projet'!C10="",'Données projet'!C10=0%),0,Calculateur!AO3)</f>
        <v>371.0831047210728</v>
      </c>
      <c r="E7" s="156">
        <f t="shared" ref="E7:E15" ca="1" si="0">MIN(C7,D7)</f>
        <v>75.348153704795209</v>
      </c>
      <c r="F7" s="156">
        <f t="shared" ref="F7:F15" ca="1" si="1">E7*B7</f>
        <v>141.7298771187198</v>
      </c>
      <c r="G7" s="156">
        <f ca="1">F7*(100%-'Données projet'!$C$24)*(100%-'Données projet'!$C$25)*(100%-'Données projet'!$C$26)*(100%-'Données projet'!$C$27)</f>
        <v>127.55688940684782</v>
      </c>
      <c r="H7" s="164">
        <f>IF(OR('Données projet'!B10="",'Données projet'!C10="",'Données projet'!C10=0%),0,AVERAGE(Calculateur!$AX$3:$AX$33)*B7)</f>
        <v>58.790164671143501</v>
      </c>
      <c r="I7" s="158">
        <f>H7*(100%-'Données projet'!$C$24)*(100%-'Données projet'!$C$25)*(100%-'Données projet'!$C$26)*(100%-'Données projet'!$C$27)</f>
        <v>52.911148204029153</v>
      </c>
      <c r="J7" s="159">
        <f>IF(OR('Données projet'!B10="",'Données projet'!C10="",'Données projet'!C10=0%),0,SUM(Calculateur!$AQ$3:$AQ$33)*VLOOKUP('Données projet'!$B$10,Paramètres!$A$1:$I$89,9,0)*B7)</f>
        <v>521.16867000000002</v>
      </c>
      <c r="K7" s="160">
        <f>J7*(100%-'Données projet'!$C$24)*(100%-'Données projet'!$C$25)*(100%-'Données projet'!$C$26)*(100%-'Données projet'!$C$27)</f>
        <v>469.05180300000001</v>
      </c>
      <c r="L7" s="161">
        <f t="shared" ref="L7:L15" ca="1" si="2">G7+I7+K7</f>
        <v>649.51984061087694</v>
      </c>
      <c r="M7" s="25">
        <f ca="1">L7/B7</f>
        <v>345.30560372720726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Taro</v>
      </c>
      <c r="B8" s="163">
        <f>'Données projet'!D11</f>
        <v>0.41439000000000004</v>
      </c>
      <c r="C8" s="156">
        <f ca="1">IF(OR('Données projet'!B11="",'Données projet'!C11="",'Données projet'!C11=0%),0,Calculateur!BI3)</f>
        <v>83.689958074421725</v>
      </c>
      <c r="D8" s="156">
        <f>IF(OR('Données projet'!B11="",'Données projet'!C11="",'Données projet'!C11=0%),0,Calculateur!BJ3)</f>
        <v>421.28373222186951</v>
      </c>
      <c r="E8" s="156">
        <f t="shared" ca="1" si="0"/>
        <v>83.689958074421725</v>
      </c>
      <c r="F8" s="156">
        <f t="shared" ca="1" si="1"/>
        <v>34.680281726459619</v>
      </c>
      <c r="G8" s="156">
        <f ca="1">F8*(100%-'Données projet'!$C$24)*(100%-'Données projet'!$C$25)*(100%-'Données projet'!$C$26)*(100%-'Données projet'!$C$27)</f>
        <v>31.212253553813657</v>
      </c>
      <c r="H8" s="164">
        <f>IF(OR('Données projet'!B11="",'Données projet'!C11="",'Données projet'!C11=0%),0,AVERAGE(Calculateur!$BS$3:$BS$33)*B8)</f>
        <v>14.925694955430451</v>
      </c>
      <c r="I8" s="158">
        <f>H8*(100%-'Données projet'!$C$24)*(100%-'Données projet'!$C$25)*(100%-'Données projet'!$C$26)*(100%-'Données projet'!$C$27)</f>
        <v>13.433125459887407</v>
      </c>
      <c r="J8" s="159">
        <f>IF(OR('Données projet'!B11="",'Données projet'!C11="",'Données projet'!C11=0%),0,SUM(Calculateur!$BL$3:$BL$33)*VLOOKUP('Données projet'!$B$11,Paramètres!$A$1:$I$89,9,0)*B8)</f>
        <v>132.314727</v>
      </c>
      <c r="K8" s="160">
        <f>J8*(100%-'Données projet'!$C$24)*(100%-'Données projet'!$C$25)*(100%-'Données projet'!$C$26)*(100%-'Données projet'!$C$27)</f>
        <v>119.08325430000001</v>
      </c>
      <c r="L8" s="161">
        <f t="shared" ca="1" si="2"/>
        <v>163.72863331370107</v>
      </c>
      <c r="M8" s="25">
        <f ca="1">L8/B8</f>
        <v>395.10758781269107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Peuplier Triplo</v>
      </c>
      <c r="B9" s="163">
        <f>'Données projet'!D12</f>
        <v>1.85592</v>
      </c>
      <c r="C9" s="156">
        <f ca="1">IF(OR('Données projet'!B12="",'Données projet'!C12="",'Données projet'!C12=0%),0,Calculateur!CD3)</f>
        <v>59.705816556836425</v>
      </c>
      <c r="D9" s="156">
        <f>IF(OR('Données projet'!B12="",'Données projet'!C12="",'Données projet'!C12=0%),0,Calculateur!CE3)</f>
        <v>287.10748454343286</v>
      </c>
      <c r="E9" s="156">
        <f t="shared" ca="1" si="0"/>
        <v>59.705816556836425</v>
      </c>
      <c r="F9" s="156">
        <f t="shared" ca="1" si="1"/>
        <v>110.80921906416386</v>
      </c>
      <c r="G9" s="156">
        <f ca="1">F9*(100%-'Données projet'!$C$24)*(100%-'Données projet'!$C$25)*(100%-'Données projet'!$C$26)*(100%-'Données projet'!$C$27)</f>
        <v>99.728297157747477</v>
      </c>
      <c r="H9" s="164">
        <f>IF(OR('Données projet'!B12="",'Données projet'!C12="",'Données projet'!C12=0%),0,AVERAGE(Calculateur!$CN$3:$CN$33)*B9)</f>
        <v>43.284397313004966</v>
      </c>
      <c r="I9" s="158">
        <f>H9*(100%-'Données projet'!$C$24)*(100%-'Données projet'!$C$25)*(100%-'Données projet'!$C$26)*(100%-'Données projet'!$C$27)</f>
        <v>38.955957581704467</v>
      </c>
      <c r="J9" s="159">
        <f>IF(OR('Données projet'!B12="",'Données projet'!C12="",'Données projet'!C12=0%),0,SUM(Calculateur!$CG$3:$CG$33)*VLOOKUP('Données projet'!$B$12,Paramètres!$A$1:$I$89,9,0)*B9)</f>
        <v>451.13703360000005</v>
      </c>
      <c r="K9" s="160">
        <f>J9*(100%-'Données projet'!$C$24)*(100%-'Données projet'!$C$25)*(100%-'Données projet'!$C$26)*(100%-'Données projet'!$C$27)</f>
        <v>406.02333024000006</v>
      </c>
      <c r="L9" s="161">
        <f t="shared" ca="1" si="2"/>
        <v>544.70758497945201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Peuplier Triplo</v>
      </c>
      <c r="B10" s="163">
        <f>'Données projet'!D13</f>
        <v>0.14079</v>
      </c>
      <c r="C10" s="156">
        <f ca="1">IF(OR('Données projet'!B13="",'Données projet'!C13="",'Données projet'!C13=0%),0,Calculateur!CY3)</f>
        <v>59.705816556836425</v>
      </c>
      <c r="D10" s="156">
        <f>IF(OR('Données projet'!B13="",'Données projet'!C13="",'Données projet'!C13=0%),0,Calculateur!CZ3)</f>
        <v>287.10748454343286</v>
      </c>
      <c r="E10" s="156">
        <f t="shared" ca="1" si="0"/>
        <v>59.705816556836425</v>
      </c>
      <c r="F10" s="156">
        <f t="shared" ca="1" si="1"/>
        <v>8.4059819130369995</v>
      </c>
      <c r="G10" s="156">
        <f ca="1">F10*(100%-'Données projet'!$C$24)*(100%-'Données projet'!$C$25)*(100%-'Données projet'!$C$26)*(100%-'Données projet'!$C$27)</f>
        <v>7.5653837217332995</v>
      </c>
      <c r="H10" s="164">
        <f>IF(OR('Données projet'!B13="",'Données projet'!C13="",'Données projet'!C13=0%),0,AVERAGE(Calculateur!$DI$3:$DI$33)*B10)</f>
        <v>3.2835522531671462</v>
      </c>
      <c r="I10" s="158">
        <f>H10*(100%-'Données projet'!$C$24)*(100%-'Données projet'!$C$25)*(100%-'Données projet'!$C$26)*(100%-'Données projet'!$C$27)</f>
        <v>2.9551970278504318</v>
      </c>
      <c r="J10" s="159">
        <f>IF(OR('Données projet'!B13="",'Données projet'!C13="",'Données projet'!C13=0%),0,SUM(Calculateur!$DB$3:$DB$33)*VLOOKUP('Données projet'!$B$13,Paramètres!$A$1:$I$89,9,0)*B10)</f>
        <v>34.223233200000003</v>
      </c>
      <c r="K10" s="160">
        <f>J10*(100%-'Données projet'!$C$24)*(100%-'Données projet'!$C$25)*(100%-'Données projet'!$C$26)*(100%-'Données projet'!$C$27)</f>
        <v>30.800909880000003</v>
      </c>
      <c r="L10" s="161">
        <f t="shared" ca="1" si="2"/>
        <v>41.321490629583735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412.49838627331025</v>
      </c>
      <c r="G16" s="175">
        <f t="shared" ca="1" si="3"/>
        <v>371.24854764597922</v>
      </c>
      <c r="H16" s="176">
        <f t="shared" si="3"/>
        <v>170.58360649784183</v>
      </c>
      <c r="I16" s="176">
        <f t="shared" si="3"/>
        <v>153.52524584805764</v>
      </c>
      <c r="J16" s="177">
        <f t="shared" si="3"/>
        <v>1584.7461138000001</v>
      </c>
      <c r="K16" s="177">
        <f t="shared" si="3"/>
        <v>1426.2715024200002</v>
      </c>
      <c r="L16" s="178">
        <f t="shared" ca="1" si="3"/>
        <v>1951.0452959140368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Taro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Taro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Taro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Peuplier Triplo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Peuplier Triplo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7" zoomScale="90" zoomScaleNormal="90" workbookViewId="0">
      <selection activeCell="N37" sqref="N3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Taro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7712.3571901332725</v>
      </c>
      <c r="U10" s="190">
        <f>'Données projet'!D9</f>
        <v>1.3965000000000001</v>
      </c>
      <c r="V10" s="189">
        <f>U10*T10</f>
        <v>10770.306816021115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Taro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6692.3357553091946</v>
      </c>
      <c r="U11" s="190">
        <f>'Données projet'!D10</f>
        <v>1.8810000000000002</v>
      </c>
      <c r="V11" s="189">
        <f t="shared" ref="V11" si="0">U11*T11</f>
        <v>12588.283555736596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Taro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0.41439000000000004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Peuplier Triplo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1.85592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Taro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Peuplier Triplo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0.14079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2750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300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300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310</v>
      </c>
      <c r="C23" s="206">
        <v>60</v>
      </c>
      <c r="D23" s="194">
        <f>B23*C23</f>
        <v>18600</v>
      </c>
      <c r="E23" s="206"/>
      <c r="F23" s="261"/>
      <c r="H23" s="203">
        <v>3</v>
      </c>
      <c r="I23" s="204">
        <v>700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-5251.7043422519309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300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15569.821365790798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>
        <v>5</v>
      </c>
      <c r="I25" s="204">
        <v>1050</v>
      </c>
      <c r="K25" s="225"/>
      <c r="L25" s="271" t="s">
        <v>285</v>
      </c>
      <c r="M25" s="271"/>
      <c r="N25" s="271"/>
      <c r="O25" s="271"/>
      <c r="P25" s="205">
        <v>195</v>
      </c>
      <c r="Q25" s="265"/>
      <c r="R25" s="25"/>
      <c r="S25" s="198" t="s">
        <v>266</v>
      </c>
      <c r="T25" s="341">
        <f ca="1">T23-T24</f>
        <v>-20821.525708042729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2731.5476080334734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195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186.60287081339715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178.56734049128914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170.87783779070733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163.5194620006769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156.47795406763339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149.73966896424253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143.29154924807895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137.12109975892727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131.21636340567204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125.56589799585844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120.15875406302243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Taro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114.98445364882532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110.0329699988759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105.29470813289562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100.76048625157475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96.421517944090709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92.269395161809285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88.296071925176363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84.493848732226198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80.855357638493984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269</v>
      </c>
      <c r="C54" s="204">
        <v>60</v>
      </c>
      <c r="D54" s="191">
        <f>B54*C54</f>
        <v>16140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Taro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310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Peuplier Triplo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236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Peuplier Triplo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236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85340-BEAE-4BEB-9C9E-3A95E0354847}">
  <sheetPr codeName="Feuil7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Feuil4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2024-11-14T16:33:13Z</dcterms:modified>
</cp:coreProperties>
</file>