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Pyrénées\GAMARDE-LES-BAINS (40) M. Guy DUTOUYA-SWC-A6\Dossier déposé le 22 04 2024\"/>
    </mc:Choice>
  </mc:AlternateContent>
  <xr:revisionPtr revIDLastSave="0" documentId="13_ncr:1_{C1497E82-7DD3-4C6E-874C-BFC7929FEDF3}" xr6:coauthVersionLast="36" xr6:coauthVersionMax="36" xr10:uidLastSave="{00000000-0000-0000-0000-000000000000}"/>
  <bookViews>
    <workbookView xWindow="0" yWindow="0" windowWidth="28800" windowHeight="1162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90" i="2" a="1"/>
  <c r="AH90" i="2" s="1"/>
  <c r="AH62" i="2" a="1"/>
  <c r="AH62" i="2" s="1"/>
  <c r="AH151" i="2" a="1"/>
  <c r="AH151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<sst xmlns="http://schemas.openxmlformats.org/spreadsheetml/2006/main" count="1171" uniqueCount="324">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</sst>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1.9310613888624866</c:v>
                </c:pt>
                <c:pt idx="2">
                  <c:v>2.5612667186697742</c:v>
                </c:pt>
                <c:pt idx="3">
                  <c:v>3.397995693679293</c:v>
                </c:pt>
                <c:pt idx="4">
                  <c:v>4.509192097459473</c:v>
                </c:pt>
                <c:pt idx="5">
                  <c:v>5.9852337154231208</c:v>
                </c:pt>
                <c:pt idx="6">
                  <c:v>7.9463646291607892</c:v>
                </c:pt>
                <c:pt idx="7">
                  <c:v>10.552597414376352</c:v>
                </c:pt>
                <c:pt idx="8">
                  <c:v>14.016908359992458</c:v>
                </c:pt>
                <c:pt idx="9">
                  <c:v>18.622823840804259</c:v>
                </c:pt>
                <c:pt idx="10">
                  <c:v>24.747863089967638</c:v>
                </c:pt>
                <c:pt idx="11">
                  <c:v>32.894792737738172</c:v>
                </c:pt>
                <c:pt idx="12">
                  <c:v>43.733302907693165</c:v>
                </c:pt>
                <c:pt idx="13">
                  <c:v>58.1555885804787</c:v>
                </c:pt>
                <c:pt idx="14">
                  <c:v>77.350487107863685</c:v>
                </c:pt>
                <c:pt idx="15">
                  <c:v>102.90238177577739</c:v>
                </c:pt>
                <c:pt idx="16">
                  <c:v>136.92316396346214</c:v>
                </c:pt>
                <c:pt idx="17">
                  <c:v>182.22832891334647</c:v>
                </c:pt>
                <c:pt idx="18">
                  <c:v>242.57199797427847</c:v>
                </c:pt>
                <c:pt idx="19">
                  <c:v>322.9606283835447</c:v>
                </c:pt>
                <c:pt idx="20">
                  <c:v>430.07181140562307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1.936238089773509</c:v>
                </c:pt>
                <c:pt idx="2">
                  <c:v>2.5681390120823426</c:v>
                </c:pt>
                <c:pt idx="3">
                  <c:v>3.407121145472519</c:v>
                </c:pt>
                <c:pt idx="4">
                  <c:v>4.5213122924702835</c:v>
                </c:pt>
                <c:pt idx="5">
                  <c:v>6.001335197505246</c:v>
                </c:pt>
                <c:pt idx="6">
                  <c:v>7.9677600853601964</c:v>
                </c:pt>
                <c:pt idx="7">
                  <c:v>10.581033847476734</c:v>
                </c:pt>
                <c:pt idx="8">
                  <c:v>14.054711246341528</c:v>
                </c:pt>
                <c:pt idx="9">
                  <c:v>18.673089277167715</c:v>
                </c:pt>
                <c:pt idx="10">
                  <c:v>24.814713947201767</c:v>
                </c:pt>
                <c:pt idx="11">
                  <c:v>32.983720198405216</c:v>
                </c:pt>
                <c:pt idx="12">
                  <c:v>43.851621921137202</c:v>
                </c:pt>
                <c:pt idx="13">
                  <c:v>58.313045326089679</c:v>
                </c:pt>
                <c:pt idx="14">
                  <c:v>77.560069322235094</c:v>
                </c:pt>
                <c:pt idx="15">
                  <c:v>103.18139985085186</c:v>
                </c:pt>
                <c:pt idx="16">
                  <c:v>137.29469350250073</c:v>
                </c:pt>
                <c:pt idx="17">
                  <c:v>182.72313586744198</c:v>
                </c:pt>
                <c:pt idx="18">
                  <c:v>243.2311081517278</c:v>
                </c:pt>
                <c:pt idx="19">
                  <c:v>323.83875747436633</c:v>
                </c:pt>
                <c:pt idx="20">
                  <c:v>431.24194430304505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D53" sqref="D5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1.25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113</v>
      </c>
      <c r="C9" s="35">
        <v>0.5</v>
      </c>
      <c r="D9" s="36">
        <f t="shared" ref="D9:D18" si="0">C9*$C$5</f>
        <v>0.625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117</v>
      </c>
      <c r="C10" s="35">
        <v>0.5</v>
      </c>
      <c r="D10" s="36">
        <f t="shared" si="0"/>
        <v>0.625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1.25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Lambro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353</v>
      </c>
      <c r="C36" s="63">
        <v>1</v>
      </c>
      <c r="D36" s="63">
        <v>353</v>
      </c>
      <c r="E36" s="54">
        <v>0.9</v>
      </c>
      <c r="F36" s="54"/>
      <c r="G36" s="54">
        <v>0.1</v>
      </c>
      <c r="H36" s="54"/>
      <c r="I36" s="52">
        <f>IFERROR(B36/A36,"")</f>
        <v>17.649999999999999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Soligo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353</v>
      </c>
      <c r="C62" s="63">
        <v>1</v>
      </c>
      <c r="D62" s="63">
        <v>353</v>
      </c>
      <c r="E62" s="54">
        <v>0.9</v>
      </c>
      <c r="F62" s="54"/>
      <c r="G62" s="54">
        <v>0.1</v>
      </c>
      <c r="H62" s="54"/>
      <c r="I62" s="56">
        <f>IFERROR(B62/A62,"")</f>
        <v>17.649999999999999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2" zoomScale="115" zoomScaleNormal="115" workbookViewId="0">
      <selection activeCell="E18" sqref="E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Lambro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Soligo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90.27083484111813</v>
      </c>
      <c r="T3" s="62">
        <f>IF('Données projet'!E9&gt;30,$R$33-$H$33,LOOKUP('Données projet'!$E$9,$A$3:$A$203,R3:R203)-LOOKUP('Données projet'!$E$9,$A$3:$A$203,$H$3:$H$203))</f>
        <v>463.25318095918544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90.493747191615796</v>
      </c>
      <c r="AO3" s="62">
        <f>IF('Données projet'!E10&gt;30,$AM$33-$H$33,LOOKUP('Données projet'!$E$10,$A$3:$A$203,AM3:AM203)-LOOKUP('Données projet'!$E$10,$A$3:$A$203,$H$3:$H$203))</f>
        <v>464.42331385660736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17.649999999999999</v>
      </c>
      <c r="N4" s="14">
        <f>IF('Données projet'!$A$36&gt;35,N3+M4-V3,IF(A4&lt;'Données projet'!$A$36,$K$205^A4,IF(A4='Données projet'!$A$36,'Données projet'!$B$36,N3+M4-V3)))</f>
        <v>1.34087636355151</v>
      </c>
      <c r="O4" s="14">
        <f>N4*VLOOKUP('Données projet'!$B$9,Paramètres!$A$1:$I$89,3,0)*VLOOKUP('Données projet'!$B$9,Paramètres!$A$1:$I$89,5,0)</f>
        <v>0.75094439864338769</v>
      </c>
      <c r="P4" s="14">
        <f>EXP(-1.0587+0.8836*LN(O4)+0.284)</f>
        <v>0.35779898252167652</v>
      </c>
      <c r="Q4" s="22">
        <f t="shared" ref="Q4:Q34" si="2">(O4+P4)*0.475*44/12</f>
        <v>1.9310613888624866</v>
      </c>
      <c r="R4" s="62">
        <f t="shared" si="0"/>
        <v>169.74349534178631</v>
      </c>
      <c r="S4" s="62">
        <f ca="1">AVERAGE(OFFSET($R$3,0,0,'Données projet'!$E$9+1,1))-AVERAGE(OFFSET($H$3,0,0,'Données projet'!$E$9+1,1))</f>
        <v>90.27083484111813</v>
      </c>
      <c r="T4" s="62">
        <f>$T$3</f>
        <v>463.25318095918544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17.649999999999999</v>
      </c>
      <c r="AI4" s="14">
        <f>IF('Données projet'!$A$62&gt;35,AI3+AH4-AQ3,IF(A4&lt;'Données projet'!$A$62,$AF$205^A4,IF(A4='Données projet'!$A$62,'Données projet'!$B$62,AI3+AH4-AQ3)))</f>
        <v>1.34087636355151</v>
      </c>
      <c r="AJ4" s="14">
        <f>AI4*VLOOKUP('Données projet'!$B$10,Paramètres!$A$1:$I$89,3,0)*VLOOKUP('Données projet'!$B$10,Paramètres!$A$1:$I$89,5,0)</f>
        <v>0.75303616577052801</v>
      </c>
      <c r="AK4" s="14">
        <f>EXP(-1.0587+0.8836*LN(AJ4)+0.284)</f>
        <v>0.35867948386019494</v>
      </c>
      <c r="AL4" s="22">
        <f t="shared" ref="AL4:AL67" si="4">(AJ4+AK4)*0.475*44/12</f>
        <v>1.936238089773509</v>
      </c>
      <c r="AM4" s="62">
        <f t="shared" ref="AM4:AM67" si="5">AL4+(AD4+AE4)*44/12</f>
        <v>169.74867204269734</v>
      </c>
      <c r="AN4" s="62">
        <f ca="1">AVERAGE(OFFSET($AM$3,0,0,'Données projet'!$E$10+1,1))-AVERAGE(OFFSET($H$3,0,0,'Données projet'!$E$10+1,1))</f>
        <v>90.493747191615796</v>
      </c>
      <c r="AO4" s="62">
        <f>$AO$3</f>
        <v>464.42331385660736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17.649999999999999</v>
      </c>
      <c r="N5" s="14">
        <f>IF('Données projet'!$A$36&gt;35,N4+M5-V4,IF(A5&lt;'Données projet'!$A$36,$K$205^A5,IF(A5='Données projet'!$A$36,'Données projet'!$B$36,N4+M5-V4)))</f>
        <v>1.7979494223311212</v>
      </c>
      <c r="O5" s="14">
        <f>N5*VLOOKUP('Données projet'!$B$9,Paramètres!$A$1:$I$89,3,0)*VLOOKUP('Données projet'!$B$9,Paramètres!$A$1:$I$89,5,0)</f>
        <v>1.0069235944823212</v>
      </c>
      <c r="P5" s="14">
        <f t="shared" ref="P5:P68" si="33">EXP(-1.0587+0.8836*LN(O5)+0.284)</f>
        <v>0.46366016743333882</v>
      </c>
      <c r="Q5" s="22">
        <f t="shared" si="2"/>
        <v>2.5612667186697742</v>
      </c>
      <c r="R5" s="62">
        <f t="shared" si="0"/>
        <v>173.15854800617061</v>
      </c>
      <c r="S5" s="62">
        <f ca="1">AVERAGE(OFFSET($R$3,0,0,'Données projet'!$E$9+1,1))-AVERAGE(OFFSET($H$3,0,0,'Données projet'!$E$9+1,1))</f>
        <v>90.27083484111813</v>
      </c>
      <c r="T5" s="62">
        <f t="shared" ref="T5:T68" si="34">$T$3</f>
        <v>463.25318095918544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17.649999999999999</v>
      </c>
      <c r="AI5" s="14">
        <f>IF('Données projet'!$A$62&gt;35,AI4+AH5-AQ4,IF(A5&lt;'Données projet'!$A$62,$AF$205^A5,IF(A5='Données projet'!$A$62,'Données projet'!$B$62,AI4+AH5-AQ4)))</f>
        <v>1.7979494223311212</v>
      </c>
      <c r="AJ5" s="14">
        <f>AI5*VLOOKUP('Données projet'!$B$10,Paramètres!$A$1:$I$89,3,0)*VLOOKUP('Données projet'!$B$10,Paramètres!$A$1:$I$89,5,0)</f>
        <v>1.0097283955811578</v>
      </c>
      <c r="AK5" s="14">
        <f t="shared" ref="AK5:AK68" si="35">EXP(-1.0587+0.8836*LN(AJ5)+0.284)</f>
        <v>0.46480118073406279</v>
      </c>
      <c r="AL5" s="22">
        <f t="shared" si="4"/>
        <v>2.5681390120823426</v>
      </c>
      <c r="AM5" s="62">
        <f t="shared" si="5"/>
        <v>173.16542029958319</v>
      </c>
      <c r="AN5" s="62">
        <f ca="1">AVERAGE(OFFSET($AM$3,0,0,'Données projet'!$E$10+1,1))-AVERAGE(OFFSET($H$3,0,0,'Données projet'!$E$10+1,1))</f>
        <v>90.493747191615796</v>
      </c>
      <c r="AO5" s="62">
        <f t="shared" ref="AO5:AO68" si="36">$AO$3</f>
        <v>464.42331385660736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17.649999999999999</v>
      </c>
      <c r="N6" s="14">
        <f>IF('Données projet'!$A$36&gt;35,N5+M6-V5,IF(A6&lt;'Données projet'!$A$36,$K$205^A6,IF(A6='Données projet'!$A$36,'Données projet'!$B$36,N5+M6-V5)))</f>
        <v>2.4108278832648917</v>
      </c>
      <c r="O6" s="14">
        <f>N6*VLOOKUP('Données projet'!$B$9,Paramètres!$A$1:$I$89,3,0)*VLOOKUP('Données projet'!$B$9,Paramètres!$A$1:$I$89,5,0)</f>
        <v>1.3501600477436699</v>
      </c>
      <c r="P6" s="14">
        <f t="shared" si="33"/>
        <v>0.60084226441668986</v>
      </c>
      <c r="Q6" s="22">
        <f t="shared" si="2"/>
        <v>3.397995693679293</v>
      </c>
      <c r="R6" s="62">
        <f t="shared" si="0"/>
        <v>176.75301626356418</v>
      </c>
      <c r="S6" s="62">
        <f ca="1">AVERAGE(OFFSET($R$3,0,0,'Données projet'!$E$9+1,1))-AVERAGE(OFFSET($H$3,0,0,'Données projet'!$E$9+1,1))</f>
        <v>90.27083484111813</v>
      </c>
      <c r="T6" s="62">
        <f t="shared" si="34"/>
        <v>463.25318095918544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17.649999999999999</v>
      </c>
      <c r="AI6" s="14">
        <f>IF('Données projet'!$A$62&gt;35,AI5+AH6-AQ5,IF(A6&lt;'Données projet'!$A$62,$AF$205^A6,IF(A6='Données projet'!$A$62,'Données projet'!$B$62,AI5+AH6-AQ5)))</f>
        <v>2.4108278832648917</v>
      </c>
      <c r="AJ6" s="14">
        <f>AI6*VLOOKUP('Données projet'!$B$10,Paramètres!$A$1:$I$89,3,0)*VLOOKUP('Données projet'!$B$10,Paramètres!$A$1:$I$89,5,0)</f>
        <v>1.3539209392415632</v>
      </c>
      <c r="AK6" s="14">
        <f t="shared" si="35"/>
        <v>0.6023208667713662</v>
      </c>
      <c r="AL6" s="22">
        <f t="shared" si="4"/>
        <v>3.407121145472519</v>
      </c>
      <c r="AM6" s="62">
        <f t="shared" si="5"/>
        <v>176.76214171535742</v>
      </c>
      <c r="AN6" s="62">
        <f ca="1">AVERAGE(OFFSET($AM$3,0,0,'Données projet'!$E$10+1,1))-AVERAGE(OFFSET($H$3,0,0,'Données projet'!$E$10+1,1))</f>
        <v>90.493747191615796</v>
      </c>
      <c r="AO6" s="62">
        <f t="shared" si="36"/>
        <v>464.42331385660736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17.649999999999999</v>
      </c>
      <c r="N7" s="14">
        <f>IF('Données projet'!$A$36&gt;35,N6+M7-V6,IF(A7&lt;'Données projet'!$A$36,$K$205^A7,IF(A7='Données projet'!$A$36,'Données projet'!$B$36,N6+M7-V6)))</f>
        <v>3.2326221252608125</v>
      </c>
      <c r="O7" s="14">
        <f>N7*VLOOKUP('Données projet'!$B$9,Paramètres!$A$1:$I$89,3,0)*VLOOKUP('Données projet'!$B$9,Paramètres!$A$1:$I$89,5,0)</f>
        <v>1.8103976950310654</v>
      </c>
      <c r="P7" s="14">
        <f t="shared" si="33"/>
        <v>0.77861212169207683</v>
      </c>
      <c r="Q7" s="22">
        <f t="shared" si="2"/>
        <v>4.509192097459473</v>
      </c>
      <c r="R7" s="62">
        <f t="shared" si="0"/>
        <v>180.59531416163642</v>
      </c>
      <c r="S7" s="62">
        <f ca="1">AVERAGE(OFFSET($R$3,0,0,'Données projet'!$E$9+1,1))-AVERAGE(OFFSET($H$3,0,0,'Données projet'!$E$9+1,1))</f>
        <v>90.27083484111813</v>
      </c>
      <c r="T7" s="62">
        <f t="shared" si="34"/>
        <v>463.25318095918544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17.649999999999999</v>
      </c>
      <c r="AI7" s="14">
        <f>IF('Données projet'!$A$62&gt;35,AI6+AH7-AQ6,IF(A7&lt;'Données projet'!$A$62,$AF$205^A7,IF(A7='Données projet'!$A$62,'Données projet'!$B$62,AI6+AH7-AQ6)))</f>
        <v>3.2326221252608125</v>
      </c>
      <c r="AJ7" s="14">
        <f>AI7*VLOOKUP('Données projet'!$B$10,Paramètres!$A$1:$I$89,3,0)*VLOOKUP('Données projet'!$B$10,Paramètres!$A$1:$I$89,5,0)</f>
        <v>1.8154405855464724</v>
      </c>
      <c r="AK7" s="14">
        <f t="shared" si="35"/>
        <v>0.78052819481924129</v>
      </c>
      <c r="AL7" s="22">
        <f t="shared" si="4"/>
        <v>4.5213122924702835</v>
      </c>
      <c r="AM7" s="62">
        <f t="shared" si="5"/>
        <v>180.60743435664722</v>
      </c>
      <c r="AN7" s="62">
        <f ca="1">AVERAGE(OFFSET($AM$3,0,0,'Données projet'!$E$10+1,1))-AVERAGE(OFFSET($H$3,0,0,'Données projet'!$E$10+1,1))</f>
        <v>90.493747191615796</v>
      </c>
      <c r="AO7" s="62">
        <f t="shared" si="36"/>
        <v>464.42331385660736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17.649999999999999</v>
      </c>
      <c r="N8" s="14">
        <f>IF('Données projet'!$A$36&gt;35,N7+M8-V7,IF(A8&lt;'Données projet'!$A$36,$K$205^A8,IF(A8='Données projet'!$A$36,'Données projet'!$B$36,N7+M8-V7)))</f>
        <v>4.3345466000558721</v>
      </c>
      <c r="O8" s="14">
        <f>N8*VLOOKUP('Données projet'!$B$9,Paramètres!$A$1:$I$89,3,0)*VLOOKUP('Données projet'!$B$9,Paramètres!$A$1:$I$89,5,0)</f>
        <v>2.4275194778952907</v>
      </c>
      <c r="P8" s="14">
        <f t="shared" si="33"/>
        <v>1.008978349141908</v>
      </c>
      <c r="Q8" s="22">
        <f t="shared" si="2"/>
        <v>5.9852337154231208</v>
      </c>
      <c r="R8" s="62">
        <f t="shared" si="0"/>
        <v>184.77628159187049</v>
      </c>
      <c r="S8" s="62">
        <f ca="1">AVERAGE(OFFSET($R$3,0,0,'Données projet'!$E$9+1,1))-AVERAGE(OFFSET($H$3,0,0,'Données projet'!$E$9+1,1))</f>
        <v>90.27083484111813</v>
      </c>
      <c r="T8" s="62">
        <f t="shared" si="34"/>
        <v>463.25318095918544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17.649999999999999</v>
      </c>
      <c r="AI8" s="14">
        <f>IF('Données projet'!$A$62&gt;35,AI7+AH8-AQ7,IF(A8&lt;'Données projet'!$A$62,$AF$205^A8,IF(A8='Données projet'!$A$62,'Données projet'!$B$62,AI7+AH8-AQ7)))</f>
        <v>4.3345466000558721</v>
      </c>
      <c r="AJ8" s="14">
        <f>AI8*VLOOKUP('Données projet'!$B$10,Paramètres!$A$1:$I$89,3,0)*VLOOKUP('Données projet'!$B$10,Paramètres!$A$1:$I$89,5,0)</f>
        <v>2.4342813705913779</v>
      </c>
      <c r="AK8" s="14">
        <f t="shared" si="35"/>
        <v>1.0114613265408214</v>
      </c>
      <c r="AL8" s="22">
        <f t="shared" si="4"/>
        <v>6.001335197505246</v>
      </c>
      <c r="AM8" s="62">
        <f t="shared" si="5"/>
        <v>184.79238307395261</v>
      </c>
      <c r="AN8" s="62">
        <f ca="1">AVERAGE(OFFSET($AM$3,0,0,'Données projet'!$E$10+1,1))-AVERAGE(OFFSET($H$3,0,0,'Données projet'!$E$10+1,1))</f>
        <v>90.493747191615796</v>
      </c>
      <c r="AO8" s="62">
        <f t="shared" si="36"/>
        <v>464.42331385660736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17.649999999999999</v>
      </c>
      <c r="N9" s="14">
        <f>IF('Données projet'!$A$36&gt;35,N8+M9-V8,IF(A9&lt;'Données projet'!$A$36,$K$205^A9,IF(A9='Données projet'!$A$36,'Données projet'!$B$36,N8+M9-V8)))</f>
        <v>5.8120910827274788</v>
      </c>
      <c r="O9" s="14">
        <f>N9*VLOOKUP('Données projet'!$B$9,Paramètres!$A$1:$I$89,3,0)*VLOOKUP('Données projet'!$B$9,Paramètres!$A$1:$I$89,5,0)</f>
        <v>3.2550034899706968</v>
      </c>
      <c r="P9" s="14">
        <f t="shared" si="33"/>
        <v>1.3075025172029624</v>
      </c>
      <c r="Q9" s="22">
        <f t="shared" si="2"/>
        <v>7.9463646291607892</v>
      </c>
      <c r="R9" s="62">
        <f t="shared" si="0"/>
        <v>189.41661672541977</v>
      </c>
      <c r="S9" s="62">
        <f ca="1">AVERAGE(OFFSET($R$3,0,0,'Données projet'!$E$9+1,1))-AVERAGE(OFFSET($H$3,0,0,'Données projet'!$E$9+1,1))</f>
        <v>90.27083484111813</v>
      </c>
      <c r="T9" s="62">
        <f t="shared" si="34"/>
        <v>463.25318095918544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17.649999999999999</v>
      </c>
      <c r="AI9" s="14">
        <f>IF('Données projet'!$A$62&gt;35,AI8+AH9-AQ8,IF(A9&lt;'Données projet'!$A$62,$AF$205^A9,IF(A9='Données projet'!$A$62,'Données projet'!$B$62,AI8+AH9-AQ8)))</f>
        <v>5.8120910827274788</v>
      </c>
      <c r="AJ9" s="14">
        <f>AI9*VLOOKUP('Données projet'!$B$10,Paramètres!$A$1:$I$89,3,0)*VLOOKUP('Données projet'!$B$10,Paramètres!$A$1:$I$89,5,0)</f>
        <v>3.2640703520597523</v>
      </c>
      <c r="AK9" s="14">
        <f t="shared" si="35"/>
        <v>1.3107201275728959</v>
      </c>
      <c r="AL9" s="22">
        <f t="shared" si="4"/>
        <v>7.9677600853601964</v>
      </c>
      <c r="AM9" s="62">
        <f t="shared" si="5"/>
        <v>189.43801218161917</v>
      </c>
      <c r="AN9" s="62">
        <f ca="1">AVERAGE(OFFSET($AM$3,0,0,'Données projet'!$E$10+1,1))-AVERAGE(OFFSET($H$3,0,0,'Données projet'!$E$10+1,1))</f>
        <v>90.493747191615796</v>
      </c>
      <c r="AO9" s="62">
        <f t="shared" si="36"/>
        <v>464.42331385660736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17.649999999999999</v>
      </c>
      <c r="N10" s="14">
        <f>IF('Données projet'!$A$36&gt;35,N9+M10-V9,IF(A10&lt;'Données projet'!$A$36,$K$205^A10,IF(A10='Données projet'!$A$36,'Données projet'!$B$36,N9+M10-V9)))</f>
        <v>7.7932955556377799</v>
      </c>
      <c r="O10" s="14">
        <f>N10*VLOOKUP('Données projet'!$B$9,Paramètres!$A$1:$I$89,3,0)*VLOOKUP('Données projet'!$B$9,Paramètres!$A$1:$I$89,5,0)</f>
        <v>4.364557242979382</v>
      </c>
      <c r="P10" s="14">
        <f t="shared" si="33"/>
        <v>1.6943503633611083</v>
      </c>
      <c r="Q10" s="22">
        <f t="shared" si="2"/>
        <v>10.552597414376352</v>
      </c>
      <c r="R10" s="62">
        <f t="shared" si="0"/>
        <v>194.67677835011258</v>
      </c>
      <c r="S10" s="62">
        <f ca="1">AVERAGE(OFFSET($R$3,0,0,'Données projet'!$E$9+1,1))-AVERAGE(OFFSET($H$3,0,0,'Données projet'!$E$9+1,1))</f>
        <v>90.27083484111813</v>
      </c>
      <c r="T10" s="62">
        <f t="shared" si="34"/>
        <v>463.25318095918544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17.649999999999999</v>
      </c>
      <c r="AI10" s="14">
        <f>IF('Données projet'!$A$62&gt;35,AI9+AH10-AQ9,IF(A10&lt;'Données projet'!$A$62,$AF$205^A10,IF(A10='Données projet'!$A$62,'Données projet'!$B$62,AI9+AH10-AQ9)))</f>
        <v>7.7932955556377799</v>
      </c>
      <c r="AJ10" s="14">
        <f>AI10*VLOOKUP('Données projet'!$B$10,Paramètres!$A$1:$I$89,3,0)*VLOOKUP('Données projet'!$B$10,Paramètres!$A$1:$I$89,5,0)</f>
        <v>4.3767147840461771</v>
      </c>
      <c r="AK10" s="14">
        <f t="shared" si="35"/>
        <v>1.6985199609165409</v>
      </c>
      <c r="AL10" s="22">
        <f t="shared" si="4"/>
        <v>10.581033847476734</v>
      </c>
      <c r="AM10" s="62">
        <f t="shared" si="5"/>
        <v>194.70521478321297</v>
      </c>
      <c r="AN10" s="62">
        <f ca="1">AVERAGE(OFFSET($AM$3,0,0,'Données projet'!$E$10+1,1))-AVERAGE(OFFSET($H$3,0,0,'Données projet'!$E$10+1,1))</f>
        <v>90.493747191615796</v>
      </c>
      <c r="AO10" s="62">
        <f t="shared" si="36"/>
        <v>464.42331385660736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17.649999999999999</v>
      </c>
      <c r="N11" s="14">
        <f>IF('Données projet'!$A$36&gt;35,N10+M11-V10,IF(A11&lt;'Données projet'!$A$36,$K$205^A11,IF(A11='Données projet'!$A$36,'Données projet'!$B$36,N10+M11-V10)))</f>
        <v>10.449845804725733</v>
      </c>
      <c r="O11" s="14">
        <f>N11*VLOOKUP('Données projet'!$B$9,Paramètres!$A$1:$I$89,3,0)*VLOOKUP('Données projet'!$B$9,Paramètres!$A$1:$I$89,5,0)</f>
        <v>5.8523316444785998</v>
      </c>
      <c r="P11" s="14">
        <f t="shared" si="33"/>
        <v>2.1956540167610901</v>
      </c>
      <c r="Q11" s="22">
        <f t="shared" si="2"/>
        <v>14.016908359992458</v>
      </c>
      <c r="R11" s="62">
        <f t="shared" si="0"/>
        <v>200.77018122621303</v>
      </c>
      <c r="S11" s="62">
        <f ca="1">AVERAGE(OFFSET($R$3,0,0,'Données projet'!$E$9+1,1))-AVERAGE(OFFSET($H$3,0,0,'Données projet'!$E$9+1,1))</f>
        <v>90.27083484111813</v>
      </c>
      <c r="T11" s="62">
        <f t="shared" si="34"/>
        <v>463.25318095918544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17.649999999999999</v>
      </c>
      <c r="AI11" s="14">
        <f>IF('Données projet'!$A$62&gt;35,AI10+AH11-AQ10,IF(A11&lt;'Données projet'!$A$62,$AF$205^A11,IF(A11='Données projet'!$A$62,'Données projet'!$B$62,AI10+AH11-AQ10)))</f>
        <v>10.449845804725733</v>
      </c>
      <c r="AJ11" s="14">
        <f>AI11*VLOOKUP('Données projet'!$B$10,Paramètres!$A$1:$I$89,3,0)*VLOOKUP('Données projet'!$B$10,Paramètres!$A$1:$I$89,5,0)</f>
        <v>5.8686334039339716</v>
      </c>
      <c r="AK11" s="14">
        <f t="shared" si="35"/>
        <v>2.2010572638219297</v>
      </c>
      <c r="AL11" s="22">
        <f t="shared" si="4"/>
        <v>14.054711246341528</v>
      </c>
      <c r="AM11" s="62">
        <f t="shared" si="5"/>
        <v>200.80798411256208</v>
      </c>
      <c r="AN11" s="62">
        <f ca="1">AVERAGE(OFFSET($AM$3,0,0,'Données projet'!$E$10+1,1))-AVERAGE(OFFSET($H$3,0,0,'Données projet'!$E$10+1,1))</f>
        <v>90.493747191615796</v>
      </c>
      <c r="AO11" s="62">
        <f t="shared" si="36"/>
        <v>464.42331385660736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17.649999999999999</v>
      </c>
      <c r="N12" s="14">
        <f>IF('Données projet'!$A$36&gt;35,N11+M12-V11,IF(A12&lt;'Données projet'!$A$36,$K$205^A12,IF(A12='Données projet'!$A$36,'Données projet'!$B$36,N11+M12-V11)))</f>
        <v>14.011951242314643</v>
      </c>
      <c r="O12" s="14">
        <f>N12*VLOOKUP('Données projet'!$B$9,Paramètres!$A$1:$I$89,3,0)*VLOOKUP('Données projet'!$B$9,Paramètres!$A$1:$I$89,5,0)</f>
        <v>7.8472531737458926</v>
      </c>
      <c r="P12" s="14">
        <f t="shared" si="33"/>
        <v>2.8452772611656445</v>
      </c>
      <c r="Q12" s="22">
        <f t="shared" si="2"/>
        <v>18.622823840804259</v>
      </c>
      <c r="R12" s="62">
        <f t="shared" si="0"/>
        <v>207.98078259336035</v>
      </c>
      <c r="S12" s="62">
        <f ca="1">AVERAGE(OFFSET($R$3,0,0,'Données projet'!$E$9+1,1))-AVERAGE(OFFSET($H$3,0,0,'Données projet'!$E$9+1,1))</f>
        <v>90.27083484111813</v>
      </c>
      <c r="T12" s="62">
        <f t="shared" si="34"/>
        <v>463.25318095918544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17.649999999999999</v>
      </c>
      <c r="AI12" s="14">
        <f>IF('Données projet'!$A$62&gt;35,AI11+AH12-AQ11,IF(A12&lt;'Données projet'!$A$62,$AF$205^A12,IF(A12='Données projet'!$A$62,'Données projet'!$B$62,AI11+AH12-AQ11)))</f>
        <v>14.011951242314643</v>
      </c>
      <c r="AJ12" s="14">
        <f>AI12*VLOOKUP('Données projet'!$B$10,Paramètres!$A$1:$I$89,3,0)*VLOOKUP('Données projet'!$B$10,Paramètres!$A$1:$I$89,5,0)</f>
        <v>7.869111817683903</v>
      </c>
      <c r="AK12" s="14">
        <f t="shared" si="35"/>
        <v>2.8522791548525852</v>
      </c>
      <c r="AL12" s="22">
        <f t="shared" si="4"/>
        <v>18.673089277167715</v>
      </c>
      <c r="AM12" s="62">
        <f t="shared" si="5"/>
        <v>208.03104802972379</v>
      </c>
      <c r="AN12" s="62">
        <f ca="1">AVERAGE(OFFSET($AM$3,0,0,'Données projet'!$E$10+1,1))-AVERAGE(OFFSET($H$3,0,0,'Données projet'!$E$10+1,1))</f>
        <v>90.493747191615796</v>
      </c>
      <c r="AO12" s="62">
        <f t="shared" si="36"/>
        <v>464.42331385660736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17.649999999999999</v>
      </c>
      <c r="N13" s="14">
        <f>IF('Données projet'!$A$36&gt;35,N12+M13-V12,IF(A13&lt;'Données projet'!$A$36,$K$205^A13,IF(A13='Données projet'!$A$36,'Données projet'!$B$36,N12+M13-V12)))</f>
        <v>18.788294228055921</v>
      </c>
      <c r="O13" s="14">
        <f>N13*VLOOKUP('Données projet'!$B$9,Paramètres!$A$1:$I$89,3,0)*VLOOKUP('Données projet'!$B$9,Paramètres!$A$1:$I$89,5,0)</f>
        <v>10.522196299480438</v>
      </c>
      <c r="P13" s="14">
        <f t="shared" si="33"/>
        <v>3.6871030823191626</v>
      </c>
      <c r="Q13" s="22">
        <f t="shared" si="2"/>
        <v>24.747863089967638</v>
      </c>
      <c r="R13" s="62">
        <f t="shared" si="0"/>
        <v>216.68652507501253</v>
      </c>
      <c r="S13" s="62">
        <f ca="1">AVERAGE(OFFSET($R$3,0,0,'Données projet'!$E$9+1,1))-AVERAGE(OFFSET($H$3,0,0,'Données projet'!$E$9+1,1))</f>
        <v>90.27083484111813</v>
      </c>
      <c r="T13" s="62">
        <f t="shared" si="34"/>
        <v>463.25318095918544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17.649999999999999</v>
      </c>
      <c r="AI13" s="14">
        <f>IF('Données projet'!$A$62&gt;35,AI12+AH13-AQ12,IF(A13&lt;'Données projet'!$A$62,$AF$205^A13,IF(A13='Données projet'!$A$62,'Données projet'!$B$62,AI12+AH13-AQ12)))</f>
        <v>18.788294228055921</v>
      </c>
      <c r="AJ13" s="14">
        <f>AI13*VLOOKUP('Données projet'!$B$10,Paramètres!$A$1:$I$89,3,0)*VLOOKUP('Données projet'!$B$10,Paramètres!$A$1:$I$89,5,0)</f>
        <v>10.551506038476205</v>
      </c>
      <c r="AK13" s="14">
        <f t="shared" si="35"/>
        <v>3.6961766106348586</v>
      </c>
      <c r="AL13" s="22">
        <f t="shared" si="4"/>
        <v>24.814713947201767</v>
      </c>
      <c r="AM13" s="62">
        <f t="shared" si="5"/>
        <v>216.75337593224666</v>
      </c>
      <c r="AN13" s="62">
        <f ca="1">AVERAGE(OFFSET($AM$3,0,0,'Données projet'!$E$10+1,1))-AVERAGE(OFFSET($H$3,0,0,'Données projet'!$E$10+1,1))</f>
        <v>90.493747191615796</v>
      </c>
      <c r="AO13" s="62">
        <f t="shared" si="36"/>
        <v>464.42331385660736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17.649999999999999</v>
      </c>
      <c r="N14" s="14">
        <f>IF('Données projet'!$A$36&gt;35,N13+M14-V13,IF(A14&lt;'Données projet'!$A$36,$K$205^A14,IF(A14='Données projet'!$A$36,'Données projet'!$B$36,N13+M14-V13)))</f>
        <v>25.192779641851448</v>
      </c>
      <c r="O14" s="14">
        <f>N14*VLOOKUP('Données projet'!$B$9,Paramètres!$A$1:$I$89,3,0)*VLOOKUP('Données projet'!$B$9,Paramètres!$A$1:$I$89,5,0)</f>
        <v>14.108964310622484</v>
      </c>
      <c r="P14" s="14">
        <f t="shared" si="33"/>
        <v>4.7779980268348385</v>
      </c>
      <c r="Q14" s="22">
        <f t="shared" si="2"/>
        <v>32.894792737738172</v>
      </c>
      <c r="R14" s="62">
        <f t="shared" si="0"/>
        <v>227.39059134685232</v>
      </c>
      <c r="S14" s="62">
        <f ca="1">AVERAGE(OFFSET($R$3,0,0,'Données projet'!$E$9+1,1))-AVERAGE(OFFSET($H$3,0,0,'Données projet'!$E$9+1,1))</f>
        <v>90.27083484111813</v>
      </c>
      <c r="T14" s="62">
        <f t="shared" si="34"/>
        <v>463.25318095918544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17.649999999999999</v>
      </c>
      <c r="AI14" s="14">
        <f>IF('Données projet'!$A$62&gt;35,AI13+AH14-AQ13,IF(A14&lt;'Données projet'!$A$62,$AF$205^A14,IF(A14='Données projet'!$A$62,'Données projet'!$B$62,AI13+AH14-AQ13)))</f>
        <v>25.192779641851448</v>
      </c>
      <c r="AJ14" s="14">
        <f>AI14*VLOOKUP('Données projet'!$B$10,Paramètres!$A$1:$I$89,3,0)*VLOOKUP('Données projet'!$B$10,Paramètres!$A$1:$I$89,5,0)</f>
        <v>14.148265046863774</v>
      </c>
      <c r="AK14" s="14">
        <f t="shared" si="35"/>
        <v>4.7897561196846743</v>
      </c>
      <c r="AL14" s="22">
        <f t="shared" si="4"/>
        <v>32.983720198405216</v>
      </c>
      <c r="AM14" s="62">
        <f t="shared" si="5"/>
        <v>227.47951880751936</v>
      </c>
      <c r="AN14" s="62">
        <f ca="1">AVERAGE(OFFSET($AM$3,0,0,'Données projet'!$E$10+1,1))-AVERAGE(OFFSET($H$3,0,0,'Données projet'!$E$10+1,1))</f>
        <v>90.493747191615796</v>
      </c>
      <c r="AO14" s="62">
        <f t="shared" si="36"/>
        <v>464.42331385660736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17.649999999999999</v>
      </c>
      <c r="N15" s="14">
        <f>IF('Données projet'!$A$36&gt;35,N14+M15-V14,IF(A15&lt;'Données projet'!$A$36,$K$205^A15,IF(A15='Données projet'!$A$36,'Données projet'!$B$36,N14+M15-V14)))</f>
        <v>33.780402753920285</v>
      </c>
      <c r="O15" s="14">
        <f>N15*VLOOKUP('Données projet'!$B$9,Paramètres!$A$1:$I$89,3,0)*VLOOKUP('Données projet'!$B$9,Paramètres!$A$1:$I$89,5,0)</f>
        <v>18.918376758305516</v>
      </c>
      <c r="P15" s="14">
        <f t="shared" si="33"/>
        <v>6.1916536193173517</v>
      </c>
      <c r="Q15" s="22">
        <f t="shared" si="2"/>
        <v>43.733302907693165</v>
      </c>
      <c r="R15" s="62">
        <f t="shared" si="0"/>
        <v>240.76308036042604</v>
      </c>
      <c r="S15" s="62">
        <f ca="1">AVERAGE(OFFSET($R$3,0,0,'Données projet'!$E$9+1,1))-AVERAGE(OFFSET($H$3,0,0,'Données projet'!$E$9+1,1))</f>
        <v>90.27083484111813</v>
      </c>
      <c r="T15" s="62">
        <f t="shared" si="34"/>
        <v>463.25318095918544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17.649999999999999</v>
      </c>
      <c r="AI15" s="14">
        <f>IF('Données projet'!$A$62&gt;35,AI14+AH15-AQ14,IF(A15&lt;'Données projet'!$A$62,$AF$205^A15,IF(A15='Données projet'!$A$62,'Données projet'!$B$62,AI14+AH15-AQ14)))</f>
        <v>33.780402753920285</v>
      </c>
      <c r="AJ15" s="14">
        <f>AI15*VLOOKUP('Données projet'!$B$10,Paramètres!$A$1:$I$89,3,0)*VLOOKUP('Données projet'!$B$10,Paramètres!$A$1:$I$89,5,0)</f>
        <v>18.971074186601633</v>
      </c>
      <c r="AK15" s="14">
        <f t="shared" si="35"/>
        <v>6.2068905528072911</v>
      </c>
      <c r="AL15" s="22">
        <f t="shared" si="4"/>
        <v>43.851621921137202</v>
      </c>
      <c r="AM15" s="62">
        <f t="shared" si="5"/>
        <v>240.88139937387007</v>
      </c>
      <c r="AN15" s="62">
        <f ca="1">AVERAGE(OFFSET($AM$3,0,0,'Données projet'!$E$10+1,1))-AVERAGE(OFFSET($H$3,0,0,'Données projet'!$E$10+1,1))</f>
        <v>90.493747191615796</v>
      </c>
      <c r="AO15" s="62">
        <f t="shared" si="36"/>
        <v>464.42331385660736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17.649999999999999</v>
      </c>
      <c r="N16" s="14">
        <f>IF('Données projet'!$A$36&gt;35,N15+M16-V15,IF(A16&lt;'Données projet'!$A$36,$K$205^A16,IF(A16='Données projet'!$A$36,'Données projet'!$B$36,N15+M16-V15)))</f>
        <v>45.295343603982047</v>
      </c>
      <c r="O16" s="14">
        <f>N16*VLOOKUP('Données projet'!$B$9,Paramètres!$A$1:$I$89,3,0)*VLOOKUP('Données projet'!$B$9,Paramètres!$A$1:$I$89,5,0)</f>
        <v>25.367204231974107</v>
      </c>
      <c r="P16" s="14">
        <f t="shared" si="33"/>
        <v>8.0235643309801681</v>
      </c>
      <c r="Q16" s="22">
        <f t="shared" si="2"/>
        <v>58.1555885804787</v>
      </c>
      <c r="R16" s="62">
        <f t="shared" si="0"/>
        <v>257.69658883209752</v>
      </c>
      <c r="S16" s="62">
        <f ca="1">AVERAGE(OFFSET($R$3,0,0,'Données projet'!$E$9+1,1))-AVERAGE(OFFSET($H$3,0,0,'Données projet'!$E$9+1,1))</f>
        <v>90.27083484111813</v>
      </c>
      <c r="T16" s="62">
        <f t="shared" si="34"/>
        <v>463.25318095918544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17.649999999999999</v>
      </c>
      <c r="AI16" s="14">
        <f>IF('Données projet'!$A$62&gt;35,AI15+AH16-AQ15,IF(A16&lt;'Données projet'!$A$62,$AF$205^A16,IF(A16='Données projet'!$A$62,'Données projet'!$B$62,AI15+AH16-AQ15)))</f>
        <v>45.295343603982047</v>
      </c>
      <c r="AJ16" s="14">
        <f>AI16*VLOOKUP('Données projet'!$B$10,Paramètres!$A$1:$I$89,3,0)*VLOOKUP('Données projet'!$B$10,Paramètres!$A$1:$I$89,5,0)</f>
        <v>25.437864967996319</v>
      </c>
      <c r="AK16" s="14">
        <f t="shared" si="35"/>
        <v>8.0433093819116337</v>
      </c>
      <c r="AL16" s="22">
        <f t="shared" si="4"/>
        <v>58.313045326089679</v>
      </c>
      <c r="AM16" s="62">
        <f t="shared" si="5"/>
        <v>257.85404557770846</v>
      </c>
      <c r="AN16" s="62">
        <f ca="1">AVERAGE(OFFSET($AM$3,0,0,'Données projet'!$E$10+1,1))-AVERAGE(OFFSET($H$3,0,0,'Données projet'!$E$10+1,1))</f>
        <v>90.493747191615796</v>
      </c>
      <c r="AO16" s="62">
        <f t="shared" si="36"/>
        <v>464.42331385660736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17.649999999999999</v>
      </c>
      <c r="N17" s="14">
        <f>IF('Données projet'!$A$36&gt;35,N16+M17-V16,IF(A17&lt;'Données projet'!$A$36,$K$205^A17,IF(A17='Données projet'!$A$36,'Données projet'!$B$36,N16+M17-V16)))</f>
        <v>60.735455617523584</v>
      </c>
      <c r="O17" s="14">
        <f>N17*VLOOKUP('Données projet'!$B$9,Paramètres!$A$1:$I$89,3,0)*VLOOKUP('Données projet'!$B$9,Paramètres!$A$1:$I$89,5,0)</f>
        <v>34.014284564037908</v>
      </c>
      <c r="P17" s="14">
        <f t="shared" si="33"/>
        <v>10.397478368706787</v>
      </c>
      <c r="Q17" s="22">
        <f t="shared" si="2"/>
        <v>77.350487107863685</v>
      </c>
      <c r="R17" s="62">
        <f t="shared" si="0"/>
        <v>279.38034888013686</v>
      </c>
      <c r="S17" s="62">
        <f ca="1">AVERAGE(OFFSET($R$3,0,0,'Données projet'!$E$9+1,1))-AVERAGE(OFFSET($H$3,0,0,'Données projet'!$E$9+1,1))</f>
        <v>90.27083484111813</v>
      </c>
      <c r="T17" s="62">
        <f t="shared" si="34"/>
        <v>463.25318095918544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17.649999999999999</v>
      </c>
      <c r="AI17" s="14">
        <f>IF('Données projet'!$A$62&gt;35,AI16+AH17-AQ16,IF(A17&lt;'Données projet'!$A$62,$AF$205^A17,IF(A17='Données projet'!$A$62,'Données projet'!$B$62,AI16+AH17-AQ16)))</f>
        <v>60.735455617523584</v>
      </c>
      <c r="AJ17" s="14">
        <f>AI17*VLOOKUP('Données projet'!$B$10,Paramètres!$A$1:$I$89,3,0)*VLOOKUP('Données projet'!$B$10,Paramètres!$A$1:$I$89,5,0)</f>
        <v>34.109031874801246</v>
      </c>
      <c r="AK17" s="14">
        <f t="shared" si="35"/>
        <v>10.423065343706943</v>
      </c>
      <c r="AL17" s="22">
        <f t="shared" si="4"/>
        <v>77.560069322235094</v>
      </c>
      <c r="AM17" s="62">
        <f t="shared" si="5"/>
        <v>279.5899310945083</v>
      </c>
      <c r="AN17" s="62">
        <f ca="1">AVERAGE(OFFSET($AM$3,0,0,'Données projet'!$E$10+1,1))-AVERAGE(OFFSET($H$3,0,0,'Données projet'!$E$10+1,1))</f>
        <v>90.493747191615796</v>
      </c>
      <c r="AO17" s="62">
        <f t="shared" si="36"/>
        <v>464.42331385660736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17.649999999999999</v>
      </c>
      <c r="N18" s="14">
        <f>IF('Données projet'!$A$36&gt;35,N17+M18-V17,IF(A18&lt;'Données projet'!$A$36,$K$205^A18,IF(A18='Données projet'!$A$36,'Données projet'!$B$36,N17+M18-V17)))</f>
        <v>81.438736867069153</v>
      </c>
      <c r="O18" s="14">
        <f>N18*VLOOKUP('Données projet'!$B$9,Paramètres!$A$1:$I$89,3,0)*VLOOKUP('Données projet'!$B$9,Paramètres!$A$1:$I$89,5,0)</f>
        <v>45.608950195033408</v>
      </c>
      <c r="P18" s="14">
        <f t="shared" si="33"/>
        <v>13.473757044647389</v>
      </c>
      <c r="Q18" s="22">
        <f t="shared" si="2"/>
        <v>102.90238177577739</v>
      </c>
      <c r="R18" s="62">
        <f t="shared" si="0"/>
        <v>307.39913170865844</v>
      </c>
      <c r="S18" s="62">
        <f ca="1">AVERAGE(OFFSET($R$3,0,0,'Données projet'!$E$9+1,1))-AVERAGE(OFFSET($H$3,0,0,'Données projet'!$E$9+1,1))</f>
        <v>90.27083484111813</v>
      </c>
      <c r="T18" s="62">
        <f t="shared" si="34"/>
        <v>463.25318095918544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17.649999999999999</v>
      </c>
      <c r="AI18" s="14">
        <f>IF('Données projet'!$A$62&gt;35,AI17+AH18-AQ17,IF(A18&lt;'Données projet'!$A$62,$AF$205^A18,IF(A18='Données projet'!$A$62,'Données projet'!$B$62,AI17+AH18-AQ17)))</f>
        <v>81.438736867069153</v>
      </c>
      <c r="AJ18" s="14">
        <f>AI18*VLOOKUP('Données projet'!$B$10,Paramètres!$A$1:$I$89,3,0)*VLOOKUP('Données projet'!$B$10,Paramètres!$A$1:$I$89,5,0)</f>
        <v>45.735994624546038</v>
      </c>
      <c r="AK18" s="14">
        <f t="shared" si="35"/>
        <v>13.506914380727757</v>
      </c>
      <c r="AL18" s="22">
        <f t="shared" si="4"/>
        <v>103.18139985085186</v>
      </c>
      <c r="AM18" s="62">
        <f t="shared" si="5"/>
        <v>307.67814978373292</v>
      </c>
      <c r="AN18" s="62">
        <f ca="1">AVERAGE(OFFSET($AM$3,0,0,'Données projet'!$E$10+1,1))-AVERAGE(OFFSET($H$3,0,0,'Données projet'!$E$10+1,1))</f>
        <v>90.493747191615796</v>
      </c>
      <c r="AO18" s="62">
        <f t="shared" si="36"/>
        <v>464.42331385660736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17.649999999999999</v>
      </c>
      <c r="N19" s="14">
        <f>IF('Données projet'!$A$36&gt;35,N18+M19-V18,IF(A19&lt;'Données projet'!$A$36,$K$205^A19,IF(A19='Données projet'!$A$36,'Données projet'!$B$36,N18+M19-V18)))</f>
        <v>109.19927734254401</v>
      </c>
      <c r="O19" s="14">
        <f>N19*VLOOKUP('Données projet'!$B$9,Paramètres!$A$1:$I$89,3,0)*VLOOKUP('Données projet'!$B$9,Paramètres!$A$1:$I$89,5,0)</f>
        <v>61.155963282918343</v>
      </c>
      <c r="P19" s="14">
        <f t="shared" si="33"/>
        <v>17.460207413806334</v>
      </c>
      <c r="Q19" s="22">
        <f t="shared" si="2"/>
        <v>136.92316396346214</v>
      </c>
      <c r="R19" s="62">
        <f t="shared" si="0"/>
        <v>343.86520988557618</v>
      </c>
      <c r="S19" s="62">
        <f ca="1">AVERAGE(OFFSET($R$3,0,0,'Données projet'!$E$9+1,1))-AVERAGE(OFFSET($H$3,0,0,'Données projet'!$E$9+1,1))</f>
        <v>90.27083484111813</v>
      </c>
      <c r="T19" s="62">
        <f t="shared" si="34"/>
        <v>463.25318095918544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17.649999999999999</v>
      </c>
      <c r="AI19" s="14">
        <f>IF('Données projet'!$A$62&gt;35,AI18+AH19-AQ18,IF(A19&lt;'Données projet'!$A$62,$AF$205^A19,IF(A19='Données projet'!$A$62,'Données projet'!$B$62,AI18+AH19-AQ18)))</f>
        <v>109.19927734254401</v>
      </c>
      <c r="AJ19" s="14">
        <f>AI19*VLOOKUP('Données projet'!$B$10,Paramètres!$A$1:$I$89,3,0)*VLOOKUP('Données projet'!$B$10,Paramètres!$A$1:$I$89,5,0)</f>
        <v>61.326314155572717</v>
      </c>
      <c r="AK19" s="14">
        <f t="shared" si="35"/>
        <v>17.503174936772201</v>
      </c>
      <c r="AL19" s="22">
        <f t="shared" si="4"/>
        <v>137.29469350250073</v>
      </c>
      <c r="AM19" s="62">
        <f t="shared" si="5"/>
        <v>344.23673942461483</v>
      </c>
      <c r="AN19" s="62">
        <f ca="1">AVERAGE(OFFSET($AM$3,0,0,'Données projet'!$E$10+1,1))-AVERAGE(OFFSET($H$3,0,0,'Données projet'!$E$10+1,1))</f>
        <v>90.493747191615796</v>
      </c>
      <c r="AO19" s="62">
        <f t="shared" si="36"/>
        <v>464.42331385660736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17.649999999999999</v>
      </c>
      <c r="N20" s="14">
        <f>IF('Données projet'!$A$36&gt;35,N19+M20-V19,IF(A20&lt;'Données projet'!$A$36,$K$205^A20,IF(A20='Données projet'!$A$36,'Données projet'!$B$36,N19+M20-V19)))</f>
        <v>146.4227299055232</v>
      </c>
      <c r="O20" s="14">
        <f>N20*VLOOKUP('Données projet'!$B$9,Paramètres!$A$1:$I$89,3,0)*VLOOKUP('Données projet'!$B$9,Paramètres!$A$1:$I$89,5,0)</f>
        <v>82.002585656289213</v>
      </c>
      <c r="P20" s="14">
        <f t="shared" si="33"/>
        <v>22.626119939890582</v>
      </c>
      <c r="Q20" s="22">
        <f t="shared" si="2"/>
        <v>182.22832891334647</v>
      </c>
      <c r="R20" s="62">
        <f t="shared" si="0"/>
        <v>391.5944532292192</v>
      </c>
      <c r="S20" s="62">
        <f ca="1">AVERAGE(OFFSET($R$3,0,0,'Données projet'!$E$9+1,1))-AVERAGE(OFFSET($H$3,0,0,'Données projet'!$E$9+1,1))</f>
        <v>90.27083484111813</v>
      </c>
      <c r="T20" s="62">
        <f t="shared" si="34"/>
        <v>463.25318095918544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17.649999999999999</v>
      </c>
      <c r="AI20" s="14">
        <f>IF('Données projet'!$A$62&gt;35,AI19+AH20-AQ19,IF(A20&lt;'Données projet'!$A$62,$AF$205^A20,IF(A20='Données projet'!$A$62,'Données projet'!$B$62,AI19+AH20-AQ19)))</f>
        <v>146.4227299055232</v>
      </c>
      <c r="AJ20" s="14">
        <f>AI20*VLOOKUP('Données projet'!$B$10,Paramètres!$A$1:$I$89,3,0)*VLOOKUP('Données projet'!$B$10,Paramètres!$A$1:$I$89,5,0)</f>
        <v>82.231005114941837</v>
      </c>
      <c r="AK20" s="14">
        <f t="shared" si="35"/>
        <v>22.681800167799967</v>
      </c>
      <c r="AL20" s="22">
        <f t="shared" si="4"/>
        <v>182.72313586744198</v>
      </c>
      <c r="AM20" s="62">
        <f t="shared" si="5"/>
        <v>392.08926018331471</v>
      </c>
      <c r="AN20" s="62">
        <f ca="1">AVERAGE(OFFSET($AM$3,0,0,'Données projet'!$E$10+1,1))-AVERAGE(OFFSET($H$3,0,0,'Données projet'!$E$10+1,1))</f>
        <v>90.493747191615796</v>
      </c>
      <c r="AO20" s="62">
        <f t="shared" si="36"/>
        <v>464.42331385660736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17.649999999999999</v>
      </c>
      <c r="N21" s="14">
        <f>IF('Données projet'!$A$36&gt;35,N20+M21-V20,IF(A21&lt;'Données projet'!$A$36,$K$205^A21,IF(A21='Données projet'!$A$36,'Données projet'!$B$36,N20+M21-V20)))</f>
        <v>196.33477761700289</v>
      </c>
      <c r="O21" s="14">
        <f>N21*VLOOKUP('Données projet'!$B$9,Paramètres!$A$1:$I$89,3,0)*VLOOKUP('Données projet'!$B$9,Paramètres!$A$1:$I$89,5,0)</f>
        <v>109.95532885662628</v>
      </c>
      <c r="P21" s="14">
        <f t="shared" si="33"/>
        <v>29.320459453964229</v>
      </c>
      <c r="Q21" s="22">
        <f t="shared" si="2"/>
        <v>242.57199797427847</v>
      </c>
      <c r="R21" s="62">
        <f t="shared" si="0"/>
        <v>454.34135116628158</v>
      </c>
      <c r="S21" s="62">
        <f ca="1">AVERAGE(OFFSET($R$3,0,0,'Données projet'!$E$9+1,1))-AVERAGE(OFFSET($H$3,0,0,'Données projet'!$E$9+1,1))</f>
        <v>90.27083484111813</v>
      </c>
      <c r="T21" s="62">
        <f t="shared" si="34"/>
        <v>463.25318095918544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17.649999999999999</v>
      </c>
      <c r="AI21" s="14">
        <f>IF('Données projet'!$A$62&gt;35,AI20+AH21-AQ20,IF(A21&lt;'Données projet'!$A$62,$AF$205^A21,IF(A21='Données projet'!$A$62,'Données projet'!$B$62,AI20+AH21-AQ20)))</f>
        <v>196.33477761700289</v>
      </c>
      <c r="AJ21" s="14">
        <f>AI21*VLOOKUP('Données projet'!$B$10,Paramètres!$A$1:$I$89,3,0)*VLOOKUP('Données projet'!$B$10,Paramètres!$A$1:$I$89,5,0)</f>
        <v>110.26161110970882</v>
      </c>
      <c r="AK21" s="14">
        <f t="shared" si="35"/>
        <v>29.392613666402852</v>
      </c>
      <c r="AL21" s="22">
        <f t="shared" si="4"/>
        <v>243.2311081517278</v>
      </c>
      <c r="AM21" s="62">
        <f t="shared" si="5"/>
        <v>455.00046134373088</v>
      </c>
      <c r="AN21" s="62">
        <f ca="1">AVERAGE(OFFSET($AM$3,0,0,'Données projet'!$E$10+1,1))-AVERAGE(OFFSET($H$3,0,0,'Données projet'!$E$10+1,1))</f>
        <v>90.493747191615796</v>
      </c>
      <c r="AO21" s="62">
        <f t="shared" si="36"/>
        <v>464.42331385660736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17.649999999999999</v>
      </c>
      <c r="N22" s="14">
        <f>IF('Données projet'!$A$36&gt;35,N21+M22-V21,IF(A22&lt;'Données projet'!$A$36,$K$205^A22,IF(A22='Données projet'!$A$36,'Données projet'!$B$36,N21+M22-V21)))</f>
        <v>263.26066264978124</v>
      </c>
      <c r="O22" s="14">
        <f>N22*VLOOKUP('Données projet'!$B$9,Paramètres!$A$1:$I$89,3,0)*VLOOKUP('Données projet'!$B$9,Paramètres!$A$1:$I$89,5,0)</f>
        <v>147.43650151038349</v>
      </c>
      <c r="P22" s="14">
        <f t="shared" si="33"/>
        <v>37.995438231364666</v>
      </c>
      <c r="Q22" s="22">
        <f t="shared" si="2"/>
        <v>322.9606283835447</v>
      </c>
      <c r="R22" s="62">
        <f t="shared" si="0"/>
        <v>537.11272262656826</v>
      </c>
      <c r="S22" s="62">
        <f ca="1">AVERAGE(OFFSET($R$3,0,0,'Données projet'!$E$9+1,1))-AVERAGE(OFFSET($H$3,0,0,'Données projet'!$E$9+1,1))</f>
        <v>90.27083484111813</v>
      </c>
      <c r="T22" s="62">
        <f t="shared" si="34"/>
        <v>463.25318095918544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17.649999999999999</v>
      </c>
      <c r="AI22" s="14">
        <f>IF('Données projet'!$A$62&gt;35,AI21+AH22-AQ21,IF(A22&lt;'Données projet'!$A$62,$AF$205^A22,IF(A22='Données projet'!$A$62,'Données projet'!$B$62,AI21+AH22-AQ21)))</f>
        <v>263.26066264978124</v>
      </c>
      <c r="AJ22" s="14">
        <f>AI22*VLOOKUP('Données projet'!$B$10,Paramètres!$A$1:$I$89,3,0)*VLOOKUP('Données projet'!$B$10,Paramètres!$A$1:$I$89,5,0)</f>
        <v>147.84718814411713</v>
      </c>
      <c r="AK22" s="14">
        <f t="shared" si="35"/>
        <v>38.08894054929894</v>
      </c>
      <c r="AL22" s="22">
        <f t="shared" si="4"/>
        <v>323.83875747436633</v>
      </c>
      <c r="AM22" s="62">
        <f t="shared" si="5"/>
        <v>537.99085171738989</v>
      </c>
      <c r="AN22" s="62">
        <f ca="1">AVERAGE(OFFSET($AM$3,0,0,'Données projet'!$E$10+1,1))-AVERAGE(OFFSET($H$3,0,0,'Données projet'!$E$10+1,1))</f>
        <v>90.493747191615796</v>
      </c>
      <c r="AO22" s="62">
        <f t="shared" si="36"/>
        <v>464.42331385660736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353</v>
      </c>
      <c r="L23" s="13">
        <f>VLOOKUP(A23,'Données projet'!$A$35:$I$55,9,0)</f>
        <v>17.649999999999999</v>
      </c>
      <c r="M23" s="13">
        <f t="array" ref="M23">INDEX(L:L,MIN(IF(ISNUMBER(L23:L219),ROW(L23:L219),"")))</f>
        <v>17.649999999999999</v>
      </c>
      <c r="N23" s="14">
        <f>IF('Données projet'!$A$36&gt;35,N22+M23-V22,IF(A23&lt;'Données projet'!$A$36,$K$205^A23,IF(A23='Données projet'!$A$36,'Données projet'!$B$36,N22+M23-V22)))</f>
        <v>353</v>
      </c>
      <c r="O23" s="14">
        <f>N23*VLOOKUP('Données projet'!$B$9,Paramètres!$A$1:$I$89,3,0)*VLOOKUP('Données projet'!$B$9,Paramètres!$A$1:$I$89,5,0)</f>
        <v>197.69412</v>
      </c>
      <c r="P23" s="14">
        <f t="shared" si="33"/>
        <v>49.237063582175921</v>
      </c>
      <c r="Q23" s="22">
        <f t="shared" si="2"/>
        <v>430.07181140562307</v>
      </c>
      <c r="R23" s="62">
        <f t="shared" si="0"/>
        <v>646.58651429251881</v>
      </c>
      <c r="S23" s="62">
        <f ca="1">AVERAGE(OFFSET($R$3,0,0,'Données projet'!$E$9+1,1))-AVERAGE(OFFSET($H$3,0,0,'Données projet'!$E$9+1,1))</f>
        <v>90.27083484111813</v>
      </c>
      <c r="T23" s="62">
        <f t="shared" si="34"/>
        <v>463.25318095918544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353</v>
      </c>
      <c r="W23" s="17">
        <f>IF(ISNA(VLOOKUP(A23,'Données projet'!$A$35:$I$55,5,0)),0%,VLOOKUP(A23,'Données projet'!$A$35:$I$55,5,0)*VLOOKUP('Données projet'!$B$9,Paramètres!$A$1:$I$89,7,0))</f>
        <v>0.54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0.1</v>
      </c>
      <c r="Z23" s="23">
        <f>EXP(-LN(2)/35)*Z22+(1-EXP(-LN(2)/35))/(LN(2)/35)*V23*W23*VLOOKUP('Données projet'!$B$9,Paramètres!$A$1:$I$89,3,0)*0.475*44/12</f>
        <v>118.0142966886296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18.652972307922735</v>
      </c>
      <c r="AC23" s="24">
        <f t="shared" si="3"/>
        <v>136.66726899655234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353</v>
      </c>
      <c r="AG23" s="13">
        <f>VLOOKUP(A23,'Données projet'!$A$61:$I$81,9,0)</f>
        <v>17.649999999999999</v>
      </c>
      <c r="AH23" s="13">
        <f t="array" ref="AH23">INDEX(AG:AG,MIN(IF(ISNUMBER(AG23:AG219),ROW(AG23:AG219),"")))</f>
        <v>17.649999999999999</v>
      </c>
      <c r="AI23" s="14">
        <f>IF('Données projet'!$A$62&gt;35,AI22+AH23-AQ22,IF(A23&lt;'Données projet'!$A$62,$AF$205^A23,IF(A23='Données projet'!$A$62,'Données projet'!$B$62,AI22+AH23-AQ22)))</f>
        <v>353</v>
      </c>
      <c r="AJ23" s="14">
        <f>AI23*VLOOKUP('Données projet'!$B$10,Paramètres!$A$1:$I$89,3,0)*VLOOKUP('Données projet'!$B$10,Paramètres!$A$1:$I$89,5,0)</f>
        <v>198.2448</v>
      </c>
      <c r="AK23" s="14">
        <f t="shared" si="35"/>
        <v>49.358230221844046</v>
      </c>
      <c r="AL23" s="22">
        <f t="shared" si="4"/>
        <v>431.24194430304505</v>
      </c>
      <c r="AM23" s="62">
        <f t="shared" si="5"/>
        <v>647.75664718994074</v>
      </c>
      <c r="AN23" s="62">
        <f ca="1">AVERAGE(OFFSET($AM$3,0,0,'Données projet'!$E$10+1,1))-AVERAGE(OFFSET($H$3,0,0,'Données projet'!$E$10+1,1))</f>
        <v>90.493747191615796</v>
      </c>
      <c r="AO23" s="62">
        <f t="shared" si="36"/>
        <v>464.42331385660736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353</v>
      </c>
      <c r="AR23" s="17">
        <f>IF(ISNA(VLOOKUP(A23,'Données projet'!$A$61:$I$81,5,0)),0%,VLOOKUP(A23,'Données projet'!$A$61:$I$81,5,0)*VLOOKUP('Données projet'!$B$10,Paramètres!$A$1:$I$89,7,0))</f>
        <v>0.54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0.1</v>
      </c>
      <c r="AU23" s="23">
        <f>EXP(-LN(2)/35)*AU22+(1-EXP(-LN(2)/35))/(LN(2)/35)*AQ23*AR23*VLOOKUP('Données projet'!$B$10,Paramètres!$A$1:$I$89,3,0)*0.475*44/12</f>
        <v>118.34302732007423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18.704930448056224</v>
      </c>
      <c r="AX23" s="23">
        <f t="shared" si="6"/>
        <v>137.04795776813046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90.27083484111813</v>
      </c>
      <c r="T24" s="62">
        <f t="shared" si="34"/>
        <v>463.25318095918544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115.70010831217895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13.189643208217053</v>
      </c>
      <c r="AC24" s="24">
        <f t="shared" si="3"/>
        <v>128.889751520396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90.493747191615796</v>
      </c>
      <c r="AO24" s="62">
        <f t="shared" si="36"/>
        <v>464.42331385660736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116.02239273644685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13.226383161443284</v>
      </c>
      <c r="AX24" s="23">
        <f t="shared" si="6"/>
        <v>129.24877589789014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90.27083484111813</v>
      </c>
      <c r="T25" s="62">
        <f t="shared" si="34"/>
        <v>463.25318095918544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113.43129975827497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9.326486153961369</v>
      </c>
      <c r="AC25" s="24">
        <f t="shared" si="3"/>
        <v>122.75778591223634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90.493747191615796</v>
      </c>
      <c r="AO25" s="62">
        <f t="shared" si="36"/>
        <v>464.42331385660736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113.74726438155706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9.3524652240281139</v>
      </c>
      <c r="AX25" s="23">
        <f t="shared" si="6"/>
        <v>123.09972960558517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90.27083484111813</v>
      </c>
      <c r="T26" s="62">
        <f t="shared" si="34"/>
        <v>463.25318095918544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111.20698115627648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6.5948216041085272</v>
      </c>
      <c r="AC26" s="24">
        <f t="shared" si="3"/>
        <v>117.80180276038502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90.493747191615796</v>
      </c>
      <c r="AO26" s="62">
        <f t="shared" si="36"/>
        <v>464.42331385660736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111.51674990601539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6.6131915807216428</v>
      </c>
      <c r="AX26" s="23">
        <f t="shared" si="6"/>
        <v>118.12994148673704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90.27083484111813</v>
      </c>
      <c r="T27" s="62">
        <f t="shared" si="34"/>
        <v>463.25318095918544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109.0262800853628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4.6632430769806854</v>
      </c>
      <c r="AC27" s="24">
        <f t="shared" si="3"/>
        <v>113.68952316234349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90.493747191615796</v>
      </c>
      <c r="AO27" s="62">
        <f t="shared" si="36"/>
        <v>464.42331385660736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109.32997445885961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4.6762326120140569</v>
      </c>
      <c r="AX27" s="23">
        <f t="shared" si="6"/>
        <v>114.00620707087367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90.27083484111813</v>
      </c>
      <c r="T28" s="62">
        <f t="shared" si="34"/>
        <v>463.25318095918544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106.88834123235341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3.2974108020542645</v>
      </c>
      <c r="AC28" s="24">
        <f t="shared" si="3"/>
        <v>110.18575203440767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90.493747191615796</v>
      </c>
      <c r="AO28" s="62">
        <f t="shared" si="36"/>
        <v>464.42331385660736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107.18608034442123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3.3065957903608214</v>
      </c>
      <c r="AX28" s="23">
        <f t="shared" si="6"/>
        <v>110.49267613478204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90.27083484111813</v>
      </c>
      <c r="T29" s="62">
        <f t="shared" si="34"/>
        <v>463.25318095918544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104.7923260562376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2.3316215384903431</v>
      </c>
      <c r="AC29" s="24">
        <f t="shared" si="3"/>
        <v>107.12394759472794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90.493747191615796</v>
      </c>
      <c r="AO29" s="62">
        <f t="shared" si="36"/>
        <v>464.42331385660736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105.08422668592068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2.3381163060070285</v>
      </c>
      <c r="AX29" s="23">
        <f t="shared" si="6"/>
        <v>107.42234299192771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90.27083484111813</v>
      </c>
      <c r="T30" s="62">
        <f t="shared" si="34"/>
        <v>463.25318095918544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102.7374124592824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1.6487054010271325</v>
      </c>
      <c r="AC30" s="24">
        <f t="shared" si="3"/>
        <v>104.38611786030953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90.493747191615796</v>
      </c>
      <c r="AO30" s="62">
        <f t="shared" si="36"/>
        <v>464.42331385660736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103.02358909565919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1.6532978951804107</v>
      </c>
      <c r="AX30" s="23">
        <f t="shared" si="6"/>
        <v>104.67688699083961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90.27083484111813</v>
      </c>
      <c r="T31" s="62">
        <f t="shared" si="34"/>
        <v>463.25318095918544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100.72279446458995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1.1658107692451718</v>
      </c>
      <c r="AC31" s="24">
        <f t="shared" si="3"/>
        <v>101.88860523383512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90.493747191615796</v>
      </c>
      <c r="AO31" s="62">
        <f t="shared" si="36"/>
        <v>464.42331385660736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101.0033593516779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1.1690581530035142</v>
      </c>
      <c r="AX31" s="23">
        <f t="shared" si="6"/>
        <v>102.17241750468142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90.27083484111813</v>
      </c>
      <c r="T32" s="62">
        <f t="shared" si="34"/>
        <v>463.25318095918544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98.747681899977778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0.82435270051356635</v>
      </c>
      <c r="AC32" s="24">
        <f t="shared" si="3"/>
        <v>99.572034600491349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90.493747191615796</v>
      </c>
      <c r="AO32" s="62">
        <f t="shared" si="36"/>
        <v>464.42331385660736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99.022745080757616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0.82664894759020535</v>
      </c>
      <c r="AX32" s="23">
        <f t="shared" si="6"/>
        <v>99.849394028347817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90.27083484111813</v>
      </c>
      <c r="T33" s="62">
        <f t="shared" si="34"/>
        <v>463.25318095918544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96.811300088057934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0.5829053846225859</v>
      </c>
      <c r="AC33" s="24">
        <f t="shared" si="3"/>
        <v>97.394205472680525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90.493747191615796</v>
      </c>
      <c r="AO33" s="62">
        <f t="shared" si="36"/>
        <v>464.42331385660736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97.080969447634658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0.58452907650175712</v>
      </c>
      <c r="AX33" s="23">
        <f t="shared" si="6"/>
        <v>97.66549852413641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90.27083484111813</v>
      </c>
      <c r="T34" s="62">
        <f t="shared" si="34"/>
        <v>463.25318095918544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94.912889542393557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0.41217635025678317</v>
      </c>
      <c r="AC34" s="24">
        <f t="shared" si="3"/>
        <v>95.325065892650343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90.493747191615796</v>
      </c>
      <c r="AO34" s="62">
        <f t="shared" si="36"/>
        <v>464.42331385660736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95.177270850311047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0.41332447379510268</v>
      </c>
      <c r="AX34" s="23">
        <f t="shared" si="6"/>
        <v>95.590595324106147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90.27083484111813</v>
      </c>
      <c r="T35" s="62">
        <f t="shared" si="34"/>
        <v>463.25318095918544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93.051705669613568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0.29145269231129295</v>
      </c>
      <c r="AC35" s="24">
        <f t="shared" si="3"/>
        <v>93.343158361924864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90.493747191615796</v>
      </c>
      <c r="AO35" s="62">
        <f t="shared" si="36"/>
        <v>464.42331385660736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93.310902621339466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0.29226453825087856</v>
      </c>
      <c r="AX35" s="23">
        <f t="shared" si="6"/>
        <v>93.603167159590342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90.27083484111813</v>
      </c>
      <c r="T36" s="62">
        <f t="shared" si="34"/>
        <v>463.25318095918544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91.227018477368716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0.20608817512839159</v>
      </c>
      <c r="AC36" s="24">
        <f t="shared" si="3"/>
        <v>91.433106652497102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90.493747191615796</v>
      </c>
      <c r="AO36" s="62">
        <f t="shared" si="36"/>
        <v>464.42331385660736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91.481132734965797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0.20666223689755134</v>
      </c>
      <c r="AX36" s="23">
        <f t="shared" si="6"/>
        <v>91.687794971863354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90.27083484111813</v>
      </c>
      <c r="T37" s="62">
        <f t="shared" si="34"/>
        <v>463.25318095918544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89.438112288014494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0.14572634615564647</v>
      </c>
      <c r="AC37" s="24">
        <f t="shared" si="3"/>
        <v>89.583838634170135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90.493747191615796</v>
      </c>
      <c r="AO37" s="62">
        <f t="shared" si="36"/>
        <v>464.42331385660736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89.687243520014491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0.14613226912543928</v>
      </c>
      <c r="AX37" s="23">
        <f t="shared" si="6"/>
        <v>89.833375789139936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90.27083484111813</v>
      </c>
      <c r="T38" s="62">
        <f t="shared" si="34"/>
        <v>463.25318095918544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87.684285457908473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0.10304408756419579</v>
      </c>
      <c r="AC38" s="24">
        <f t="shared" si="3"/>
        <v>87.787329545472673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90.493747191615796</v>
      </c>
      <c r="AO38" s="62">
        <f t="shared" si="36"/>
        <v>464.42331385660736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87.928531378404003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0.10333111844877567</v>
      </c>
      <c r="AX38" s="23">
        <f t="shared" si="6"/>
        <v>88.031862496852781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90.27083484111813</v>
      </c>
      <c r="T39" s="62">
        <f t="shared" si="34"/>
        <v>463.25318095918544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85.964850102212097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7.2863173077823237E-2</v>
      </c>
      <c r="AC39" s="24">
        <f t="shared" si="3"/>
        <v>86.037713275289917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90.493747191615796</v>
      </c>
      <c r="AO39" s="62">
        <f t="shared" si="36"/>
        <v>464.42331385660736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86.204306509182004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7.306613456271964E-2</v>
      </c>
      <c r="AX39" s="23">
        <f t="shared" si="6"/>
        <v>86.277372643744727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90.27083484111813</v>
      </c>
      <c r="T40" s="62">
        <f t="shared" si="34"/>
        <v>463.25318095918544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84.279131825088911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5.1522043782097897E-2</v>
      </c>
      <c r="AC40" s="24">
        <f t="shared" si="3"/>
        <v>84.330653868871011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90.493747191615796</v>
      </c>
      <c r="AO40" s="62">
        <f t="shared" si="36"/>
        <v>464.42331385660736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84.513892637972134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5.1665559224387834E-2</v>
      </c>
      <c r="AX40" s="23">
        <f t="shared" si="6"/>
        <v>84.565558197196523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90.27083484111813</v>
      </c>
      <c r="T41" s="62">
        <f t="shared" si="34"/>
        <v>463.25318095918544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82.626469455193487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3.6431586538911619E-2</v>
      </c>
      <c r="AC41" s="24">
        <f t="shared" si="3"/>
        <v>82.662901041732397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90.493747191615796</v>
      </c>
      <c r="AO41" s="62">
        <f t="shared" si="36"/>
        <v>464.42331385660736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82.856626751726026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3.653306728135982E-2</v>
      </c>
      <c r="AX41" s="23">
        <f t="shared" si="6"/>
        <v>82.89315981900738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90.27083484111813</v>
      </c>
      <c r="T42" s="62">
        <f t="shared" si="34"/>
        <v>463.25318095918544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81.006214786347201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2.5761021891048948E-2</v>
      </c>
      <c r="AC42" s="24">
        <f t="shared" si="3"/>
        <v>81.031975808238244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90.493747191615796</v>
      </c>
      <c r="AO42" s="62">
        <f t="shared" si="36"/>
        <v>464.42331385660736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81.231858838676828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2.5832779612193917E-2</v>
      </c>
      <c r="AX42" s="23">
        <f t="shared" si="6"/>
        <v>81.257691618289016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90.27083484111813</v>
      </c>
      <c r="T43" s="62">
        <f t="shared" si="34"/>
        <v>463.25318095918544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79.417732323299234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1.8215793269455809E-2</v>
      </c>
      <c r="AC43" s="24">
        <f t="shared" si="3"/>
        <v>79.435948116568696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90.493747191615796</v>
      </c>
      <c r="AO43" s="62">
        <f t="shared" si="36"/>
        <v>464.42331385660736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79.638951633391954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1.826653364067991E-2</v>
      </c>
      <c r="AX43" s="23">
        <f t="shared" si="6"/>
        <v>79.657218167032639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90.27083484111813</v>
      </c>
      <c r="T44" s="62">
        <f t="shared" si="34"/>
        <v>463.25318095918544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77.860399032472998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1.2880510945524474E-2</v>
      </c>
      <c r="AC44" s="24">
        <f t="shared" si="3"/>
        <v>77.873279543418519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90.493747191615796</v>
      </c>
      <c r="AO44" s="62">
        <f t="shared" si="36"/>
        <v>464.42331385660736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78.077280366825249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1.2916389806096959E-2</v>
      </c>
      <c r="AX44" s="23">
        <f t="shared" si="6"/>
        <v>78.090196756631343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90.27083484111813</v>
      </c>
      <c r="T45" s="62">
        <f t="shared" si="34"/>
        <v>463.25318095918544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76.333604097600343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9.1078966347279047E-3</v>
      </c>
      <c r="AC45" s="24">
        <f t="shared" si="3"/>
        <v>76.342711994235074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90.493747191615796</v>
      </c>
      <c r="AO45" s="62">
        <f t="shared" si="36"/>
        <v>464.42331385660736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76.546232521270511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9.1332668203399549E-3</v>
      </c>
      <c r="AX45" s="23">
        <f t="shared" si="6"/>
        <v>76.555365788090853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90.27083484111813</v>
      </c>
      <c r="T46" s="62">
        <f t="shared" si="34"/>
        <v>463.25318095918544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74.836748680147593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6.4402554727622371E-3</v>
      </c>
      <c r="AC46" s="24">
        <f t="shared" si="3"/>
        <v>74.843188935620361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90.493747191615796</v>
      </c>
      <c r="AO46" s="62">
        <f t="shared" si="36"/>
        <v>464.42331385660736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75.045207590120114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6.4581949030484793E-3</v>
      </c>
      <c r="AX46" s="23">
        <f t="shared" si="6"/>
        <v>75.051665785023161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90.27083484111813</v>
      </c>
      <c r="T47" s="62">
        <f t="shared" si="34"/>
        <v>463.25318095918544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73.369245684439434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4.5539483173639523E-3</v>
      </c>
      <c r="AC47" s="24">
        <f t="shared" si="3"/>
        <v>73.3737996327568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90.493747191615796</v>
      </c>
      <c r="AO47" s="62">
        <f t="shared" si="36"/>
        <v>464.42331385660736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73.573616842334772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4.5666334101699775E-3</v>
      </c>
      <c r="AX47" s="23">
        <f t="shared" si="6"/>
        <v>73.578183475744936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90.27083484111813</v>
      </c>
      <c r="T48" s="62">
        <f t="shared" si="34"/>
        <v>463.25318095918544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71.930519527388668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3.2201277363811186E-3</v>
      </c>
      <c r="AC48" s="24">
        <f t="shared" si="3"/>
        <v>71.933739655125052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90.493747191615796</v>
      </c>
      <c r="AO48" s="62">
        <f t="shared" si="36"/>
        <v>464.42331385660736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72.130883091531771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3.2290974515242397E-3</v>
      </c>
      <c r="AX48" s="23">
        <f t="shared" si="6"/>
        <v>72.134112188983295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90.27083484111813</v>
      </c>
      <c r="T49" s="62">
        <f t="shared" si="34"/>
        <v>463.25318095918544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70.520005912741368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2.2769741586819762E-3</v>
      </c>
      <c r="AC49" s="24">
        <f t="shared" si="3"/>
        <v>70.522282886900044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90.493747191615796</v>
      </c>
      <c r="AO49" s="62">
        <f t="shared" si="36"/>
        <v>464.42331385660736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70.716440469601324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2.2833167050849887E-3</v>
      </c>
      <c r="AX49" s="23">
        <f t="shared" si="6"/>
        <v>70.718723786306413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90.27083484111813</v>
      </c>
      <c r="T50" s="62">
        <f t="shared" si="34"/>
        <v>463.25318095918544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69.13715160974894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1.6100638681905593E-3</v>
      </c>
      <c r="AC50" s="24">
        <f t="shared" si="3"/>
        <v>69.138761673617125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90.493747191615796</v>
      </c>
      <c r="AO50" s="62">
        <f t="shared" si="36"/>
        <v>464.42331385660736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69.329734204762119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1.6145487257621198E-3</v>
      </c>
      <c r="AX50" s="23">
        <f t="shared" si="6"/>
        <v>69.331348753487887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90.27083484111813</v>
      </c>
      <c r="T51" s="62">
        <f t="shared" si="34"/>
        <v>463.25318095918544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67.781414236180353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1.1384870793409881E-3</v>
      </c>
      <c r="AC51" s="24">
        <f t="shared" si="3"/>
        <v>67.782552723259698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90.493747191615796</v>
      </c>
      <c r="AO51" s="62">
        <f t="shared" si="36"/>
        <v>464.42331385660736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67.970220403969108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1.1416583525424944E-3</v>
      </c>
      <c r="AX51" s="23">
        <f t="shared" si="6"/>
        <v>67.971362062321646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90.27083484111813</v>
      </c>
      <c r="T52" s="62">
        <f t="shared" si="34"/>
        <v>463.25318095918544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66.452262045589293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8.0503193409527964E-4</v>
      </c>
      <c r="AC52" s="24">
        <f t="shared" si="3"/>
        <v>66.453067077523386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90.493747191615796</v>
      </c>
      <c r="AO52" s="62">
        <f t="shared" si="36"/>
        <v>464.42331385660736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66.637365839588114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8.0727436288105991E-4</v>
      </c>
      <c r="AX52" s="23">
        <f t="shared" si="6"/>
        <v>66.638173113950998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90.27083484111813</v>
      </c>
      <c r="T53" s="62">
        <f t="shared" si="34"/>
        <v>463.25318095918544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65.149173718752948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5.6924353967049404E-4</v>
      </c>
      <c r="AC53" s="24">
        <f t="shared" si="3"/>
        <v>65.149742962292621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90.493747191615796</v>
      </c>
      <c r="AO53" s="62">
        <f t="shared" si="36"/>
        <v>464.42331385660736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65.33064774025361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5.7082917627124718E-4</v>
      </c>
      <c r="AX53" s="23">
        <f t="shared" si="6"/>
        <v>65.331218569429879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90.27083484111813</v>
      </c>
      <c r="T54" s="62">
        <f t="shared" si="34"/>
        <v>463.25318095918544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63.871638159200458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4.0251596704763982E-4</v>
      </c>
      <c r="AC54" s="24">
        <f t="shared" si="3"/>
        <v>63.872040675167504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90.493747191615796</v>
      </c>
      <c r="AO54" s="62">
        <f t="shared" si="36"/>
        <v>464.42331385660736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64.049553585827724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4.0363718144052996E-4</v>
      </c>
      <c r="AX54" s="23">
        <f t="shared" si="6"/>
        <v>64.049957223009159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90.27083484111813</v>
      </c>
      <c r="T55" s="62">
        <f t="shared" si="34"/>
        <v>463.25318095918544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62.619154292751048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2.8462176983524702E-4</v>
      </c>
      <c r="AC55" s="24">
        <f t="shared" si="3"/>
        <v>62.619438914520885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90.493747191615796</v>
      </c>
      <c r="AO55" s="62">
        <f t="shared" si="36"/>
        <v>464.42331385660736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62.793580906379844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2.8541458813562359E-4</v>
      </c>
      <c r="AX55" s="23">
        <f t="shared" si="6"/>
        <v>62.793866320967979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90.27083484111813</v>
      </c>
      <c r="T56" s="62">
        <f t="shared" si="34"/>
        <v>463.25318095918544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61.39123087098298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2.0125798352381991E-4</v>
      </c>
      <c r="AC56" s="24">
        <f t="shared" si="3"/>
        <v>61.391432128966507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90.493747191615796</v>
      </c>
      <c r="AO56" s="62">
        <f t="shared" si="36"/>
        <v>464.42331385660736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61.562237085108251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2.0181859072026498E-4</v>
      </c>
      <c r="AX56" s="23">
        <f t="shared" si="6"/>
        <v>61.562438903698968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90.27083484111813</v>
      </c>
      <c r="T57" s="62">
        <f t="shared" si="34"/>
        <v>463.25318095918544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60.187386278556453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1.4231088491762351E-4</v>
      </c>
      <c r="AC57" s="24">
        <f t="shared" si="3"/>
        <v>60.187528589441371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90.493747191615796</v>
      </c>
      <c r="AO57" s="62">
        <f t="shared" si="36"/>
        <v>464.42331385660736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60.355039165126222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1.427072940678118E-4</v>
      </c>
      <c r="AX57" s="23">
        <f t="shared" si="6"/>
        <v>60.355181872420289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90.27083484111813</v>
      </c>
      <c r="T58" s="62">
        <f t="shared" si="34"/>
        <v>463.25318095918544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59.007148344314714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1.0062899176190995E-4</v>
      </c>
      <c r="AC58" s="24">
        <f t="shared" si="3"/>
        <v>59.007248973306474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90.493747191615796</v>
      </c>
      <c r="AO58" s="62">
        <f t="shared" si="36"/>
        <v>464.42331385660736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59.171513660037014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1.0090929536013249E-4</v>
      </c>
      <c r="AX58" s="23">
        <f t="shared" si="6"/>
        <v>59.171614569332377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90.27083484111813</v>
      </c>
      <c r="T59" s="62">
        <f t="shared" si="34"/>
        <v>463.25318095918544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57.850054156089399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7.1155442458811755E-5</v>
      </c>
      <c r="AC59" s="24">
        <f t="shared" si="3"/>
        <v>57.850125311531855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90.493747191615796</v>
      </c>
      <c r="AO59" s="62">
        <f t="shared" si="36"/>
        <v>464.42331385660736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58.011196368223324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7.1353647033905898E-5</v>
      </c>
      <c r="AX59" s="23">
        <f t="shared" si="6"/>
        <v>58.011267721870361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90.27083484111813</v>
      </c>
      <c r="T60" s="62">
        <f t="shared" si="34"/>
        <v>463.25318095918544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56.715649879137409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5.0314495880954977E-5</v>
      </c>
      <c r="AC60" s="24">
        <f t="shared" si="3"/>
        <v>56.715700193633289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90.493747191615796</v>
      </c>
      <c r="AO60" s="62">
        <f t="shared" si="36"/>
        <v>464.42331385660736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56.873632190778437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5.0454647680066245E-5</v>
      </c>
      <c r="AX60" s="23">
        <f t="shared" si="6"/>
        <v>56.873682645426115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90.27083484111813</v>
      </c>
      <c r="T61" s="62">
        <f t="shared" si="34"/>
        <v>463.25318095918544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55.603490578138164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3.5577721229405878E-5</v>
      </c>
      <c r="AC61" s="24">
        <f t="shared" si="3"/>
        <v>55.603526155859392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90.493747191615796</v>
      </c>
      <c r="AO61" s="62">
        <f t="shared" si="36"/>
        <v>464.42331385660736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55.758374953007603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3.5676823516952949E-5</v>
      </c>
      <c r="AX61" s="23">
        <f t="shared" si="6"/>
        <v>55.758410629831118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90.27083484111813</v>
      </c>
      <c r="T62" s="62">
        <f t="shared" si="34"/>
        <v>463.25318095918544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54.513140042681322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2.5157247940477489E-5</v>
      </c>
      <c r="AC62" s="24">
        <f t="shared" si="3"/>
        <v>54.513165199929261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90.493747191615796</v>
      </c>
      <c r="AO62" s="62">
        <f t="shared" si="36"/>
        <v>464.42331385660736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54.664987229429713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2.5227323840033122E-5</v>
      </c>
      <c r="AX62" s="23">
        <f t="shared" si="6"/>
        <v>54.665012456753551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90.27083484111813</v>
      </c>
      <c r="T63" s="62">
        <f t="shared" si="34"/>
        <v>463.25318095918544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53.444170616176628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1.7788860614702939E-5</v>
      </c>
      <c r="AC63" s="24">
        <f t="shared" si="3"/>
        <v>53.444188405037245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90.493747191615796</v>
      </c>
      <c r="AO63" s="62">
        <f t="shared" si="36"/>
        <v>464.42331385660736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53.593040172210522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1.7838411758476475E-5</v>
      </c>
      <c r="AX63" s="23">
        <f t="shared" si="6"/>
        <v>53.593058010622279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90.27083484111813</v>
      </c>
      <c r="T64" s="62">
        <f t="shared" si="34"/>
        <v>463.25318095918544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52.396163028118721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1.2578623970238744E-5</v>
      </c>
      <c r="AC64" s="24">
        <f t="shared" si="3"/>
        <v>52.396175606742695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90.493747191615796</v>
      </c>
      <c r="AO64" s="62">
        <f t="shared" si="36"/>
        <v>464.42331385660736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52.542113342960256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1.2613661920016561E-5</v>
      </c>
      <c r="AX64" s="23">
        <f t="shared" si="6"/>
        <v>52.542125956622179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90.27083484111813</v>
      </c>
      <c r="T65" s="62">
        <f t="shared" si="34"/>
        <v>463.25318095918544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51.36870622964112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8.8944303073514694E-6</v>
      </c>
      <c r="AC65" s="24">
        <f t="shared" si="3"/>
        <v>51.368715124071429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90.493747191615796</v>
      </c>
      <c r="AO65" s="62">
        <f t="shared" si="36"/>
        <v>464.42331385660736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51.511794547829517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8.9192058792382373E-6</v>
      </c>
      <c r="AX65" s="23">
        <f t="shared" si="6"/>
        <v>51.511803467035399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90.27083484111813</v>
      </c>
      <c r="T66" s="62">
        <f t="shared" si="34"/>
        <v>463.25318095918544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50.361397232294898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6.2893119851193722E-6</v>
      </c>
      <c r="AC66" s="24">
        <f t="shared" si="3"/>
        <v>50.361403521606881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90.493747191615796</v>
      </c>
      <c r="AO66" s="62">
        <f t="shared" si="36"/>
        <v>464.42331385660736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50.501679675838879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6.3068309600082806E-6</v>
      </c>
      <c r="AX66" s="23">
        <f t="shared" si="6"/>
        <v>50.501685982669841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90.27083484111813</v>
      </c>
      <c r="T67" s="62">
        <f t="shared" si="34"/>
        <v>463.25318095918544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49.373840949988811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4.4472151536757347E-6</v>
      </c>
      <c r="AC67" s="24">
        <f t="shared" si="3"/>
        <v>49.373845397203965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90.493747191615796</v>
      </c>
      <c r="AO67" s="62">
        <f t="shared" si="36"/>
        <v>464.42331385660736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49.511372540378737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4.4596029396191186E-6</v>
      </c>
      <c r="AX67" s="23">
        <f t="shared" si="6"/>
        <v>49.511376999981678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90.27083484111813</v>
      </c>
      <c r="T68" s="62">
        <f t="shared" si="34"/>
        <v>463.25318095918544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48.405650044028896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3.1446559925596861E-6</v>
      </c>
      <c r="AC68" s="24">
        <f t="shared" ref="AC68:AC131" si="57">SUM(Z68:AB68)</f>
        <v>48.405653188684887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90.493747191615796</v>
      </c>
      <c r="AO68" s="62">
        <f t="shared" si="36"/>
        <v>464.42331385660736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48.540484723817258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3.1534154800041403E-6</v>
      </c>
      <c r="AX68" s="23">
        <f t="shared" ref="AX68:AX131" si="60">SUM(AU68:AW68)</f>
        <v>48.540487877232735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90.27083484111813</v>
      </c>
      <c r="T69" s="62">
        <f t="shared" ref="T69:T132" si="88">$T$3</f>
        <v>463.25318095918544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47.456444771196708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2.2236075768378673E-6</v>
      </c>
      <c r="AC69" s="24">
        <f t="shared" si="57"/>
        <v>47.456446994804281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90.493747191615796</v>
      </c>
      <c r="AO69" s="62">
        <f t="shared" ref="AO69:AO132" si="90">$AO$3</f>
        <v>464.42331385660736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47.588635425155459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2.2298014698095593E-6</v>
      </c>
      <c r="AX69" s="23">
        <f t="shared" si="60"/>
        <v>47.588637654956926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90.27083484111813</v>
      </c>
      <c r="T70" s="62">
        <f t="shared" si="88"/>
        <v>463.25318095918544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46.525852834806713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1.572327996279843E-6</v>
      </c>
      <c r="AC70" s="24">
        <f t="shared" si="57"/>
        <v>46.525854407134709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90.493747191615796</v>
      </c>
      <c r="AO70" s="62">
        <f t="shared" si="90"/>
        <v>464.42331385660736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46.655451310669669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1.5767077400020701E-6</v>
      </c>
      <c r="AX70" s="23">
        <f t="shared" si="60"/>
        <v>46.655452887377407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90.27083484111813</v>
      </c>
      <c r="T71" s="62">
        <f t="shared" si="88"/>
        <v>463.25318095918544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45.613509238684294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1.1118037884189337E-6</v>
      </c>
      <c r="AC71" s="24">
        <f t="shared" si="57"/>
        <v>45.613510350488085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90.493747191615796</v>
      </c>
      <c r="AO71" s="62">
        <f t="shared" si="90"/>
        <v>464.42331385660736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45.740566367482842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1.1149007349047797E-6</v>
      </c>
      <c r="AX71" s="23">
        <f t="shared" si="60"/>
        <v>45.740567482383575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90.27083484111813</v>
      </c>
      <c r="T72" s="62">
        <f t="shared" si="88"/>
        <v>463.25318095918544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44.719056144007183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7.8616399813992152E-7</v>
      </c>
      <c r="AC72" s="24">
        <f t="shared" si="57"/>
        <v>44.719056930171185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90.493747191615796</v>
      </c>
      <c r="AO72" s="62">
        <f t="shared" si="90"/>
        <v>464.42331385660736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44.843621760007188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7.8835387000103507E-7</v>
      </c>
      <c r="AX72" s="23">
        <f t="shared" si="60"/>
        <v>44.843622548361061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90.27083484111813</v>
      </c>
      <c r="T73" s="62">
        <f t="shared" si="88"/>
        <v>463.25318095918544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43.842142728954173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5.5590189420946684E-7</v>
      </c>
      <c r="AC73" s="24">
        <f t="shared" si="57"/>
        <v>43.842143284856064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90.493747191615796</v>
      </c>
      <c r="AO73" s="62">
        <f t="shared" si="90"/>
        <v>464.42331385660736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43.964265689201945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5.5745036745238983E-7</v>
      </c>
      <c r="AX73" s="23">
        <f t="shared" si="60"/>
        <v>43.964266246652315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90.27083484111813</v>
      </c>
      <c r="T74" s="62">
        <f t="shared" si="88"/>
        <v>463.25318095918544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42.982425051105984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3.9308199906996076E-7</v>
      </c>
      <c r="AC74" s="24">
        <f t="shared" si="57"/>
        <v>42.982425444187982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90.493747191615796</v>
      </c>
      <c r="AO74" s="62">
        <f t="shared" si="90"/>
        <v>464.42331385660736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43.102153254590952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3.9417693500051754E-7</v>
      </c>
      <c r="AX74" s="23">
        <f t="shared" si="60"/>
        <v>43.102153648767889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90.27083484111813</v>
      </c>
      <c r="T75" s="62">
        <f t="shared" si="88"/>
        <v>463.25318095918544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42.139565912544391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2.7795094710473342E-7</v>
      </c>
      <c r="AC75" s="24">
        <f t="shared" si="57"/>
        <v>42.139566190495337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90.493747191615796</v>
      </c>
      <c r="AO75" s="62">
        <f t="shared" si="90"/>
        <v>464.42331385660736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42.256946318986017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2.7872518372619491E-7</v>
      </c>
      <c r="AX75" s="23">
        <f t="shared" si="60"/>
        <v>42.256946597711199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90.27083484111813</v>
      </c>
      <c r="T76" s="62">
        <f t="shared" si="88"/>
        <v>463.25318095918544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41.313234727596679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1.9654099953498038E-7</v>
      </c>
      <c r="AC76" s="24">
        <f t="shared" si="57"/>
        <v>41.313234924137682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90.493747191615796</v>
      </c>
      <c r="AO76" s="62">
        <f t="shared" si="90"/>
        <v>464.42331385660736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41.428313375862963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1.9708846750025877E-7</v>
      </c>
      <c r="AX76" s="23">
        <f t="shared" si="60"/>
        <v>41.428313572951431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90.27083484111813</v>
      </c>
      <c r="T77" s="62">
        <f t="shared" si="88"/>
        <v>463.25318095918544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40.503107393173536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1.3897547355236671E-7</v>
      </c>
      <c r="AC77" s="24">
        <f t="shared" si="57"/>
        <v>40.503107532149009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90.493747191615796</v>
      </c>
      <c r="AO77" s="62">
        <f t="shared" si="90"/>
        <v>464.42331385660736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40.615929419338364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1.3936259186309746E-7</v>
      </c>
      <c r="AX77" s="23">
        <f t="shared" si="60"/>
        <v>40.615929558700955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90.27083484111813</v>
      </c>
      <c r="T78" s="62">
        <f t="shared" si="88"/>
        <v>463.25318095918544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39.708866161649553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9.827049976749019E-8</v>
      </c>
      <c r="AC78" s="24">
        <f t="shared" si="57"/>
        <v>39.70886625992005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90.493747191615796</v>
      </c>
      <c r="AO78" s="62">
        <f t="shared" si="90"/>
        <v>464.42331385660736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39.819475816695928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9.8544233750129384E-8</v>
      </c>
      <c r="AX78" s="23">
        <f t="shared" si="60"/>
        <v>39.819475915240162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90.27083484111813</v>
      </c>
      <c r="T79" s="62">
        <f t="shared" si="88"/>
        <v>463.25318095918544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38.930199516236435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6.9487736776183355E-8</v>
      </c>
      <c r="AC79" s="24">
        <f t="shared" si="57"/>
        <v>38.930199585724175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90.493747191615796</v>
      </c>
      <c r="AO79" s="62">
        <f t="shared" si="90"/>
        <v>464.42331385660736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39.038640183412582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6.9681295931548729E-8</v>
      </c>
      <c r="AX79" s="23">
        <f t="shared" si="60"/>
        <v>39.038640253093881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90.27083484111813</v>
      </c>
      <c r="T80" s="62">
        <f t="shared" si="88"/>
        <v>463.25318095918544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38.166802048800115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4.9135249883745095E-8</v>
      </c>
      <c r="AC80" s="24">
        <f t="shared" si="57"/>
        <v>38.166802097935367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90.493747191615796</v>
      </c>
      <c r="AO80" s="62">
        <f t="shared" si="90"/>
        <v>464.42331385660736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38.273116260635213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4.9272116875064692E-8</v>
      </c>
      <c r="AX80" s="23">
        <f t="shared" si="60"/>
        <v>38.27311630990733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90.27083484111813</v>
      </c>
      <c r="T81" s="62">
        <f t="shared" si="88"/>
        <v>463.25318095918544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37.41837434007374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3.4743868388091677E-8</v>
      </c>
      <c r="AC81" s="24">
        <f t="shared" si="57"/>
        <v>37.41837437481761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90.493747191615796</v>
      </c>
      <c r="AO81" s="62">
        <f t="shared" si="90"/>
        <v>464.42331385660736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37.522603795060014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3.4840647965774364E-8</v>
      </c>
      <c r="AX81" s="23">
        <f t="shared" si="60"/>
        <v>37.52260382990066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90.27083484111813</v>
      </c>
      <c r="T82" s="62">
        <f t="shared" si="88"/>
        <v>463.25318095918544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36.68462284221966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2.4567624941872548E-8</v>
      </c>
      <c r="AC82" s="24">
        <f t="shared" si="57"/>
        <v>36.684622866787286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90.493747191615796</v>
      </c>
      <c r="AO82" s="62">
        <f t="shared" si="90"/>
        <v>464.42331385660736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36.786808421167343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2.4636058437532346E-8</v>
      </c>
      <c r="AX82" s="23">
        <f t="shared" si="60"/>
        <v>36.786808445803402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90.27083484111813</v>
      </c>
      <c r="T83" s="62">
        <f t="shared" si="88"/>
        <v>463.25318095918544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35.965259763694277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1.7371934194045839E-8</v>
      </c>
      <c r="AC83" s="24">
        <f t="shared" si="57"/>
        <v>35.965259781066209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90.493747191615796</v>
      </c>
      <c r="AO83" s="62">
        <f t="shared" si="90"/>
        <v>464.42331385660736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36.065441545765843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1.7420323982887182E-8</v>
      </c>
      <c r="AX83" s="23">
        <f t="shared" si="60"/>
        <v>36.06544156318617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90.27083484111813</v>
      </c>
      <c r="T84" s="62">
        <f t="shared" si="88"/>
        <v>463.25318095918544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35.260002956370627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1.2283812470936274E-8</v>
      </c>
      <c r="AC84" s="24">
        <f t="shared" si="57"/>
        <v>35.26000296865444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90.493747191615796</v>
      </c>
      <c r="AO84" s="62">
        <f t="shared" si="90"/>
        <v>464.42331385660736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35.358220234800619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1.2318029218766173E-8</v>
      </c>
      <c r="AX84" s="23">
        <f t="shared" si="60"/>
        <v>35.358220247118645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90.27083484111813</v>
      </c>
      <c r="T85" s="62">
        <f t="shared" si="88"/>
        <v>463.25318095918544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34.568575804874413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8.6859670970229193E-9</v>
      </c>
      <c r="AC85" s="24">
        <f t="shared" si="57"/>
        <v>34.568575813560379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90.493747191615796</v>
      </c>
      <c r="AO85" s="62">
        <f t="shared" si="90"/>
        <v>464.42331385660736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34.664867102381017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8.7101619914435911E-9</v>
      </c>
      <c r="AX85" s="23">
        <f t="shared" si="60"/>
        <v>34.664867111091176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90.27083484111813</v>
      </c>
      <c r="T86" s="62">
        <f t="shared" si="88"/>
        <v>463.25318095918544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33.89070711809012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6.1419062354681369E-9</v>
      </c>
      <c r="AC86" s="24">
        <f t="shared" si="57"/>
        <v>33.890707124232023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90.493747191615796</v>
      </c>
      <c r="AO86" s="62">
        <f t="shared" si="90"/>
        <v>464.42331385660736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33.985110201984511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6.1590146093830865E-9</v>
      </c>
      <c r="AX86" s="23">
        <f t="shared" si="60"/>
        <v>33.985110208143524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90.27083484111813</v>
      </c>
      <c r="T87" s="62">
        <f t="shared" si="88"/>
        <v>463.25318095918544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33.226131022794597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4.3429835485114597E-9</v>
      </c>
      <c r="AC87" s="24">
        <f t="shared" si="57"/>
        <v>33.226131027137583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90.493747191615796</v>
      </c>
      <c r="AO87" s="62">
        <f t="shared" si="90"/>
        <v>464.42331385660736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33.318682919794014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4.3550809957217955E-9</v>
      </c>
      <c r="AX87" s="23">
        <f t="shared" si="60"/>
        <v>33.318682924149094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90.27083484111813</v>
      </c>
      <c r="T88" s="62">
        <f t="shared" si="88"/>
        <v>463.25318095918544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32.574586859376424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3.0709531177340684E-9</v>
      </c>
      <c r="AC88" s="24">
        <f t="shared" si="57"/>
        <v>32.574586862447376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90.493747191615796</v>
      </c>
      <c r="AO88" s="62">
        <f t="shared" si="90"/>
        <v>464.42331385660736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32.665323870126763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3.0795073046915433E-9</v>
      </c>
      <c r="AX88" s="23">
        <f t="shared" si="60"/>
        <v>32.665323873206269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90.27083484111813</v>
      </c>
      <c r="T89" s="62">
        <f t="shared" si="88"/>
        <v>463.25318095918544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31.935819079600183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2.1714917742557298E-9</v>
      </c>
      <c r="AC89" s="24">
        <f t="shared" si="57"/>
        <v>31.935819081771676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90.493747191615796</v>
      </c>
      <c r="AO89" s="62">
        <f t="shared" si="90"/>
        <v>464.42331385660736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32.024776792913819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2.1775404978608978E-9</v>
      </c>
      <c r="AX89" s="23">
        <f t="shared" si="60"/>
        <v>32.024776795091363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90.27083484111813</v>
      </c>
      <c r="T90" s="62">
        <f t="shared" si="88"/>
        <v>463.25318095918544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31.309577146375478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1.5354765588670342E-9</v>
      </c>
      <c r="AC90" s="24">
        <f t="shared" si="57"/>
        <v>31.309577147910954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90.493747191615796</v>
      </c>
      <c r="AO90" s="62">
        <f t="shared" si="90"/>
        <v>464.42331385660736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31.39679045318988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1.5397536523457716E-9</v>
      </c>
      <c r="AX90" s="23">
        <f t="shared" si="60"/>
        <v>31.396790454729633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90.27083484111813</v>
      </c>
      <c r="T91" s="62">
        <f t="shared" si="88"/>
        <v>463.25318095918544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30.695615435491447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1.0857458871278649E-9</v>
      </c>
      <c r="AC91" s="24">
        <f t="shared" si="57"/>
        <v>30.695615436577192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90.493747191615796</v>
      </c>
      <c r="AO91" s="62">
        <f t="shared" si="90"/>
        <v>464.42331385660736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30.781118542554083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1.0887702489304489E-9</v>
      </c>
      <c r="AX91" s="23">
        <f t="shared" si="60"/>
        <v>30.781118543642854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90.27083484111813</v>
      </c>
      <c r="T92" s="62">
        <f t="shared" si="88"/>
        <v>463.25318095918544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30.093693139278184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7.6773827943351711E-10</v>
      </c>
      <c r="AC92" s="24">
        <f t="shared" si="57"/>
        <v>30.093693140045922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90.493747191615796</v>
      </c>
      <c r="AO92" s="62">
        <f t="shared" si="90"/>
        <v>464.42331385660736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30.177519582563068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7.6987682617288581E-10</v>
      </c>
      <c r="AX92" s="23">
        <f t="shared" si="60"/>
        <v>30.177519583332945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90.27083484111813</v>
      </c>
      <c r="T93" s="62">
        <f t="shared" si="88"/>
        <v>463.25318095918544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29.503574172157315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5.4287294356393246E-10</v>
      </c>
      <c r="AC93" s="24">
        <f t="shared" si="57"/>
        <v>29.503574172700187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90.493747191615796</v>
      </c>
      <c r="AO93" s="62">
        <f t="shared" si="90"/>
        <v>464.42331385660736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29.585756830018465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5.4438512446522444E-10</v>
      </c>
      <c r="AX93" s="23">
        <f t="shared" si="60"/>
        <v>29.58575683056285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90.27083484111813</v>
      </c>
      <c r="T94" s="62">
        <f t="shared" si="88"/>
        <v>463.25318095918544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28.925027078044657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3.8386913971675856E-10</v>
      </c>
      <c r="AC94" s="24">
        <f t="shared" si="57"/>
        <v>28.925027078428528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90.493747191615796</v>
      </c>
      <c r="AO94" s="62">
        <f t="shared" si="90"/>
        <v>464.42331385660736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29.005598184111619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3.8493841308644291E-10</v>
      </c>
      <c r="AX94" s="23">
        <f t="shared" si="60"/>
        <v>29.005598184496559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90.27083484111813</v>
      </c>
      <c r="T95" s="62">
        <f t="shared" si="88"/>
        <v>463.25318095918544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28.357824939568665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2.7143647178196623E-10</v>
      </c>
      <c r="AC95" s="24">
        <f t="shared" si="57"/>
        <v>28.357824939840103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90.493747191615796</v>
      </c>
      <c r="AO95" s="62">
        <f t="shared" si="90"/>
        <v>464.42331385660736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28.436816095389176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2.7219256223261222E-10</v>
      </c>
      <c r="AX95" s="23">
        <f t="shared" si="60"/>
        <v>28.436816095661367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90.27083484111813</v>
      </c>
      <c r="T96" s="62">
        <f t="shared" si="88"/>
        <v>463.25318095918544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27.801745289069043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1.9193456985837928E-10</v>
      </c>
      <c r="AC96" s="24">
        <f t="shared" si="57"/>
        <v>27.801745289260978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90.493747191615796</v>
      </c>
      <c r="AO96" s="62">
        <f t="shared" si="90"/>
        <v>464.42331385660736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27.879187476503763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1.9246920654322145E-10</v>
      </c>
      <c r="AX96" s="23">
        <f t="shared" si="60"/>
        <v>27.879187476696231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90.27083484111813</v>
      </c>
      <c r="T97" s="62">
        <f t="shared" si="88"/>
        <v>463.25318095918544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27.256570021340622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1.3571823589098311E-10</v>
      </c>
      <c r="AC97" s="24">
        <f t="shared" si="57"/>
        <v>27.256570021476339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90.493747191615796</v>
      </c>
      <c r="AO97" s="62">
        <f t="shared" si="90"/>
        <v>464.42331385660736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27.332493614714817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1.3609628111630611E-10</v>
      </c>
      <c r="AX97" s="23">
        <f t="shared" si="60"/>
        <v>27.332493614850915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90.27083484111813</v>
      </c>
      <c r="T98" s="62">
        <f t="shared" si="88"/>
        <v>463.25318095918544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26.722085308088275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9.5967284929189639E-11</v>
      </c>
      <c r="AC98" s="24">
        <f t="shared" si="57"/>
        <v>26.722085308184241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90.493747191615796</v>
      </c>
      <c r="AO98" s="62">
        <f t="shared" si="90"/>
        <v>464.42331385660736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26.796520086105222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9.6234603271610727E-11</v>
      </c>
      <c r="AX98" s="23">
        <f t="shared" si="60"/>
        <v>26.796520086201458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90.27083484111813</v>
      </c>
      <c r="T99" s="62">
        <f t="shared" si="88"/>
        <v>463.25318095918544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26.198081514059322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6.7859117945491557E-11</v>
      </c>
      <c r="AC99" s="24">
        <f t="shared" si="57"/>
        <v>26.198081514127182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90.493747191615796</v>
      </c>
      <c r="AO99" s="62">
        <f t="shared" si="90"/>
        <v>464.42331385660736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26.271056671480089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6.8048140558153055E-11</v>
      </c>
      <c r="AX99" s="23">
        <f t="shared" si="60"/>
        <v>26.271056671548138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90.27083484111813</v>
      </c>
      <c r="T100" s="62">
        <f t="shared" si="88"/>
        <v>463.25318095918544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25.684353114820521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4.7983642464594819E-11</v>
      </c>
      <c r="AC100" s="24">
        <f t="shared" si="57"/>
        <v>25.684353114868504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90.493747191615796</v>
      </c>
      <c r="AO100" s="62">
        <f t="shared" si="90"/>
        <v>464.42331385660736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25.755897273914719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4.8117301635805363E-11</v>
      </c>
      <c r="AX100" s="23">
        <f t="shared" si="60"/>
        <v>25.755897273962837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90.27083484111813</v>
      </c>
      <c r="T101" s="62">
        <f t="shared" si="88"/>
        <v>463.25318095918544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25.18069861614741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3.3929558972745779E-11</v>
      </c>
      <c r="AC101" s="24">
        <f t="shared" si="57"/>
        <v>25.180698616181338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90.493747191615796</v>
      </c>
      <c r="AO101" s="62">
        <f t="shared" si="90"/>
        <v>464.42331385660736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25.250839837919401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3.4024070279076528E-11</v>
      </c>
      <c r="AX101" s="23">
        <f t="shared" si="60"/>
        <v>25.250839837953425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90.27083484111813</v>
      </c>
      <c r="T102" s="62">
        <f t="shared" si="88"/>
        <v>463.25318095918544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24.68692047499437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2.399182123229741E-11</v>
      </c>
      <c r="AC102" s="24">
        <f t="shared" si="57"/>
        <v>24.686920475018361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90.493747191615796</v>
      </c>
      <c r="AO102" s="62">
        <f t="shared" si="90"/>
        <v>464.42331385660736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24.755686270189333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2.4058650817902682E-11</v>
      </c>
      <c r="AX102" s="23">
        <f t="shared" si="60"/>
        <v>24.755686270213392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90.27083484111813</v>
      </c>
      <c r="T103" s="62">
        <f t="shared" si="88"/>
        <v>463.25318095918544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24.202825022014412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1.6964779486372889E-11</v>
      </c>
      <c r="AC103" s="24">
        <f t="shared" si="57"/>
        <v>24.202825022031377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90.493747191615796</v>
      </c>
      <c r="AO103" s="62">
        <f t="shared" si="90"/>
        <v>464.42331385660736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24.270242361908597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1.7012035139538264E-11</v>
      </c>
      <c r="AX103" s="23">
        <f t="shared" si="60"/>
        <v>24.270242361925607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90.27083484111813</v>
      </c>
      <c r="T104" s="62">
        <f t="shared" si="88"/>
        <v>463.25318095918544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23.728222385598322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1.1995910616148705E-11</v>
      </c>
      <c r="AC104" s="24">
        <f t="shared" si="57"/>
        <v>23.728222385610319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90.493747191615796</v>
      </c>
      <c r="AO104" s="62">
        <f t="shared" si="90"/>
        <v>464.42331385660736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23.794317712577698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1.2029325408951341E-11</v>
      </c>
      <c r="AX104" s="23">
        <f t="shared" si="60"/>
        <v>23.794317712589727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90.27083484111813</v>
      </c>
      <c r="T105" s="62">
        <f t="shared" si="88"/>
        <v>463.25318095918544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23.262926417403325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8.4823897431864447E-12</v>
      </c>
      <c r="AC105" s="24">
        <f t="shared" si="57"/>
        <v>23.262926417411808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90.493747191615796</v>
      </c>
      <c r="AO105" s="62">
        <f t="shared" si="90"/>
        <v>464.42331385660736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23.327725655334802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8.5060175697691319E-12</v>
      </c>
      <c r="AX105" s="23">
        <f t="shared" si="60"/>
        <v>23.327725655343308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90.27083484111813</v>
      </c>
      <c r="T106" s="62">
        <f t="shared" si="88"/>
        <v>463.25318095918544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22.806754619342115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5.9979553080743524E-12</v>
      </c>
      <c r="AC106" s="24">
        <f t="shared" si="57"/>
        <v>22.806754619348112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90.493747191615796</v>
      </c>
      <c r="AO106" s="62">
        <f t="shared" si="90"/>
        <v>464.42331385660736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22.870283183741389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6.0146627044756704E-12</v>
      </c>
      <c r="AX106" s="23">
        <f t="shared" si="60"/>
        <v>22.870283183747404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90.27083484111813</v>
      </c>
      <c r="T107" s="62">
        <f t="shared" si="88"/>
        <v>463.25318095918544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22.359528072003563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4.2411948715932223E-12</v>
      </c>
      <c r="AC107" s="24">
        <f t="shared" si="57"/>
        <v>22.359528072007805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90.493747191615796</v>
      </c>
      <c r="AO107" s="62">
        <f t="shared" si="90"/>
        <v>464.42331385660736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22.421810880003566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4.253008784884566E-12</v>
      </c>
      <c r="AX107" s="23">
        <f t="shared" si="60"/>
        <v>22.421810880007818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90.27083484111813</v>
      </c>
      <c r="T108" s="62">
        <f t="shared" si="88"/>
        <v>463.25318095918544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21.921071364477061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2.9989776540371762E-12</v>
      </c>
      <c r="AC108" s="24">
        <f t="shared" si="57"/>
        <v>21.92107136448006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90.493747191615796</v>
      </c>
      <c r="AO108" s="62">
        <f t="shared" si="90"/>
        <v>464.42331385660736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21.982132844600944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3.0073313522378352E-12</v>
      </c>
      <c r="AX108" s="23">
        <f t="shared" si="60"/>
        <v>21.982132844603949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90.27083484111813</v>
      </c>
      <c r="T109" s="62">
        <f t="shared" si="88"/>
        <v>463.25318095918544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21.491212525552967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2.1205974357966112E-12</v>
      </c>
      <c r="AC109" s="24">
        <f t="shared" si="57"/>
        <v>21.491212525555088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90.493747191615796</v>
      </c>
      <c r="AO109" s="62">
        <f t="shared" si="90"/>
        <v>464.42331385660736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21.551076627295448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2.126504392442283E-12</v>
      </c>
      <c r="AX109" s="23">
        <f t="shared" si="60"/>
        <v>21.551076627297576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90.27083484111813</v>
      </c>
      <c r="T110" s="62">
        <f t="shared" si="88"/>
        <v>463.25318095918544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21.069782956272174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1.4994888270185881E-12</v>
      </c>
      <c r="AC110" s="24">
        <f t="shared" si="57"/>
        <v>21.069782956273674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90.493747191615796</v>
      </c>
      <c r="AO110" s="62">
        <f t="shared" si="90"/>
        <v>464.42331385660736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21.12847315949298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1.5036656761189176E-12</v>
      </c>
      <c r="AX110" s="23">
        <f t="shared" si="60"/>
        <v>21.128473159494483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90.27083484111813</v>
      </c>
      <c r="T111" s="62">
        <f t="shared" si="88"/>
        <v>463.25318095918544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20.656617363798318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1.0602987178983056E-12</v>
      </c>
      <c r="AC111" s="24">
        <f t="shared" si="57"/>
        <v>20.656617363799377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90.493747191615796</v>
      </c>
      <c r="AO111" s="62">
        <f t="shared" si="90"/>
        <v>464.42331385660736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20.714156687931457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1.0632521962211415E-12</v>
      </c>
      <c r="AX111" s="23">
        <f t="shared" si="60"/>
        <v>20.714156687932519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90.27083484111813</v>
      </c>
      <c r="T112" s="62">
        <f t="shared" si="88"/>
        <v>463.25318095918544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20.251553696586747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7.4974441350929405E-13</v>
      </c>
      <c r="AC112" s="24">
        <f t="shared" si="57"/>
        <v>20.251553696587496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90.493747191615796</v>
      </c>
      <c r="AO112" s="62">
        <f t="shared" si="90"/>
        <v>464.42331385660736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20.307964709669157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7.518328380594588E-13</v>
      </c>
      <c r="AX112" s="23">
        <f t="shared" si="60"/>
        <v>20.307964709669911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90.27083484111813</v>
      </c>
      <c r="T113" s="62">
        <f t="shared" si="88"/>
        <v>463.25318095918544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19.854433080824755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5.3014935894915279E-13</v>
      </c>
      <c r="AC113" s="24">
        <f t="shared" si="57"/>
        <v>19.854433080825284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90.493747191615796</v>
      </c>
      <c r="AO113" s="62">
        <f t="shared" si="90"/>
        <v>464.42331385660736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19.909737908347939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5.3162609811057074E-13</v>
      </c>
      <c r="AX113" s="23">
        <f t="shared" si="60"/>
        <v>19.909737908348472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90.27083484111813</v>
      </c>
      <c r="T114" s="62">
        <f t="shared" si="88"/>
        <v>463.25318095918544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19.465099758118196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3.7487220675464703E-13</v>
      </c>
      <c r="AC114" s="24">
        <f t="shared" si="57"/>
        <v>19.465099758118573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90.493747191615796</v>
      </c>
      <c r="AO114" s="62">
        <f t="shared" si="90"/>
        <v>464.42331385660736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19.519320091706266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3.759164190297294E-13</v>
      </c>
      <c r="AX114" s="23">
        <f t="shared" si="60"/>
        <v>19.519320091706643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90.27083484111813</v>
      </c>
      <c r="T115" s="62">
        <f t="shared" si="88"/>
        <v>463.25318095918544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19.083401024400036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2.650746794745764E-13</v>
      </c>
      <c r="AC115" s="24">
        <f t="shared" si="57"/>
        <v>19.083401024400303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90.493747191615796</v>
      </c>
      <c r="AO115" s="62">
        <f t="shared" si="90"/>
        <v>464.42331385660736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19.136558130317582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2.6581304905528537E-13</v>
      </c>
      <c r="AX115" s="23">
        <f t="shared" si="60"/>
        <v>19.136558130317848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90.27083484111813</v>
      </c>
      <c r="T116" s="62">
        <f t="shared" si="88"/>
        <v>463.25318095918544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18.709187170036849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1.8743610337732351E-13</v>
      </c>
      <c r="AC116" s="24">
        <f t="shared" si="57"/>
        <v>18.709187170037037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90.493747191615796</v>
      </c>
      <c r="AO116" s="62">
        <f t="shared" si="90"/>
        <v>464.42331385660736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18.761301897529986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1.879582095148647E-13</v>
      </c>
      <c r="AX116" s="23">
        <f t="shared" si="60"/>
        <v>18.761301897530174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90.27083484111813</v>
      </c>
      <c r="T117" s="62">
        <f t="shared" si="88"/>
        <v>463.25318095918544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18.342311421109809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1.325373397372882E-13</v>
      </c>
      <c r="AC117" s="24">
        <f t="shared" si="57"/>
        <v>18.34231142110994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90.493747191615796</v>
      </c>
      <c r="AO117" s="62">
        <f t="shared" si="90"/>
        <v>464.42331385660736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18.39340421058365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1.3290652452764269E-13</v>
      </c>
      <c r="AX117" s="23">
        <f t="shared" si="60"/>
        <v>18.393404210583782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90.27083484111813</v>
      </c>
      <c r="T118" s="62">
        <f t="shared" si="88"/>
        <v>463.25318095918544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17.982629881847117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9.3718051688661757E-14</v>
      </c>
      <c r="AC118" s="24">
        <f t="shared" si="57"/>
        <v>17.98262988184721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90.493747191615796</v>
      </c>
      <c r="AO118" s="62">
        <f t="shared" si="90"/>
        <v>464.42331385660736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18.032720772882904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9.397910475743235E-14</v>
      </c>
      <c r="AX118" s="23">
        <f t="shared" si="60"/>
        <v>18.032720772882996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90.27083484111813</v>
      </c>
      <c r="T119" s="62">
        <f t="shared" si="88"/>
        <v>463.25318095918544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17.630001478185292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6.6268669868644099E-14</v>
      </c>
      <c r="AC119" s="24">
        <f t="shared" si="57"/>
        <v>17.63000147818536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90.493747191615796</v>
      </c>
      <c r="AO119" s="62">
        <f t="shared" si="90"/>
        <v>464.42331385660736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17.679110117400292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6.6453262263821343E-14</v>
      </c>
      <c r="AX119" s="23">
        <f t="shared" si="60"/>
        <v>17.679110117400359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90.27083484111813</v>
      </c>
      <c r="T120" s="62">
        <f t="shared" si="88"/>
        <v>463.25318095918544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17.284287902437185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4.6859025844330878E-14</v>
      </c>
      <c r="AC120" s="24">
        <f t="shared" si="57"/>
        <v>17.284287902437232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90.493747191615796</v>
      </c>
      <c r="AO120" s="62">
        <f t="shared" si="90"/>
        <v>464.42331385660736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17.332433551190491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4.6989552378716175E-14</v>
      </c>
      <c r="AX120" s="23">
        <f t="shared" si="60"/>
        <v>17.332433551190537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90.27083484111813</v>
      </c>
      <c r="T121" s="62">
        <f t="shared" si="88"/>
        <v>463.25318095918544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16.945353559045039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3.3134334934322049E-14</v>
      </c>
      <c r="AC121" s="24">
        <f t="shared" si="57"/>
        <v>16.945353559045071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90.493747191615796</v>
      </c>
      <c r="AO121" s="62">
        <f t="shared" si="90"/>
        <v>464.42331385660736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16.992555100992238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3.3226631131910671E-14</v>
      </c>
      <c r="AX121" s="23">
        <f t="shared" si="60"/>
        <v>16.99255510099227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90.27083484111813</v>
      </c>
      <c r="T122" s="62">
        <f t="shared" si="88"/>
        <v>463.25318095918544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16.613065511397277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2.3429512922165439E-14</v>
      </c>
      <c r="AC122" s="24">
        <f t="shared" si="57"/>
        <v>16.613065511397302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90.493747191615796</v>
      </c>
      <c r="AO122" s="62">
        <f t="shared" si="90"/>
        <v>464.42331385660736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16.659341459896989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2.3494776189358088E-14</v>
      </c>
      <c r="AX122" s="23">
        <f t="shared" si="60"/>
        <v>16.659341459897014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90.27083484111813</v>
      </c>
      <c r="T123" s="62">
        <f t="shared" si="88"/>
        <v>463.25318095918544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16.287293429688191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1.6567167467161025E-14</v>
      </c>
      <c r="AC123" s="24">
        <f t="shared" si="57"/>
        <v>16.287293429688209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90.493747191615796</v>
      </c>
      <c r="AO123" s="62">
        <f t="shared" si="90"/>
        <v>464.42331385660736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16.332661935063364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1.6613315565955336E-14</v>
      </c>
      <c r="AX123" s="23">
        <f t="shared" si="60"/>
        <v>16.332661935063381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90.27083484111813</v>
      </c>
      <c r="T124" s="62">
        <f t="shared" si="88"/>
        <v>463.25318095918544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15.96790953980007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1.171475646108272E-14</v>
      </c>
      <c r="AC124" s="24">
        <f t="shared" si="57"/>
        <v>15.967909539800083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90.493747191615796</v>
      </c>
      <c r="AO124" s="62">
        <f t="shared" si="90"/>
        <v>464.42331385660736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16.012388396456892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1.1747388094679044E-14</v>
      </c>
      <c r="AX124" s="23">
        <f t="shared" si="60"/>
        <v>16.012388396456902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90.27083484111813</v>
      </c>
      <c r="T125" s="62">
        <f t="shared" si="88"/>
        <v>463.25318095918544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15.654788573187718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8.2835837335805124E-15</v>
      </c>
      <c r="AC125" s="24">
        <f t="shared" si="57"/>
        <v>15.654788573187727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90.493747191615796</v>
      </c>
      <c r="AO125" s="62">
        <f t="shared" si="90"/>
        <v>464.42331385660736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15.698395226594924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8.3066577829776679E-15</v>
      </c>
      <c r="AX125" s="23">
        <f t="shared" si="60"/>
        <v>15.698395226594933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90.27083484111813</v>
      </c>
      <c r="T126" s="62">
        <f t="shared" si="88"/>
        <v>463.25318095918544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15.347807717745702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5.8573782305413598E-15</v>
      </c>
      <c r="AC126" s="24">
        <f t="shared" si="57"/>
        <v>15.347807717745708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90.493747191615796</v>
      </c>
      <c r="AO126" s="62">
        <f t="shared" si="90"/>
        <v>464.42331385660736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15.390559271277025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5.8736940473395219E-15</v>
      </c>
      <c r="AX126" s="23">
        <f t="shared" si="60"/>
        <v>15.390559271277031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90.27083484111813</v>
      </c>
      <c r="T127" s="62">
        <f t="shared" si="88"/>
        <v>463.25318095918544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15.046846569639072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4.1417918667902562E-15</v>
      </c>
      <c r="AC127" s="24">
        <f t="shared" si="57"/>
        <v>15.046846569639076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90.493747191615796</v>
      </c>
      <c r="AO127" s="62">
        <f t="shared" si="90"/>
        <v>464.42331385660736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15.088759791281518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4.1533288914888339E-15</v>
      </c>
      <c r="AX127" s="23">
        <f t="shared" si="60"/>
        <v>15.088759791281522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90.27083484111813</v>
      </c>
      <c r="T128" s="62">
        <f t="shared" si="88"/>
        <v>463.25318095918544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14.751787086078638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2.9286891152706799E-15</v>
      </c>
      <c r="AC128" s="24">
        <f t="shared" si="57"/>
        <v>14.751787086078641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90.493747191615796</v>
      </c>
      <c r="AO128" s="62">
        <f t="shared" si="90"/>
        <v>464.42331385660736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14.792878415009216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2.9368470236697609E-15</v>
      </c>
      <c r="AX128" s="23">
        <f t="shared" si="60"/>
        <v>14.79287841500922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90.27083484111813</v>
      </c>
      <c r="T129" s="62">
        <f t="shared" si="88"/>
        <v>463.25318095918544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14.462513539022309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2.0708959333951281E-15</v>
      </c>
      <c r="AC129" s="24">
        <f t="shared" si="57"/>
        <v>14.462513539022311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90.493747191615796</v>
      </c>
      <c r="AO129" s="62">
        <f t="shared" si="90"/>
        <v>464.42331385660736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14.502799092055795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2.076664445744417E-15</v>
      </c>
      <c r="AX129" s="23">
        <f t="shared" si="60"/>
        <v>14.502799092055797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90.27083484111813</v>
      </c>
      <c r="T130" s="62">
        <f t="shared" si="88"/>
        <v>463.25318095918544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14.178912469784313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1.4643445576353399E-15</v>
      </c>
      <c r="AC130" s="24">
        <f t="shared" si="57"/>
        <v>14.178912469784315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90.493747191615796</v>
      </c>
      <c r="AO130" s="62">
        <f t="shared" si="90"/>
        <v>464.42331385660736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14.218408047694574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1.4684235118348805E-15</v>
      </c>
      <c r="AX130" s="23">
        <f t="shared" si="60"/>
        <v>14.218408047694576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90.27083484111813</v>
      </c>
      <c r="T131" s="62">
        <f t="shared" si="88"/>
        <v>463.25318095918544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13.900872644534502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1.035447966697564E-15</v>
      </c>
      <c r="AC131" s="24">
        <f t="shared" si="57"/>
        <v>13.900872644534504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90.493747191615796</v>
      </c>
      <c r="AO131" s="62">
        <f t="shared" si="90"/>
        <v>464.42331385660736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13.939593738251867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1.0383322228722085E-15</v>
      </c>
      <c r="AX131" s="23">
        <f t="shared" si="60"/>
        <v>13.939593738251869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90.27083484111813</v>
      </c>
      <c r="T132" s="62">
        <f t="shared" si="88"/>
        <v>463.25318095918544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13.628285010670291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7.3217227881766997E-16</v>
      </c>
      <c r="AC132" s="24">
        <f t="shared" ref="AC132:AC153" si="111">SUM(Z132:AB132)</f>
        <v>13.628285010670291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90.493747191615796</v>
      </c>
      <c r="AO132" s="62">
        <f t="shared" si="90"/>
        <v>464.42331385660736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13.666246807357394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7.3421175591744024E-16</v>
      </c>
      <c r="AX132" s="23">
        <f t="shared" ref="AX132:AX153" si="114">SUM(AU132:AW132)</f>
        <v>13.666246807357394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90.27083484111813</v>
      </c>
      <c r="T133" s="62">
        <f t="shared" ref="T133:T196" si="142">$T$3</f>
        <v>463.25318095918544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13.36104265404412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5.1772398334878202E-16</v>
      </c>
      <c r="AC133" s="24">
        <f t="shared" si="111"/>
        <v>13.36104265404412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90.493747191615796</v>
      </c>
      <c r="AO133" s="62">
        <f t="shared" ref="AO133:AO196" si="144">$AO$3</f>
        <v>464.42331385660736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13.398260043052597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5.1916611143610424E-16</v>
      </c>
      <c r="AX133" s="23">
        <f t="shared" si="114"/>
        <v>13.398260043052597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90.27083484111813</v>
      </c>
      <c r="T134" s="62">
        <f t="shared" si="142"/>
        <v>463.25318095918544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13.099040757029645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3.6608613940883499E-16</v>
      </c>
      <c r="AC134" s="24">
        <f t="shared" si="111"/>
        <v>13.099040757029645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90.493747191615796</v>
      </c>
      <c r="AO134" s="62">
        <f t="shared" si="144"/>
        <v>464.42331385660736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13.13552833574003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3.6710587795872012E-16</v>
      </c>
      <c r="AX134" s="23">
        <f t="shared" si="114"/>
        <v>13.13552833574003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90.27083484111813</v>
      </c>
      <c r="T135" s="62">
        <f t="shared" si="142"/>
        <v>463.25318095918544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12.842176557410244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2.5886199167439101E-16</v>
      </c>
      <c r="AC135" s="24">
        <f t="shared" si="111"/>
        <v>12.842176557410244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90.493747191615796</v>
      </c>
      <c r="AO135" s="62">
        <f t="shared" si="144"/>
        <v>464.42331385660736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12.877948636957345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2.5958305571805212E-16</v>
      </c>
      <c r="AX135" s="23">
        <f t="shared" si="114"/>
        <v>12.877948636957345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90.27083484111813</v>
      </c>
      <c r="T136" s="62">
        <f t="shared" si="142"/>
        <v>463.25318095918544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12.590349308073689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1.8304306970441749E-16</v>
      </c>
      <c r="AC136" s="24">
        <f t="shared" si="111"/>
        <v>12.590349308073689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90.493747191615796</v>
      </c>
      <c r="AO136" s="62">
        <f t="shared" si="144"/>
        <v>464.42331385660736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12.625419918959686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1.8355293897936006E-16</v>
      </c>
      <c r="AX136" s="23">
        <f t="shared" si="114"/>
        <v>12.625419918959686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90.27083484111813</v>
      </c>
      <c r="T137" s="62">
        <f t="shared" si="142"/>
        <v>463.25318095918544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12.343460237497169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1.2943099583719551E-16</v>
      </c>
      <c r="AC137" s="24">
        <f t="shared" si="111"/>
        <v>12.343460237497169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90.493747191615796</v>
      </c>
      <c r="AO137" s="62">
        <f t="shared" si="144"/>
        <v>464.42331385660736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12.377843135094652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1.2979152785902606E-16</v>
      </c>
      <c r="AX137" s="23">
        <f t="shared" si="114"/>
        <v>12.377843135094652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90.27083484111813</v>
      </c>
      <c r="T138" s="62">
        <f t="shared" si="142"/>
        <v>463.25318095918544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12.10141251100719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9.1521534852208747E-17</v>
      </c>
      <c r="AC138" s="24">
        <f t="shared" si="111"/>
        <v>12.10141251100719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90.493747191615796</v>
      </c>
      <c r="AO138" s="62">
        <f t="shared" si="144"/>
        <v>464.42331385660736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12.135121180954284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9.1776469489680029E-17</v>
      </c>
      <c r="AX138" s="23">
        <f t="shared" si="114"/>
        <v>12.135121180954284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90.27083484111813</v>
      </c>
      <c r="T139" s="62">
        <f t="shared" si="142"/>
        <v>463.25318095918544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11.864111192799145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6.4715497918597753E-17</v>
      </c>
      <c r="AC139" s="24">
        <f t="shared" si="111"/>
        <v>11.864111192799145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90.493747191615796</v>
      </c>
      <c r="AO139" s="62">
        <f t="shared" si="144"/>
        <v>464.42331385660736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11.897158856288835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6.489576392951303E-17</v>
      </c>
      <c r="AX139" s="23">
        <f t="shared" si="114"/>
        <v>11.897158856288835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90.27083484111813</v>
      </c>
      <c r="T140" s="62">
        <f t="shared" si="142"/>
        <v>463.25318095918544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11.631463208701646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4.5760767426104373E-17</v>
      </c>
      <c r="AC140" s="24">
        <f t="shared" si="111"/>
        <v>11.631463208701646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90.493747191615796</v>
      </c>
      <c r="AO140" s="62">
        <f t="shared" si="144"/>
        <v>464.42331385660736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11.663862827667389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4.5888234744840015E-17</v>
      </c>
      <c r="AX140" s="23">
        <f t="shared" si="114"/>
        <v>11.663862827667389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90.27083484111813</v>
      </c>
      <c r="T141" s="62">
        <f t="shared" si="142"/>
        <v>463.25318095918544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11.403377309671042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3.2357748959298876E-17</v>
      </c>
      <c r="AC141" s="24">
        <f t="shared" si="111"/>
        <v>11.403377309671042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90.493747191615796</v>
      </c>
      <c r="AO141" s="62">
        <f t="shared" si="144"/>
        <v>464.42331385660736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11.435141591870682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3.2447881964756515E-17</v>
      </c>
      <c r="AX141" s="23">
        <f t="shared" si="114"/>
        <v>11.435141591870682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90.27083484111813</v>
      </c>
      <c r="T142" s="62">
        <f t="shared" si="142"/>
        <v>463.25318095918544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11.179764036001766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2.2880383713052187E-17</v>
      </c>
      <c r="AC142" s="24">
        <f t="shared" si="111"/>
        <v>11.179764036001766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90.493747191615796</v>
      </c>
      <c r="AO142" s="62">
        <f t="shared" si="144"/>
        <v>464.42331385660736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11.21090544000177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2.2944117372420007E-17</v>
      </c>
      <c r="AX142" s="23">
        <f t="shared" si="114"/>
        <v>11.21090544000177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90.27083484111813</v>
      </c>
      <c r="T143" s="62">
        <f t="shared" si="142"/>
        <v>463.25318095918544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10.960535682238515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1.6178874479649438E-17</v>
      </c>
      <c r="AC143" s="24">
        <f t="shared" si="111"/>
        <v>10.960535682238515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90.493747191615796</v>
      </c>
      <c r="AO143" s="62">
        <f t="shared" si="144"/>
        <v>464.42331385660736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10.991066422300459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1.6223940982378258E-17</v>
      </c>
      <c r="AX143" s="23">
        <f t="shared" si="114"/>
        <v>10.991066422300459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90.27083484111813</v>
      </c>
      <c r="T144" s="62">
        <f t="shared" si="142"/>
        <v>463.25318095918544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10.745606262776468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1.1440191856526093E-17</v>
      </c>
      <c r="AC144" s="24">
        <f t="shared" si="111"/>
        <v>10.745606262776468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90.493747191615796</v>
      </c>
      <c r="AO144" s="62">
        <f t="shared" si="144"/>
        <v>464.42331385660736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10.775538313647711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1.1472058686210004E-17</v>
      </c>
      <c r="AX144" s="23">
        <f t="shared" si="114"/>
        <v>10.775538313647711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90.27083484111813</v>
      </c>
      <c r="T145" s="62">
        <f t="shared" si="142"/>
        <v>463.25318095918544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10.534891478136071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8.0894372398247191E-18</v>
      </c>
      <c r="AC145" s="24">
        <f t="shared" si="111"/>
        <v>10.534891478136071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90.493747191615796</v>
      </c>
      <c r="AO145" s="62">
        <f t="shared" si="144"/>
        <v>464.42331385660736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10.564236579746478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8.1119704911891288E-18</v>
      </c>
      <c r="AX145" s="23">
        <f t="shared" si="114"/>
        <v>10.564236579746478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90.27083484111813</v>
      </c>
      <c r="T146" s="62">
        <f t="shared" si="142"/>
        <v>463.25318095918544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10.328308681899145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5.7200959282630467E-18</v>
      </c>
      <c r="AC146" s="24">
        <f t="shared" si="111"/>
        <v>10.328308681899145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90.493747191615796</v>
      </c>
      <c r="AO146" s="62">
        <f t="shared" si="144"/>
        <v>464.42331385660736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10.357078343965716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5.7360293431050018E-18</v>
      </c>
      <c r="AX146" s="23">
        <f t="shared" si="114"/>
        <v>10.357078343965716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90.27083484111813</v>
      </c>
      <c r="T147" s="62">
        <f t="shared" si="142"/>
        <v>463.25318095918544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10.125776848293361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4.0447186199123596E-18</v>
      </c>
      <c r="AC147" s="24">
        <f t="shared" si="111"/>
        <v>10.125776848293361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90.493747191615796</v>
      </c>
      <c r="AO147" s="62">
        <f t="shared" si="144"/>
        <v>464.42331385660736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10.153982354834566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4.0559852455945644E-18</v>
      </c>
      <c r="AX147" s="23">
        <f t="shared" si="114"/>
        <v>10.153982354834566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90.27083484111813</v>
      </c>
      <c r="T148" s="62">
        <f t="shared" si="142"/>
        <v>463.25318095918544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9.9272165404123651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2.8600479641315233E-18</v>
      </c>
      <c r="AC148" s="24">
        <f t="shared" si="111"/>
        <v>9.9272165404123651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90.493747191615796</v>
      </c>
      <c r="AO148" s="62">
        <f t="shared" si="144"/>
        <v>464.42331385660736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9.954868954173957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2.8680146715525009E-18</v>
      </c>
      <c r="AX148" s="23">
        <f t="shared" si="114"/>
        <v>9.954868954173957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90.27083484111813</v>
      </c>
      <c r="T149" s="62">
        <f t="shared" si="142"/>
        <v>463.25318095918544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9.7325498790590856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2.0223593099561798E-18</v>
      </c>
      <c r="AC149" s="24">
        <f t="shared" si="111"/>
        <v>9.7325498790590856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90.493747191615796</v>
      </c>
      <c r="AO149" s="62">
        <f t="shared" si="144"/>
        <v>464.42331385660736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9.7596600458531206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2.0279926227972822E-18</v>
      </c>
      <c r="AX149" s="23">
        <f t="shared" si="114"/>
        <v>9.7596600458531206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90.27083484111813</v>
      </c>
      <c r="T150" s="62">
        <f t="shared" si="142"/>
        <v>463.25318095918544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9.5417005122000056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1.4300239820657617E-18</v>
      </c>
      <c r="AC150" s="24">
        <f t="shared" si="111"/>
        <v>9.5417005122000056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90.493747191615796</v>
      </c>
      <c r="AO150" s="62">
        <f t="shared" si="144"/>
        <v>464.42331385660736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9.5682790651587784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1.4340073357762505E-18</v>
      </c>
      <c r="AX150" s="23">
        <f t="shared" si="114"/>
        <v>9.5682790651587784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90.27083484111813</v>
      </c>
      <c r="T151" s="62">
        <f t="shared" si="142"/>
        <v>463.25318095918544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9.3545935850184119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1.0111796549780899E-18</v>
      </c>
      <c r="AC151" s="24">
        <f t="shared" si="111"/>
        <v>9.3545935850184119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90.493747191615796</v>
      </c>
      <c r="AO151" s="62">
        <f t="shared" si="144"/>
        <v>464.42331385660736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9.3806509487649805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1.0139963113986411E-18</v>
      </c>
      <c r="AX151" s="23">
        <f t="shared" si="114"/>
        <v>9.3806509487649805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90.27083484111813</v>
      </c>
      <c r="T152" s="62">
        <f t="shared" si="142"/>
        <v>463.25318095918544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9.171155710554892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7.1501199103288083E-19</v>
      </c>
      <c r="AC152" s="24">
        <f t="shared" si="111"/>
        <v>9.171155710554892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90.493747191615796</v>
      </c>
      <c r="AO152" s="62">
        <f t="shared" si="144"/>
        <v>464.42331385660736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9.1967021052918145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7.1700366788812523E-19</v>
      </c>
      <c r="AX152" s="23">
        <f t="shared" si="114"/>
        <v>9.1967021052918145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90.27083484111813</v>
      </c>
      <c r="T153" s="62">
        <f t="shared" si="142"/>
        <v>463.25318095918544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8.9913149409235462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5.0558982748904494E-19</v>
      </c>
      <c r="AC153" s="24">
        <f t="shared" si="111"/>
        <v>8.9913149409235462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90.493747191615796</v>
      </c>
      <c r="AO153" s="62">
        <f t="shared" si="144"/>
        <v>464.42331385660736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9.0163603864414412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5.0699815569932055E-19</v>
      </c>
      <c r="AX153" s="23">
        <f t="shared" si="114"/>
        <v>9.0163603864414412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90.27083484111813</v>
      </c>
      <c r="T154" s="62">
        <f t="shared" si="142"/>
        <v>463.25318095918544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8.8150007390926337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3.5750599551644042E-19</v>
      </c>
      <c r="AC154" s="24">
        <f t="shared" ref="AC154:AC203" si="163">SUM(Z154:AB154)</f>
        <v>8.8150007390926337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90.493747191615796</v>
      </c>
      <c r="AO154" s="62">
        <f t="shared" si="144"/>
        <v>464.42331385660736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8.8395550587001352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3.5850183394406262E-19</v>
      </c>
      <c r="AX154" s="23">
        <f t="shared" ref="AX154:AX203" si="166">SUM(AU154:AW154)</f>
        <v>8.8395550587001352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90.27083484111813</v>
      </c>
      <c r="T155" s="62">
        <f t="shared" si="142"/>
        <v>463.25318095918544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8.6421439512185803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2.5279491374452247E-19</v>
      </c>
      <c r="AC155" s="24">
        <f t="shared" si="163"/>
        <v>8.6421439512185803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90.493747191615796</v>
      </c>
      <c r="AO155" s="62">
        <f t="shared" si="144"/>
        <v>464.42331385660736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8.6662167755952346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2.5349907784966027E-19</v>
      </c>
      <c r="AX155" s="23">
        <f t="shared" si="166"/>
        <v>8.6662167755952346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90.27083484111813</v>
      </c>
      <c r="T156" s="62">
        <f t="shared" si="142"/>
        <v>463.25318095918544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8.4726767795225069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1.7875299775822021E-19</v>
      </c>
      <c r="AC156" s="24">
        <f t="shared" si="163"/>
        <v>8.4726767795225069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90.493747191615796</v>
      </c>
      <c r="AO156" s="62">
        <f t="shared" si="144"/>
        <v>464.42331385660736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8.4962775504961083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1.7925091697203131E-19</v>
      </c>
      <c r="AX156" s="23">
        <f t="shared" si="166"/>
        <v>8.4962775504961083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90.27083484111813</v>
      </c>
      <c r="T157" s="62">
        <f t="shared" si="142"/>
        <v>463.25318095918544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8.3065327556986261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1.2639745687226124E-19</v>
      </c>
      <c r="AC157" s="24">
        <f t="shared" si="163"/>
        <v>8.3065327556986261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90.493747191615796</v>
      </c>
      <c r="AO157" s="62">
        <f t="shared" si="144"/>
        <v>464.42331385660736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8.329670729948484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1.2674953892483014E-19</v>
      </c>
      <c r="AX157" s="23">
        <f t="shared" si="166"/>
        <v>8.329670729948484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90.27083484111813</v>
      </c>
      <c r="T158" s="62">
        <f t="shared" si="142"/>
        <v>463.25318095918544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8.143646714844083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8.9376498879110104E-20</v>
      </c>
      <c r="AC158" s="24">
        <f t="shared" si="163"/>
        <v>8.143646714844083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90.493747191615796</v>
      </c>
      <c r="AO158" s="62">
        <f t="shared" si="144"/>
        <v>464.42331385660736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8.1663309675316729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8.9625458486015654E-20</v>
      </c>
      <c r="AX158" s="23">
        <f t="shared" si="166"/>
        <v>8.1663309675316729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90.27083484111813</v>
      </c>
      <c r="T159" s="62">
        <f t="shared" si="142"/>
        <v>463.25318095918544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7.9839547699000226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6.3198728436130618E-20</v>
      </c>
      <c r="AC159" s="24">
        <f t="shared" si="163"/>
        <v>7.9839547699000226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90.493747191615796</v>
      </c>
      <c r="AO159" s="62">
        <f t="shared" si="144"/>
        <v>464.42331385660736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8.006194198228437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6.3374769462415069E-20</v>
      </c>
      <c r="AX159" s="23">
        <f t="shared" si="166"/>
        <v>8.006194198228437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90.27083484111813</v>
      </c>
      <c r="T160" s="62">
        <f t="shared" si="142"/>
        <v>463.25318095918544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7.8273942865938464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4.4688249439555052E-20</v>
      </c>
      <c r="AC160" s="24">
        <f t="shared" si="163"/>
        <v>7.8273942865938464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90.493747191615796</v>
      </c>
      <c r="AO160" s="62">
        <f t="shared" si="144"/>
        <v>464.42331385660736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7.849197613297453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4.4812729243007827E-20</v>
      </c>
      <c r="AX160" s="23">
        <f t="shared" si="166"/>
        <v>7.849197613297453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90.27083484111813</v>
      </c>
      <c r="T161" s="62">
        <f t="shared" si="142"/>
        <v>463.25318095918544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7.6739038588728388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3.1599364218065309E-20</v>
      </c>
      <c r="AC161" s="24">
        <f t="shared" si="163"/>
        <v>7.6739038588728388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90.493747191615796</v>
      </c>
      <c r="AO161" s="62">
        <f t="shared" si="144"/>
        <v>464.42331385660736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7.6952796356385038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3.1687384731207534E-20</v>
      </c>
      <c r="AX161" s="23">
        <f t="shared" si="166"/>
        <v>7.6952796356385038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90.27083484111813</v>
      </c>
      <c r="T162" s="62">
        <f t="shared" si="142"/>
        <v>463.25318095918544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7.5234232848195237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2.2344124719777526E-20</v>
      </c>
      <c r="AC162" s="24">
        <f t="shared" si="163"/>
        <v>7.5234232848195237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90.493747191615796</v>
      </c>
      <c r="AO162" s="62">
        <f t="shared" si="144"/>
        <v>464.42331385660736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7.5443798956407502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2.2406364621503913E-20</v>
      </c>
      <c r="AX162" s="23">
        <f t="shared" si="166"/>
        <v>7.5443798956407502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90.27083484111813</v>
      </c>
      <c r="T163" s="62">
        <f t="shared" si="142"/>
        <v>463.25318095918544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7.3758935430393064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1.5799682109032654E-20</v>
      </c>
      <c r="AC163" s="24">
        <f t="shared" si="163"/>
        <v>7.3758935430393064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90.493747191615796</v>
      </c>
      <c r="AO163" s="62">
        <f t="shared" si="144"/>
        <v>464.42331385660736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7.3964392075045993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1.5843692365603767E-20</v>
      </c>
      <c r="AX163" s="23">
        <f t="shared" si="166"/>
        <v>7.3964392075045993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90.27083484111813</v>
      </c>
      <c r="T164" s="62">
        <f t="shared" si="142"/>
        <v>463.25318095918544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7.231256769511142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1.1172062359888763E-20</v>
      </c>
      <c r="AC164" s="24">
        <f t="shared" si="163"/>
        <v>7.231256769511142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90.493747191615796</v>
      </c>
      <c r="AO164" s="62">
        <f t="shared" si="144"/>
        <v>464.42331385660736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7.2513995460278888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1.1203182310751957E-20</v>
      </c>
      <c r="AX164" s="23">
        <f t="shared" si="166"/>
        <v>7.2513995460278888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90.27083484111813</v>
      </c>
      <c r="T165" s="62">
        <f t="shared" si="142"/>
        <v>463.25318095918544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7.0894562348921442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7.8998410545163272E-21</v>
      </c>
      <c r="AC165" s="24">
        <f t="shared" si="163"/>
        <v>7.0894562348921442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90.493747191615796</v>
      </c>
      <c r="AO165" s="62">
        <f t="shared" si="144"/>
        <v>464.42331385660736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7.109204023847278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7.9218461828018836E-21</v>
      </c>
      <c r="AX165" s="23">
        <f t="shared" si="166"/>
        <v>7.109204023847278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90.27083484111813</v>
      </c>
      <c r="T166" s="62">
        <f t="shared" si="142"/>
        <v>463.25318095918544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6.9504363222672394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5.5860311799443815E-21</v>
      </c>
      <c r="AC166" s="24">
        <f t="shared" si="163"/>
        <v>6.9504363222672394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90.493747191615796</v>
      </c>
      <c r="AO166" s="62">
        <f t="shared" si="144"/>
        <v>464.42331385660736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6.9697968691259247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5.6015911553759784E-21</v>
      </c>
      <c r="AX166" s="23">
        <f t="shared" si="166"/>
        <v>6.9697968691259247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90.27083484111813</v>
      </c>
      <c r="T167" s="62">
        <f t="shared" si="142"/>
        <v>463.25318095918544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6.814142505335135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3.9499205272581636E-21</v>
      </c>
      <c r="AC167" s="24">
        <f t="shared" si="163"/>
        <v>6.814142505335135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90.493747191615796</v>
      </c>
      <c r="AO167" s="62">
        <f t="shared" si="144"/>
        <v>464.42331385660736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6.8331234036786883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3.9609230914009418E-21</v>
      </c>
      <c r="AX167" s="23">
        <f t="shared" si="166"/>
        <v>6.8331234036786883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90.27083484111813</v>
      </c>
      <c r="T168" s="62">
        <f t="shared" si="142"/>
        <v>463.25318095918544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6.6805213270220491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2.7930155899721908E-21</v>
      </c>
      <c r="AC168" s="24">
        <f t="shared" si="163"/>
        <v>6.6805213270220491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90.493747191615796</v>
      </c>
      <c r="AO168" s="62">
        <f t="shared" si="144"/>
        <v>464.42331385660736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6.6991300215262903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2.8007955776879892E-21</v>
      </c>
      <c r="AX168" s="23">
        <f t="shared" si="166"/>
        <v>6.6991300215262903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90.27083484111813</v>
      </c>
      <c r="T169" s="62">
        <f t="shared" si="142"/>
        <v>463.25318095918544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6.5495203785148117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1.9749602636290818E-21</v>
      </c>
      <c r="AC169" s="24">
        <f t="shared" si="163"/>
        <v>6.5495203785148117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90.493747191615796</v>
      </c>
      <c r="AO169" s="62">
        <f t="shared" si="144"/>
        <v>464.42331385660736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6.5677641678700072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1.9804615457004709E-21</v>
      </c>
      <c r="AX169" s="23">
        <f t="shared" si="166"/>
        <v>6.5677641678700072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90.27083484111813</v>
      </c>
      <c r="T170" s="62">
        <f t="shared" si="142"/>
        <v>463.25318095918544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6.4210882787051125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1.3965077949860954E-21</v>
      </c>
      <c r="AC170" s="24">
        <f t="shared" si="163"/>
        <v>6.4210882787051125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90.493747191615796</v>
      </c>
      <c r="AO170" s="62">
        <f t="shared" si="144"/>
        <v>464.42331385660736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6.4389743184786647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1.4003977888439946E-21</v>
      </c>
      <c r="AX170" s="23">
        <f t="shared" si="166"/>
        <v>6.4389743184786647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90.27083484111813</v>
      </c>
      <c r="T171" s="62">
        <f t="shared" si="142"/>
        <v>463.25318095918544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6.2951746540368356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9.8748013181454091E-22</v>
      </c>
      <c r="AC171" s="24">
        <f t="shared" si="163"/>
        <v>6.2951746540368356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90.493747191615796</v>
      </c>
      <c r="AO171" s="62">
        <f t="shared" si="144"/>
        <v>464.42331385660736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6.312709959479835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9.9023077285023545E-22</v>
      </c>
      <c r="AX171" s="23">
        <f t="shared" si="166"/>
        <v>6.312709959479835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90.27083484111813</v>
      </c>
      <c r="T172" s="62">
        <f t="shared" si="142"/>
        <v>463.25318095918544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6.1717301187485756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6.9825389749304769E-22</v>
      </c>
      <c r="AC172" s="24">
        <f t="shared" si="163"/>
        <v>6.1717301187485756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90.493747191615796</v>
      </c>
      <c r="AO172" s="62">
        <f t="shared" si="144"/>
        <v>464.42331385660736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6.1889215675473181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7.001988944219973E-22</v>
      </c>
      <c r="AX172" s="23">
        <f t="shared" si="166"/>
        <v>6.1889215675473181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90.27083484111813</v>
      </c>
      <c r="T173" s="62">
        <f t="shared" si="142"/>
        <v>463.25318095918544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6.0507062555035862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4.9374006590727045E-22</v>
      </c>
      <c r="AC173" s="24">
        <f t="shared" si="163"/>
        <v>6.0507062555035862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90.493747191615796</v>
      </c>
      <c r="AO173" s="62">
        <f t="shared" si="144"/>
        <v>464.42331385660736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6.0675605904771341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4.9511538642511772E-22</v>
      </c>
      <c r="AX173" s="23">
        <f t="shared" si="166"/>
        <v>6.0675605904771341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90.27083484111813</v>
      </c>
      <c r="T174" s="62">
        <f t="shared" si="142"/>
        <v>463.25318095918544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5.9320555963995636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3.4912694874652385E-22</v>
      </c>
      <c r="AC174" s="24">
        <f t="shared" si="163"/>
        <v>5.9320555963995636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90.493747191615796</v>
      </c>
      <c r="AO174" s="62">
        <f t="shared" si="144"/>
        <v>464.42331385660736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5.9485794281444093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3.5009944721099865E-22</v>
      </c>
      <c r="AX174" s="23">
        <f t="shared" si="166"/>
        <v>5.9485794281444093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90.27083484111813</v>
      </c>
      <c r="T175" s="62">
        <f t="shared" si="142"/>
        <v>463.25318095918544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5.8157316043508143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2.4687003295363523E-22</v>
      </c>
      <c r="AC175" s="24">
        <f t="shared" si="163"/>
        <v>5.8157316043508143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90.493747191615796</v>
      </c>
      <c r="AO175" s="62">
        <f t="shared" si="144"/>
        <v>464.42331385660736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5.8319314138336864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2.4755769321255886E-22</v>
      </c>
      <c r="AX175" s="23">
        <f t="shared" si="166"/>
        <v>5.8319314138336864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90.27083484111813</v>
      </c>
      <c r="T176" s="62">
        <f t="shared" si="142"/>
        <v>463.25318095918544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5.7016886548355119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1.7456347437326192E-22</v>
      </c>
      <c r="AC176" s="24">
        <f t="shared" si="163"/>
        <v>5.7016886548355119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90.493747191615796</v>
      </c>
      <c r="AO176" s="62">
        <f t="shared" si="144"/>
        <v>464.42331385660736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5.717570795935333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1.7504972360549932E-22</v>
      </c>
      <c r="AX176" s="23">
        <f t="shared" si="166"/>
        <v>5.717570795935333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90.27083484111813</v>
      </c>
      <c r="T177" s="62">
        <f t="shared" si="142"/>
        <v>463.25318095918544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5.5898820180008739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1.2343501647681761E-22</v>
      </c>
      <c r="AC177" s="24">
        <f t="shared" si="163"/>
        <v>5.5898820180008739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90.493747191615796</v>
      </c>
      <c r="AO177" s="62">
        <f t="shared" si="144"/>
        <v>464.42331385660736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5.6054527200008772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1.2377884660627943E-22</v>
      </c>
      <c r="AX177" s="23">
        <f t="shared" si="166"/>
        <v>5.6054527200008772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90.27083484111813</v>
      </c>
      <c r="T178" s="62">
        <f t="shared" si="142"/>
        <v>463.25318095918544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5.4802678411192485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8.7281737186630961E-23</v>
      </c>
      <c r="AC178" s="24">
        <f t="shared" si="163"/>
        <v>5.4802678411192485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90.493747191615796</v>
      </c>
      <c r="AO178" s="62">
        <f t="shared" si="144"/>
        <v>464.42331385660736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5.4955332111502218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8.7524861802749662E-23</v>
      </c>
      <c r="AX178" s="23">
        <f t="shared" si="166"/>
        <v>5.4955332111502218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90.27083484111813</v>
      </c>
      <c r="T179" s="62">
        <f t="shared" si="142"/>
        <v>463.25318095918544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5.3728031313882259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6.1717508238408807E-23</v>
      </c>
      <c r="AC179" s="24">
        <f t="shared" si="163"/>
        <v>5.3728031313882259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90.493747191615796</v>
      </c>
      <c r="AO179" s="62">
        <f t="shared" si="144"/>
        <v>464.42331385660736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5.3877691568238477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6.1889423303139715E-23</v>
      </c>
      <c r="AX179" s="23">
        <f t="shared" si="166"/>
        <v>5.3877691568238477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90.27083484111813</v>
      </c>
      <c r="T180" s="62">
        <f t="shared" si="142"/>
        <v>463.25318095918544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5.2674457390680276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4.3640868593315481E-23</v>
      </c>
      <c r="AC180" s="24">
        <f t="shared" si="163"/>
        <v>5.2674457390680276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90.493747191615796</v>
      </c>
      <c r="AO180" s="62">
        <f t="shared" si="144"/>
        <v>464.42331385660736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5.2821182898732308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4.3762430901374831E-23</v>
      </c>
      <c r="AX180" s="23">
        <f t="shared" si="166"/>
        <v>5.2821182898732308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90.27083484111813</v>
      </c>
      <c r="T181" s="62">
        <f t="shared" si="142"/>
        <v>463.25318095918544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5.1641543409495645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3.0858754119204403E-23</v>
      </c>
      <c r="AC181" s="24">
        <f t="shared" si="163"/>
        <v>5.1641543409495645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90.493747191615796</v>
      </c>
      <c r="AO181" s="62">
        <f t="shared" si="144"/>
        <v>464.42331385660736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5.17853917198285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3.0944711651569858E-23</v>
      </c>
      <c r="AX181" s="23">
        <f t="shared" si="166"/>
        <v>5.17853917198285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90.27083484111813</v>
      </c>
      <c r="T182" s="62">
        <f t="shared" si="142"/>
        <v>463.25318095918544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5.0628884241466725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2.182043429665774E-23</v>
      </c>
      <c r="AC182" s="24">
        <f t="shared" si="163"/>
        <v>5.0628884241466725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90.493747191615796</v>
      </c>
      <c r="AO182" s="62">
        <f t="shared" si="144"/>
        <v>464.42331385660736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5.076991177417276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2.1881215450687415E-23</v>
      </c>
      <c r="AX182" s="23">
        <f t="shared" si="166"/>
        <v>5.076991177417276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90.27083484111813</v>
      </c>
      <c r="T183" s="62">
        <f t="shared" si="142"/>
        <v>463.25318095918544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4.9636082702061746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1.5429377059602202E-23</v>
      </c>
      <c r="AC183" s="24">
        <f t="shared" si="163"/>
        <v>4.9636082702061746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90.493747191615796</v>
      </c>
      <c r="AO183" s="62">
        <f t="shared" si="144"/>
        <v>464.42331385660736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4.9774344770869714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1.5472355825784929E-23</v>
      </c>
      <c r="AX183" s="23">
        <f t="shared" si="166"/>
        <v>4.9774344770869714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90.27083484111813</v>
      </c>
      <c r="T184" s="62">
        <f t="shared" si="142"/>
        <v>463.25318095918544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4.8662749395295357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1.091021714832887E-23</v>
      </c>
      <c r="AC184" s="24">
        <f t="shared" si="163"/>
        <v>4.8662749395295357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90.493747191615796</v>
      </c>
      <c r="AO184" s="62">
        <f t="shared" si="144"/>
        <v>464.42331385660736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4.8798300229265532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1.0940607725343708E-23</v>
      </c>
      <c r="AX184" s="23">
        <f t="shared" si="166"/>
        <v>4.8798300229265532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90.27083484111813</v>
      </c>
      <c r="T185" s="62">
        <f t="shared" si="142"/>
        <v>463.25318095918544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4.7708502560999957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7.7146885298011008E-24</v>
      </c>
      <c r="AC185" s="24">
        <f t="shared" si="163"/>
        <v>4.7708502560999957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90.493747191615796</v>
      </c>
      <c r="AO185" s="62">
        <f t="shared" si="144"/>
        <v>464.42331385660736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4.7841395325793821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7.7361779128924644E-24</v>
      </c>
      <c r="AX185" s="23">
        <f t="shared" si="166"/>
        <v>4.7841395325793821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90.27083484111813</v>
      </c>
      <c r="T186" s="62">
        <f t="shared" si="142"/>
        <v>463.25318095918544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4.6772967925091988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5.4551085741644351E-24</v>
      </c>
      <c r="AC186" s="24">
        <f t="shared" si="163"/>
        <v>4.6772967925091988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90.493747191615796</v>
      </c>
      <c r="AO186" s="62">
        <f t="shared" si="144"/>
        <v>464.42331385660736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4.6903254743824832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5.4703038626718539E-24</v>
      </c>
      <c r="AX186" s="23">
        <f t="shared" si="166"/>
        <v>4.6903254743824832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90.27083484111813</v>
      </c>
      <c r="T187" s="62">
        <f t="shared" si="142"/>
        <v>463.25318095918544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4.5855778552774398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3.8573442649005504E-24</v>
      </c>
      <c r="AC187" s="24">
        <f t="shared" si="163"/>
        <v>4.5855778552774398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90.493747191615796</v>
      </c>
      <c r="AO187" s="62">
        <f t="shared" si="144"/>
        <v>464.42331385660736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4.5983510526459002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3.8680889564462322E-24</v>
      </c>
      <c r="AX187" s="23">
        <f t="shared" si="166"/>
        <v>4.5983510526459002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90.27083484111813</v>
      </c>
      <c r="T188" s="62">
        <f t="shared" si="142"/>
        <v>463.25318095918544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4.4956574704617678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2.7275542870822175E-24</v>
      </c>
      <c r="AC188" s="24">
        <f t="shared" si="163"/>
        <v>4.4956574704617678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90.493747191615796</v>
      </c>
      <c r="AO188" s="62">
        <f t="shared" si="144"/>
        <v>464.42331385660736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4.5081801932207135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2.7351519313359269E-24</v>
      </c>
      <c r="AX188" s="23">
        <f t="shared" si="166"/>
        <v>4.5081801932207135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90.27083484111813</v>
      </c>
      <c r="T189" s="62">
        <f t="shared" si="142"/>
        <v>463.25318095918544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4.4075003695463115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1.9286721324502752E-24</v>
      </c>
      <c r="AC189" s="24">
        <f t="shared" si="163"/>
        <v>4.4075003695463115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90.493747191615796</v>
      </c>
      <c r="AO189" s="62">
        <f t="shared" si="144"/>
        <v>464.42331385660736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4.4197775293500614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1.9340444782231161E-24</v>
      </c>
      <c r="AX189" s="23">
        <f t="shared" si="166"/>
        <v>4.4197775293500614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90.27083484111813</v>
      </c>
      <c r="T190" s="62">
        <f t="shared" si="142"/>
        <v>463.25318095918544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4.3210719756092848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1.3637771435411088E-24</v>
      </c>
      <c r="AC190" s="24">
        <f t="shared" si="163"/>
        <v>4.3210719756092848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90.493747191615796</v>
      </c>
      <c r="AO190" s="62">
        <f t="shared" si="144"/>
        <v>464.42331385660736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4.333108387797612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1.3675759656679635E-24</v>
      </c>
      <c r="AX190" s="23">
        <f t="shared" si="166"/>
        <v>4.333108387797612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90.27083484111813</v>
      </c>
      <c r="T191" s="62">
        <f t="shared" si="142"/>
        <v>463.25318095918544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4.236338389761249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9.643360662251376E-25</v>
      </c>
      <c r="AC191" s="24">
        <f t="shared" si="163"/>
        <v>4.236338389761249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90.493747191615796</v>
      </c>
      <c r="AO191" s="62">
        <f t="shared" si="144"/>
        <v>464.42331385660736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4.2481387752480488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9.6702223911155805E-25</v>
      </c>
      <c r="AX191" s="23">
        <f t="shared" si="166"/>
        <v>4.2481387752480488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90.27083484111813</v>
      </c>
      <c r="T192" s="62">
        <f t="shared" si="142"/>
        <v>463.25318095918544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4.1532663778493086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6.8188857177055438E-25</v>
      </c>
      <c r="AC192" s="24">
        <f t="shared" si="163"/>
        <v>4.1532663778493086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90.493747191615796</v>
      </c>
      <c r="AO192" s="62">
        <f t="shared" si="144"/>
        <v>464.42331385660736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4.1648353649742367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6.8378798283398173E-25</v>
      </c>
      <c r="AX192" s="23">
        <f t="shared" si="166"/>
        <v>4.1648353649742367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90.27083484111813</v>
      </c>
      <c r="T193" s="62">
        <f t="shared" si="142"/>
        <v>463.25318095918544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4.071823357422037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4.821680331125688E-25</v>
      </c>
      <c r="AC193" s="24">
        <f t="shared" si="163"/>
        <v>4.071823357422037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90.493747191615796</v>
      </c>
      <c r="AO193" s="62">
        <f t="shared" si="144"/>
        <v>464.42331385660736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4.0831654837658311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4.8351111955577903E-25</v>
      </c>
      <c r="AX193" s="23">
        <f t="shared" si="166"/>
        <v>4.0831654837658311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90.27083484111813</v>
      </c>
      <c r="T194" s="62">
        <f t="shared" si="142"/>
        <v>463.25318095918544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3.9919773849500069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3.4094428588527719E-25</v>
      </c>
      <c r="AC194" s="24">
        <f t="shared" si="163"/>
        <v>3.9919773849500069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90.493747191615796</v>
      </c>
      <c r="AO194" s="62">
        <f t="shared" si="144"/>
        <v>464.42331385660736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4.0030970991142132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3.4189399141699087E-25</v>
      </c>
      <c r="AX194" s="23">
        <f t="shared" si="166"/>
        <v>4.0030970991142132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90.27083484111813</v>
      </c>
      <c r="T195" s="62">
        <f t="shared" si="142"/>
        <v>463.25318095918544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3.9136971432969192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2.410840165562844E-25</v>
      </c>
      <c r="AC195" s="24">
        <f t="shared" si="163"/>
        <v>3.9136971432969192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90.493747191615796</v>
      </c>
      <c r="AO195" s="62">
        <f t="shared" si="144"/>
        <v>464.42331385660736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3.9245988066487212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2.4175555977788951E-25</v>
      </c>
      <c r="AX195" s="23">
        <f t="shared" si="166"/>
        <v>3.9245988066487212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90.27083484111813</v>
      </c>
      <c r="T196" s="62">
        <f t="shared" si="142"/>
        <v>463.25318095918544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3.8369519294364154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1.704721429426386E-25</v>
      </c>
      <c r="AC196" s="24">
        <f t="shared" si="163"/>
        <v>3.8369519294364154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90.493747191615796</v>
      </c>
      <c r="AO196" s="62">
        <f t="shared" si="144"/>
        <v>464.42331385660736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3.8476398178192466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1.7094699570849543E-25</v>
      </c>
      <c r="AX196" s="23">
        <f t="shared" si="166"/>
        <v>3.8476398178192466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90.27083484111813</v>
      </c>
      <c r="T197" s="62">
        <f t="shared" ref="T197:T203" si="204">$T$3</f>
        <v>463.25318095918544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3.7617116424097579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1.205420082781422E-25</v>
      </c>
      <c r="AC197" s="24">
        <f t="shared" si="163"/>
        <v>3.7617116424097579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90.493747191615796</v>
      </c>
      <c r="AO197" s="62">
        <f t="shared" ref="AO197:AO203" si="205">$AO$3</f>
        <v>464.42331385660736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3.7721899478203698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1.2087777988894476E-25</v>
      </c>
      <c r="AX197" s="23">
        <f t="shared" si="166"/>
        <v>3.7721899478203698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90.27083484111813</v>
      </c>
      <c r="T198" s="62">
        <f t="shared" si="204"/>
        <v>463.25318095918544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3.6879467715196497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8.5236071471319298E-26</v>
      </c>
      <c r="AC198" s="24">
        <f t="shared" si="163"/>
        <v>3.6879467715196497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90.493747191615796</v>
      </c>
      <c r="AO198" s="62">
        <f t="shared" si="205"/>
        <v>464.42331385660736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3.6982196037522943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8.5473497854247717E-26</v>
      </c>
      <c r="AX198" s="23">
        <f t="shared" si="166"/>
        <v>3.6982196037522943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90.27083484111813</v>
      </c>
      <c r="T199" s="62">
        <f t="shared" si="204"/>
        <v>463.25318095918544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3.6156283847555675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6.02710041390711E-26</v>
      </c>
      <c r="AC199" s="24">
        <f t="shared" si="163"/>
        <v>3.6156283847555675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90.493747191615796</v>
      </c>
      <c r="AO199" s="62">
        <f t="shared" si="205"/>
        <v>464.42331385660736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3.6256997730139391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6.0438889944472378E-26</v>
      </c>
      <c r="AX199" s="23">
        <f t="shared" si="166"/>
        <v>3.6256997730139391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90.27083484111813</v>
      </c>
      <c r="T200" s="62">
        <f t="shared" si="204"/>
        <v>463.25318095918544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3.5447281174460685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4.2618035735659649E-26</v>
      </c>
      <c r="AC200" s="24">
        <f t="shared" si="163"/>
        <v>3.5447281174460685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90.493747191615796</v>
      </c>
      <c r="AO200" s="62">
        <f t="shared" si="205"/>
        <v>464.42331385660736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3.5546020119236337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4.2736748927123858E-26</v>
      </c>
      <c r="AX200" s="23">
        <f t="shared" si="166"/>
        <v>3.5546020119236337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90.27083484111813</v>
      </c>
      <c r="T201" s="62">
        <f t="shared" si="204"/>
        <v>463.25318095918544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3.4752181611336161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3.013550206953555E-26</v>
      </c>
      <c r="AC201" s="24">
        <f t="shared" si="163"/>
        <v>3.4752181611336161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90.493747191615796</v>
      </c>
      <c r="AO201" s="62">
        <f t="shared" si="205"/>
        <v>464.42331385660736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3.484898434562957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3.0219444972236189E-26</v>
      </c>
      <c r="AX201" s="23">
        <f t="shared" si="166"/>
        <v>3.484898434562957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90.27083484111813</v>
      </c>
      <c r="T202" s="62">
        <f t="shared" si="204"/>
        <v>463.25318095918544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3.4070712526675639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2.1309017867829825E-26</v>
      </c>
      <c r="AC202" s="24">
        <f t="shared" si="163"/>
        <v>3.4070712526675639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90.493747191615796</v>
      </c>
      <c r="AO202" s="62">
        <f t="shared" si="205"/>
        <v>464.42331385660736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3.4165617018393393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2.1368374463561929E-26</v>
      </c>
      <c r="AX202" s="23">
        <f t="shared" si="166"/>
        <v>3.4165617018393393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90.27083484111813</v>
      </c>
      <c r="T203" s="62">
        <f t="shared" si="204"/>
        <v>463.25318095918544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3.340260663511021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1.5067751034767775E-26</v>
      </c>
      <c r="AC203" s="24">
        <f t="shared" si="163"/>
        <v>3.340260663511021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90.493747191615796</v>
      </c>
      <c r="AO203" s="62">
        <f t="shared" si="205"/>
        <v>464.42331385660736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3.3495650107631403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1.5109722486118095E-26</v>
      </c>
      <c r="AX203" s="23">
        <f t="shared" si="166"/>
        <v>3.3495650107631403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1.34087636355151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1.34087636355151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L24" sqref="L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Lambro</v>
      </c>
      <c r="B6" s="155">
        <f>'Données projet'!D9</f>
        <v>0.625</v>
      </c>
      <c r="C6" s="156">
        <f ca="1">IF(OR('Données projet'!B9="",'Données projet'!C9="",'Données projet'!C9=0%),0,Calculateur!S3)</f>
        <v>90.27083484111813</v>
      </c>
      <c r="D6" s="156">
        <f>IF(OR('Données projet'!B9="",'Données projet'!C9="",'Données projet'!C9=0%),0,Calculateur!T3)</f>
        <v>463.25318095918544</v>
      </c>
      <c r="E6" s="156">
        <f ca="1">MIN(C6,D6)</f>
        <v>90.27083484111813</v>
      </c>
      <c r="F6" s="156">
        <f ca="1">E6*B6</f>
        <v>56.419271775698832</v>
      </c>
      <c r="G6" s="156">
        <f ca="1">F6*(100%-'Données projet'!$C$24)*(100%-'Données projet'!$C$25)*(100%-'Données projet'!$C$26)*(100%-'Données projet'!$C$27)</f>
        <v>45.699610138316054</v>
      </c>
      <c r="H6" s="157">
        <f>IF(OR('Données projet'!B9="",'Données projet'!C9="",'Données projet'!C9=0%),0,AVERAGE(Calculateur!$AC$3:$AC$33)*B6)</f>
        <v>25.007193450571883</v>
      </c>
      <c r="I6" s="158">
        <f>H6*(100%-'Données projet'!$C$24)*(100%-'Données projet'!$C$25)*(100%-'Données projet'!$C$26)*(100%-'Données projet'!$C$27)</f>
        <v>20.255826694963226</v>
      </c>
      <c r="J6" s="159">
        <f>IF(OR('Données projet'!B9="",'Données projet'!C9="",'Données projet'!C9=0%),0,SUM(Calculateur!$V$3:$V$33)*VLOOKUP('Données projet'!$B$9,Paramètres!$A$1:$I$89,9,0)*B6)</f>
        <v>227.24375000000003</v>
      </c>
      <c r="K6" s="160">
        <f>J6*(100%-'Données projet'!$C$24)*(100%-'Données projet'!$C$25)*(100%-'Données projet'!$C$26)*(100%-'Données projet'!$C$27)</f>
        <v>184.06743750000004</v>
      </c>
      <c r="L6" s="161">
        <f ca="1">G6+I6+K6</f>
        <v>250.02287433327933</v>
      </c>
      <c r="M6" s="25">
        <f ca="1">L6/B6</f>
        <v>400.03659893324692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Soligo</v>
      </c>
      <c r="B7" s="163">
        <f>'Données projet'!D10</f>
        <v>0.625</v>
      </c>
      <c r="C7" s="156">
        <f ca="1">IF(OR('Données projet'!B10="",'Données projet'!C10="",'Données projet'!C10=0%),0,Calculateur!AN3)</f>
        <v>90.493747191615796</v>
      </c>
      <c r="D7" s="156">
        <f>IF(OR('Données projet'!B10="",'Données projet'!C10="",'Données projet'!C10=0%),0,Calculateur!AO3)</f>
        <v>464.42331385660736</v>
      </c>
      <c r="E7" s="156">
        <f t="shared" ref="E7:E15" ca="1" si="0">MIN(C7,D7)</f>
        <v>90.493747191615796</v>
      </c>
      <c r="F7" s="156">
        <f t="shared" ref="F7:F15" ca="1" si="1">E7*B7</f>
        <v>56.558591994759873</v>
      </c>
      <c r="G7" s="156">
        <f ca="1">F7*(100%-'Données projet'!$C$24)*(100%-'Données projet'!$C$25)*(100%-'Données projet'!$C$26)*(100%-'Données projet'!$C$27)</f>
        <v>45.812459515755499</v>
      </c>
      <c r="H7" s="164">
        <f>IF(OR('Données projet'!B10="",'Données projet'!C10="",'Données projet'!C10=0%),0,AVERAGE(Calculateur!$AX$3:$AX$33)*B7)</f>
        <v>25.07685137104701</v>
      </c>
      <c r="I7" s="158">
        <f>H7*(100%-'Données projet'!$C$24)*(100%-'Données projet'!$C$25)*(100%-'Données projet'!$C$26)*(100%-'Données projet'!$C$27)</f>
        <v>20.312249610548079</v>
      </c>
      <c r="J7" s="159">
        <f>IF(OR('Données projet'!B10="",'Données projet'!C10="",'Données projet'!C10=0%),0,SUM(Calculateur!$AQ$3:$AQ$33)*VLOOKUP('Données projet'!$B$10,Paramètres!$A$1:$I$89,9,0)*B7)</f>
        <v>227.24375000000003</v>
      </c>
      <c r="K7" s="160">
        <f>J7*(100%-'Données projet'!$C$24)*(100%-'Données projet'!$C$25)*(100%-'Données projet'!$C$26)*(100%-'Données projet'!$C$27)</f>
        <v>184.06743750000004</v>
      </c>
      <c r="L7" s="161">
        <f t="shared" ref="L7:L15" ca="1" si="2">G7+I7+K7</f>
        <v>250.19214662630361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112.9778637704587</v>
      </c>
      <c r="G16" s="175">
        <f t="shared" ca="1" si="3"/>
        <v>91.512069654071553</v>
      </c>
      <c r="H16" s="176">
        <f t="shared" si="3"/>
        <v>50.084044821618889</v>
      </c>
      <c r="I16" s="176">
        <f t="shared" si="3"/>
        <v>40.568076305511305</v>
      </c>
      <c r="J16" s="177">
        <f t="shared" si="3"/>
        <v>454.48750000000007</v>
      </c>
      <c r="K16" s="177">
        <f t="shared" si="3"/>
        <v>368.13487500000008</v>
      </c>
      <c r="L16" s="178">
        <f t="shared" ca="1" si="3"/>
        <v>500.21502095958294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Lambro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Soligo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7" zoomScale="90" zoomScaleNormal="90" workbookViewId="0">
      <selection activeCell="Q12" sqref="Q1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Lambro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8782.1357681195004</v>
      </c>
      <c r="U10" s="190">
        <f>'Données projet'!D9</f>
        <v>0.625</v>
      </c>
      <c r="V10" s="189">
        <f>U10*T10</f>
        <v>5488.8348550746878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Soligo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0.625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Lambro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3128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220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220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353</v>
      </c>
      <c r="C23" s="206">
        <v>60</v>
      </c>
      <c r="D23" s="194">
        <f>B23*C23</f>
        <v>21180</v>
      </c>
      <c r="E23" s="206"/>
      <c r="F23" s="261"/>
      <c r="H23" s="203">
        <v>3</v>
      </c>
      <c r="I23" s="204">
        <v>220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184.51483482213098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v>609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7179.0674313700274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410</v>
      </c>
      <c r="Q25" s="265"/>
      <c r="R25" s="25"/>
      <c r="S25" s="198" t="s">
        <v>266</v>
      </c>
      <c r="T25" s="341">
        <f ca="1">T23-T24</f>
        <v>-6994.5525965478964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5743.2539450960221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410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392.34449760765551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375.44928000732591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359.28160766251284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343.81015087321811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329.00492906528046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314.8372526940484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301.27966764980704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288.30590205723172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275.89081536577197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264.01034963231774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252.64148290173947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Soligo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241.76218459496604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231.35137281814931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221.38887351019079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211.85538134946486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202.73242234398558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194.00231803252208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185.64815122729391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177.6537332318602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170.00357247067967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353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2025-01-15T14:48:49Z</dcterms:modified>
</cp:coreProperties>
</file>