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87-R-LABBE-BFC(58)-ROSEMONT-PinetDesEscots-LuthenayUxeloup-5,24ha/"/>
    </mc:Choice>
  </mc:AlternateContent>
  <xr:revisionPtr revIDLastSave="0" documentId="13_ncr:1_{CA0C7C68-7775-4B40-A167-BBE2193C7483}" xr6:coauthVersionLast="47" xr6:coauthVersionMax="47" xr10:uidLastSave="{00000000-0000-0000-0000-000000000000}"/>
  <bookViews>
    <workbookView xWindow="7580" yWindow="760" windowWidth="22660" windowHeight="1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6" l="1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3" i="2" a="1"/>
  <c r="AH163" i="2" s="1"/>
  <c r="AH166" i="2" a="1"/>
  <c r="AH166" i="2" s="1"/>
  <c r="AH151" i="2" a="1"/>
  <c r="AH151" i="2" s="1"/>
  <c r="AH19" i="2" a="1"/>
  <c r="AH19" i="2" s="1"/>
  <c r="AH90" i="2" a="1"/>
  <c r="AH90" i="2" s="1"/>
  <c r="AH62" i="2" a="1"/>
  <c r="AH62" i="2" s="1"/>
  <c r="BP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96" i="2" l="1"/>
  <c r="AN150" i="2"/>
  <c r="AN38" i="2"/>
  <c r="AN68" i="2"/>
  <c r="AN9" i="2"/>
  <c r="AN175" i="2"/>
  <c r="AN7" i="2"/>
  <c r="AN20" i="2"/>
  <c r="AN62" i="2"/>
  <c r="AN185" i="2"/>
  <c r="AN100" i="2"/>
  <c r="AN152" i="2"/>
  <c r="AN33" i="2"/>
  <c r="AN99" i="2"/>
  <c r="AN97" i="2"/>
  <c r="AN48" i="2"/>
  <c r="AN140" i="2"/>
  <c r="AN51" i="2"/>
  <c r="AN108" i="2"/>
  <c r="AN202" i="2"/>
  <c r="AN174" i="2"/>
  <c r="AN183" i="2"/>
  <c r="AN66" i="2"/>
  <c r="AN65" i="2"/>
  <c r="AN87" i="2"/>
  <c r="AN19" i="2"/>
  <c r="AN88" i="2"/>
  <c r="AN120" i="2"/>
  <c r="AN172" i="2"/>
  <c r="AN146" i="2"/>
  <c r="AN162" i="2"/>
  <c r="AN191" i="2"/>
  <c r="AN47" i="2"/>
  <c r="AN128" i="2"/>
  <c r="AN76" i="2"/>
  <c r="AN110" i="2"/>
  <c r="AN193" i="2"/>
  <c r="AN200" i="2"/>
  <c r="AN18" i="2"/>
  <c r="AN132" i="2"/>
  <c r="AN184" i="2"/>
  <c r="AN178" i="2"/>
  <c r="AN192" i="2"/>
  <c r="AN84" i="2"/>
  <c r="AN27" i="2"/>
  <c r="AN170" i="2"/>
  <c r="AN44" i="2"/>
  <c r="AN8" i="2"/>
  <c r="AN158" i="2"/>
  <c r="AN177" i="2"/>
  <c r="AN36" i="2"/>
  <c r="AN39" i="2"/>
  <c r="AN98" i="2"/>
  <c r="AN186" i="2"/>
  <c r="AN134" i="2"/>
  <c r="AN106" i="2"/>
  <c r="AN125" i="2"/>
  <c r="AN94" i="2"/>
  <c r="AN104" i="2"/>
  <c r="AN55" i="2"/>
  <c r="AN60" i="2"/>
  <c r="AN30" i="2"/>
  <c r="AN61" i="2"/>
  <c r="AN11" i="2"/>
  <c r="AN42" i="2"/>
  <c r="AN21" i="2"/>
  <c r="AN95" i="2"/>
  <c r="AN96" i="2"/>
  <c r="AN124" i="2"/>
  <c r="AN159" i="2"/>
  <c r="AN190" i="2"/>
  <c r="AN58" i="2"/>
  <c r="AN16" i="2"/>
  <c r="AN155" i="2"/>
  <c r="AN163" i="2"/>
  <c r="AN147" i="2"/>
  <c r="AN75" i="2"/>
  <c r="AN127" i="2"/>
  <c r="AN59" i="2"/>
  <c r="AN3" i="2"/>
  <c r="C7" i="4" s="1"/>
  <c r="E7" i="4" s="1"/>
  <c r="F7" i="4" s="1"/>
  <c r="G7" i="4" s="1"/>
  <c r="L7" i="4" s="1"/>
  <c r="AN71" i="2"/>
  <c r="AN25" i="2"/>
  <c r="AN121" i="2"/>
  <c r="AN83" i="2"/>
  <c r="AN203" i="2"/>
  <c r="AN112" i="2"/>
  <c r="AN171" i="2"/>
  <c r="AN157" i="2"/>
  <c r="AN136" i="2"/>
  <c r="AN142" i="2"/>
  <c r="AN14" i="2"/>
  <c r="AN131" i="2"/>
  <c r="AN10" i="2"/>
  <c r="AN90" i="2"/>
  <c r="AN181" i="2"/>
  <c r="AN126" i="2"/>
  <c r="AN17" i="2"/>
  <c r="AN173" i="2"/>
  <c r="AN161" i="2"/>
  <c r="AN138" i="2"/>
  <c r="AN54" i="2"/>
  <c r="AN57" i="2"/>
  <c r="AN169" i="2"/>
  <c r="AN73" i="2"/>
  <c r="AN118" i="2"/>
  <c r="AN64" i="2"/>
  <c r="AN85" i="2"/>
  <c r="AN195" i="2"/>
  <c r="AN12" i="2"/>
  <c r="AN180" i="2"/>
  <c r="AN74" i="2"/>
  <c r="AN29" i="2"/>
  <c r="AN114" i="2"/>
  <c r="AN86" i="2"/>
  <c r="AN23" i="2"/>
  <c r="AN102" i="2"/>
  <c r="AN119" i="2"/>
  <c r="AN179" i="2"/>
  <c r="AN103" i="2"/>
  <c r="AN156" i="2"/>
  <c r="AN40" i="2"/>
  <c r="AN77" i="2"/>
  <c r="AN122" i="2"/>
  <c r="AN117" i="2"/>
  <c r="AN22" i="2"/>
  <c r="AN89" i="2"/>
  <c r="AN105" i="2"/>
  <c r="AN166" i="2"/>
  <c r="AN129" i="2"/>
  <c r="AN109" i="2"/>
  <c r="AN154" i="2"/>
  <c r="AN35" i="2"/>
  <c r="AN24" i="2"/>
  <c r="AN79" i="2"/>
  <c r="AN13" i="2"/>
  <c r="AN72" i="2"/>
  <c r="AN144" i="2"/>
  <c r="AN160" i="2"/>
  <c r="AN28" i="2"/>
  <c r="AN56" i="2"/>
  <c r="AN137" i="2"/>
  <c r="AN32" i="2"/>
  <c r="AN111" i="2"/>
  <c r="AN53" i="2"/>
  <c r="AN5" i="2"/>
  <c r="AN116" i="2"/>
  <c r="AN188" i="2"/>
  <c r="AN93" i="2"/>
  <c r="AN199" i="2"/>
  <c r="AN165" i="2"/>
  <c r="AN82" i="2"/>
  <c r="AN69" i="2"/>
  <c r="AN189" i="2"/>
  <c r="AN41" i="2"/>
  <c r="AN187" i="2"/>
  <c r="AN26" i="2"/>
  <c r="AN70" i="2"/>
  <c r="AN176" i="2"/>
  <c r="AN151" i="2"/>
  <c r="AN130" i="2"/>
  <c r="AN197" i="2"/>
  <c r="AN123" i="2"/>
  <c r="AN167" i="2"/>
  <c r="AN49" i="2"/>
  <c r="AN45" i="2"/>
  <c r="AN52" i="2"/>
  <c r="AN63" i="2"/>
  <c r="AN81" i="2"/>
  <c r="AN145" i="2"/>
  <c r="AN46" i="2"/>
  <c r="AN198" i="2"/>
  <c r="AN139" i="2"/>
  <c r="AN201" i="2"/>
  <c r="AN164" i="2"/>
  <c r="AN67" i="2"/>
  <c r="AN43" i="2"/>
  <c r="AN37" i="2"/>
  <c r="AN6" i="2"/>
  <c r="AN107" i="2"/>
  <c r="AN50" i="2"/>
  <c r="AN31" i="2"/>
  <c r="AN4" i="2"/>
  <c r="AN34" i="2"/>
  <c r="AN133" i="2"/>
  <c r="AN182" i="2"/>
  <c r="AN101" i="2"/>
  <c r="AN80" i="2"/>
  <c r="AN135" i="2"/>
  <c r="AN148" i="2"/>
  <c r="AN143" i="2"/>
  <c r="AN15" i="2"/>
  <c r="AN194" i="2"/>
  <c r="AN141" i="2"/>
  <c r="AN168" i="2"/>
  <c r="AN115" i="2"/>
  <c r="AN92" i="2"/>
  <c r="AN153" i="2"/>
  <c r="AN149" i="2"/>
  <c r="AN91" i="2"/>
  <c r="AN113" i="2"/>
  <c r="AN7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<sst xmlns="http://schemas.openxmlformats.org/spreadsheetml/2006/main" count="1176" uniqueCount="327">
  <si>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</si>
  <si>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</si>
  <si>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</si>
  <si>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</si>
  <si>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</si>
  <si>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</si>
  <si>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</si>
  <si>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</si>
  <si>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</si>
  <si>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</si>
  <si>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</si>
  <si>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</si>
  <si>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</si>
  <si>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</si>
  <si>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</si>
  <si>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</si>
  <si>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</si>
  <si>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</si>
  <si>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</si>
  <si>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</si>
  <si>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</si>
  <si>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</si>
  <si>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</si>
  <si>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</si>
  <si>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</si>
  <si>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</si>
  <si>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</si>
  <si>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</si>
  <si>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</si>
  <si>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</si>
  <si>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</si>
  <si>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</si>
  <si>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</si>
  <si>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</si>
  <si>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</si>
  <si>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</si>
  <si>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</si>
  <si>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</si>
  <si>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</si>
  <si>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</si>
  <si>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</si>
  <si>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</si>
  <si>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</si>
  <si>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</si>
  <si>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</si>
  <si>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</si>
  <si>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</si>
  <si>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</si>
  <si>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</si>
  <si>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</si>
  <si>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</si>
  <si>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</si>
  <si>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</si>
  <si>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</si>
  <si>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</si>
  <si>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</si>
  <si>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</si>
  <si>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</si>
  <si>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</si>
  <si>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</si>
  <si>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</si>
  <si>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</si>
  <si>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</si>
  <si>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</si>
  <si>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</si>
  <si>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</si>
  <si>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</si>
  <si>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</si>
  <si>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</si>
  <si>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</si>
  <si>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</si>
  <si>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</si>
  <si>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</si>
  <si>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</si>
  <si>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</si>
  <si>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</si>
  <si>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</si>
  <si>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</si>
  <si>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</si>
  <si>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</si>
  <si>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</si>
  <si>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</si>
  <si>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</si>
  <si>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</si>
  <si>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</si>
  <si>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</si>
  <si>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</si>
  <si>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</si>
  <si>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</si>
  <si>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</si>
  <si>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</si>
  <si>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</si>
  <si>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</si>
  <si>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</si>
  <si>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</si>
  <si>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</si>
  <si>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</si>
  <si>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</si>
  <si>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</si>
  <si>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</si>
  <si>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</si>
  <si>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</si>
  <si>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</si>
  <si>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</si>
  <si>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</si>
  <si>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</si>
  <si>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</si>
  <si>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</si>
  <si>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</si>
  <si>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</si>
  <si>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</si>
  <si>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</si>
  <si>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</si>
  <si>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</si>
  <si>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</si>
  <si>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</si>
  <si>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</si>
  <si>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</si>
  <si>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</si>
  <si>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</si>
  <si>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</si>
  <si>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</si>
  <si>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</si>
  <si>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</si>
  <si>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</si>
  <si>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</si>
  <si>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</si>
  <si>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</si>
  <si>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</si>
  <si>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</si>
  <si>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</si>
  <si>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</si>
  <si>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</si>
  <si>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</si>
  <si>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</si>
  <si>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</si>
  <si>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</si>
  <si>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</si>
  <si>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</si>
  <si>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</si>
  <si>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</si>
  <si>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</si>
  <si>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</si>
  <si>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</si>
  <si>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</si>
  <si>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</si>
  <si>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</si>
  <si>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</si>
  <si>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</si>
  <si>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</si>
  <si>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</si>
  <si>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</si>
  <si>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</si>
  <si>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</si>
  <si>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</si>
  <si>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</si>
  <si>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</si>
  <si>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</si>
  <si>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</si>
  <si>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</si>
  <si>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</si>
  <si>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</si>
  <si>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</si>
  <si>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</si>
  <si>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</si>
  <si>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</si>
  <si>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</si>
  <si>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</si>
  <si>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</si>
  <si>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</si>
  <si>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</si>
  <si>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</si>
  <si>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</si>
  <si>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</si>
  <si>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</si>
  <si>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</si>
  <si>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</si>
  <si>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</si>
  <si>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</si>
  <si>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</si>
  <si>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</si>
  <si>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</si>
  <si>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</si>
  <si>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</si>
  <si>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</si>
  <si>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</si>
  <si>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</si>
  <si>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</si>
  <si>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</si>
  <si>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</si>
  <si>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</si>
  <si>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</si>
  <si>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</si>
  <si>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</si>
  <si>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</si>
  <si>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</si>
  <si>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</si>
  <si>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</si>
  <si>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</si>
  <si>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</si>
  <si>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</si>
  <si>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</si>
  <si>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</si>
  <si>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</si>
  <si>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</si>
  <si>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</si>
  <si>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</si>
  <si>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</si>
  <si>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</si>
  <si>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</si>
  <si>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</si>
  <si>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</si>
  <si>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</si>
  <si>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</si>
  <si>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</si>
  <si>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</si>
  <si>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</si>
  <si>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</si>
  <si>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</si>
  <si>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</si>
  <si>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</si>
  <si>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</si>
  <si>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</si>
  <si>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</si>
  <si>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</si>
  <si>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</si>
  <si>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</si>
  <si>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</si>
  <si>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</si>
  <si>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</si>
  <si>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</si>
  <si>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</si>
  <si>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</si>
  <si>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</si>
  <si>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</si>
  <si>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</si>
  <si>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</si>
  <si>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</si>
  <si>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</si>
  <si>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</si>
  <si>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</si>
  <si>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</si>
  <si>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</si>
  <si>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</si>
  <si>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</si>
  <si>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</si>
  <si>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</si>
  <si>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</si>
  <si>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</si>
  <si>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</si>
  <si>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</si>
  <si>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</si>
  <si>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</si>
  <si>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</si>
  <si>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</si>
  <si>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</si>
  <si>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</si>
  <si>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</si>
  <si>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</si>
  <si>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</si>
  <si>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</si>
  <si>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</si>
  <si>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</si>
  <si>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</si>
  <si>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</si>
  <si>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</si>
  <si>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</si>
  <si>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</si>
  <si>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</si>
  <si>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</si>
  <si>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</si>
  <si>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</si>
  <si>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</si>
  <si>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</si>
  <si>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</si>
  <si>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</si>
  <si>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</si>
  <si>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</si>
  <si>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</si>
  <si>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</si>
  <si>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</si>
  <si>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</si>
  <si>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</si>
  <si>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</si>
  <si>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</si>
  <si>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</si>
  <si>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</si>
  <si>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</si>
  <si>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</si>
  <si>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</si>
  <si>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</si>
  <si>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</si>
  <si>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</si>
  <si>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</si>
  <si>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</si>
  <si>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</si>
  <si>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</si>
  <si>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</si>
  <si>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</si>
  <si>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</si>
  <si>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</si>
  <si>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</si>
  <si>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</si>
  <si>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</si>
  <si>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</si>
  <si>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</si>
  <si>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</si>
  <si>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</si>
  <si>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</si>
  <si>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</si>
  <si>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</si>
  <si>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</si>
  <si>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</si>
  <si>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</si>
  <si>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</si>
  <si>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</si>
  <si>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</si>
  <si>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</si>
  <si>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</si>
  <si>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</si>
  <si>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</si>
  <si>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</si>
  <si>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</si>
  <si>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</si>
  <si>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ONF Bassin Loire 2(1/2/3) Moyenne</t>
  </si>
  <si>
    <t>Chêne ONF Bassin Loire 2(1/2/3) Moyenne - EQUIVALENCE</t>
  </si>
  <si>
    <t>CORMIER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</si>
</sst>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" zoomScale="80" zoomScaleNormal="80" workbookViewId="0">
      <selection activeCell="J21" sqref="J21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5.24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12</v>
      </c>
      <c r="C9" s="35">
        <v>0.59872599999999998</v>
      </c>
      <c r="D9" s="36">
        <f t="shared" ref="D9:D18" si="0">C9*$C$5</f>
        <v>3.1373242399999999</v>
      </c>
      <c r="E9" s="37">
        <v>183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H9" s="25" t="s">
        <v>324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14</v>
      </c>
      <c r="C10" s="35">
        <v>0.29936299999999999</v>
      </c>
      <c r="D10" s="36">
        <f t="shared" si="0"/>
        <v>1.5686621199999999</v>
      </c>
      <c r="E10" s="37">
        <v>183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324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6</v>
      </c>
      <c r="C11" s="35">
        <v>0.101911</v>
      </c>
      <c r="D11" s="36">
        <f t="shared" si="0"/>
        <v>0.53401364000000007</v>
      </c>
      <c r="E11" s="37">
        <v>183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326</v>
      </c>
      <c r="H11" s="25" t="s">
        <v>325</v>
      </c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0.99999999999999989</v>
      </c>
      <c r="D19" s="41">
        <f>SUM(D9:D18)</f>
        <v>5.24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pubescent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50</v>
      </c>
      <c r="B37" s="63">
        <v>195.02</v>
      </c>
      <c r="C37" s="63">
        <v>2</v>
      </c>
      <c r="D37" s="63">
        <v>35.58</v>
      </c>
      <c r="E37" s="54">
        <v>0.2</v>
      </c>
      <c r="F37" s="54"/>
      <c r="G37" s="54"/>
      <c r="H37" s="54">
        <v>0.8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58</v>
      </c>
      <c r="B38" s="63">
        <v>235.87</v>
      </c>
      <c r="C38" s="63">
        <v>3</v>
      </c>
      <c r="D38" s="63">
        <v>44.93</v>
      </c>
      <c r="E38" s="54">
        <v>0.2</v>
      </c>
      <c r="F38" s="54"/>
      <c r="G38" s="54"/>
      <c r="H38" s="54">
        <v>0.8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66</v>
      </c>
      <c r="B39" s="63">
        <v>264.95999999999998</v>
      </c>
      <c r="C39" s="63">
        <v>4</v>
      </c>
      <c r="D39" s="63">
        <v>49.91</v>
      </c>
      <c r="E39" s="54">
        <v>0.3</v>
      </c>
      <c r="F39" s="54"/>
      <c r="G39" s="54"/>
      <c r="H39" s="54">
        <v>0.7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74</v>
      </c>
      <c r="B40" s="63">
        <v>285.98</v>
      </c>
      <c r="C40" s="63">
        <v>5</v>
      </c>
      <c r="D40" s="63">
        <v>47.4</v>
      </c>
      <c r="E40" s="54">
        <v>0.4</v>
      </c>
      <c r="F40" s="54"/>
      <c r="G40" s="54"/>
      <c r="H40" s="54">
        <v>0.6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84</v>
      </c>
      <c r="B41" s="63">
        <v>325.35000000000002</v>
      </c>
      <c r="C41" s="63">
        <v>6</v>
      </c>
      <c r="D41" s="63">
        <v>61.47</v>
      </c>
      <c r="E41" s="54">
        <v>0.4</v>
      </c>
      <c r="F41" s="54"/>
      <c r="G41" s="54"/>
      <c r="H41" s="54">
        <v>0.6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94</v>
      </c>
      <c r="B42" s="63">
        <v>346.79</v>
      </c>
      <c r="C42" s="63">
        <v>7</v>
      </c>
      <c r="D42" s="63">
        <v>61.85</v>
      </c>
      <c r="E42" s="54">
        <v>0.5</v>
      </c>
      <c r="F42" s="54"/>
      <c r="G42" s="54"/>
      <c r="H42" s="54">
        <v>0.5</v>
      </c>
      <c r="I42" s="56">
        <f t="shared" si="1"/>
        <v>8.2910000000000021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104</v>
      </c>
      <c r="B43" s="63">
        <v>365.41</v>
      </c>
      <c r="C43" s="63">
        <v>8</v>
      </c>
      <c r="D43" s="63">
        <v>60.19</v>
      </c>
      <c r="E43" s="54">
        <v>0.5</v>
      </c>
      <c r="F43" s="54"/>
      <c r="G43" s="54"/>
      <c r="H43" s="54">
        <v>0.5</v>
      </c>
      <c r="I43" s="52">
        <f t="shared" si="1"/>
        <v>8.0470000000000024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114</v>
      </c>
      <c r="B44" s="63">
        <v>384.57</v>
      </c>
      <c r="C44" s="63">
        <v>9</v>
      </c>
      <c r="D44" s="63">
        <v>56.07</v>
      </c>
      <c r="E44" s="54">
        <v>0.6</v>
      </c>
      <c r="F44" s="54"/>
      <c r="G44" s="54"/>
      <c r="H44" s="54">
        <v>0.4</v>
      </c>
      <c r="I44" s="52">
        <f t="shared" si="1"/>
        <v>7.9349999999999969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124</v>
      </c>
      <c r="B45" s="63">
        <v>408.42</v>
      </c>
      <c r="C45" s="63">
        <v>10</v>
      </c>
      <c r="D45" s="63">
        <v>52.53</v>
      </c>
      <c r="E45" s="54">
        <v>0.7</v>
      </c>
      <c r="F45" s="54"/>
      <c r="G45" s="54"/>
      <c r="H45" s="54">
        <v>0.3</v>
      </c>
      <c r="I45" s="52">
        <f t="shared" si="1"/>
        <v>7.9920000000000018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134</v>
      </c>
      <c r="B46" s="63">
        <v>436.59</v>
      </c>
      <c r="C46" s="63">
        <v>11</v>
      </c>
      <c r="D46" s="63">
        <v>54.95</v>
      </c>
      <c r="E46" s="54">
        <v>0.7</v>
      </c>
      <c r="F46" s="54"/>
      <c r="G46" s="54"/>
      <c r="H46" s="54">
        <v>0.3</v>
      </c>
      <c r="I46" s="52">
        <f t="shared" si="1"/>
        <v>8.0699999999999985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144</v>
      </c>
      <c r="B47" s="63">
        <v>463.23</v>
      </c>
      <c r="C47" s="63">
        <v>12</v>
      </c>
      <c r="D47" s="63">
        <v>56.01</v>
      </c>
      <c r="E47" s="54">
        <v>0.7</v>
      </c>
      <c r="F47" s="54"/>
      <c r="G47" s="54"/>
      <c r="H47" s="54">
        <v>0.3</v>
      </c>
      <c r="I47" s="52">
        <f t="shared" si="1"/>
        <v>8.1590000000000025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154</v>
      </c>
      <c r="B48" s="63">
        <v>490.47</v>
      </c>
      <c r="C48" s="63">
        <v>13</v>
      </c>
      <c r="D48" s="63">
        <v>55.13</v>
      </c>
      <c r="E48" s="54">
        <v>0.7</v>
      </c>
      <c r="F48" s="54"/>
      <c r="G48" s="54"/>
      <c r="H48" s="54">
        <v>0.3</v>
      </c>
      <c r="I48" s="52">
        <f t="shared" si="1"/>
        <v>8.3249999999999993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164</v>
      </c>
      <c r="B49" s="63">
        <v>519.77</v>
      </c>
      <c r="C49" s="63">
        <v>14</v>
      </c>
      <c r="D49" s="63">
        <v>59.58</v>
      </c>
      <c r="E49" s="54">
        <v>0.8</v>
      </c>
      <c r="F49" s="54"/>
      <c r="G49" s="54"/>
      <c r="H49" s="54">
        <v>0.2</v>
      </c>
      <c r="I49" s="52">
        <f t="shared" si="1"/>
        <v>8.4429999999999943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174</v>
      </c>
      <c r="B50" s="53">
        <v>545.65</v>
      </c>
      <c r="C50" s="53">
        <v>15</v>
      </c>
      <c r="D50" s="53">
        <v>214.77</v>
      </c>
      <c r="E50" s="54">
        <v>0.8</v>
      </c>
      <c r="F50" s="54"/>
      <c r="G50" s="54"/>
      <c r="H50" s="54">
        <v>0.2</v>
      </c>
      <c r="I50" s="52">
        <f t="shared" si="1"/>
        <v>8.5459999999999976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>
        <v>177</v>
      </c>
      <c r="B51" s="53">
        <v>347.04</v>
      </c>
      <c r="C51" s="53">
        <v>16</v>
      </c>
      <c r="D51" s="53">
        <v>115.19</v>
      </c>
      <c r="E51" s="54">
        <v>0.8</v>
      </c>
      <c r="F51" s="54"/>
      <c r="G51" s="54"/>
      <c r="H51" s="54">
        <v>0.2</v>
      </c>
      <c r="I51" s="52">
        <f t="shared" si="1"/>
        <v>5.3866666666666747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>
        <v>180</v>
      </c>
      <c r="B52" s="53">
        <v>241.62</v>
      </c>
      <c r="C52" s="53">
        <v>17</v>
      </c>
      <c r="D52" s="53">
        <v>77.72</v>
      </c>
      <c r="E52" s="54">
        <v>0.8</v>
      </c>
      <c r="F52" s="54"/>
      <c r="G52" s="54"/>
      <c r="H52" s="54">
        <v>0.2</v>
      </c>
      <c r="I52" s="52">
        <f t="shared" si="1"/>
        <v>3.2566666666666606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>
        <v>183</v>
      </c>
      <c r="B53" s="53">
        <v>169.76</v>
      </c>
      <c r="C53" s="53">
        <v>18</v>
      </c>
      <c r="D53" s="53">
        <v>169.76</v>
      </c>
      <c r="E53" s="54">
        <v>0.8</v>
      </c>
      <c r="F53" s="54"/>
      <c r="G53" s="54"/>
      <c r="H53" s="54">
        <v>0.2</v>
      </c>
      <c r="I53" s="52">
        <f t="shared" si="1"/>
        <v>1.9533333333333285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 sessile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42</v>
      </c>
      <c r="B62" s="63">
        <v>163.26</v>
      </c>
      <c r="C62" s="63">
        <v>1</v>
      </c>
      <c r="D62" s="63">
        <v>43.21</v>
      </c>
      <c r="E62" s="54">
        <v>0.2</v>
      </c>
      <c r="F62" s="54"/>
      <c r="G62" s="54"/>
      <c r="H62" s="54">
        <v>0.8</v>
      </c>
      <c r="I62" s="56">
        <f>IFERROR(B62/A62,"")</f>
        <v>3.887142857142857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50</v>
      </c>
      <c r="B63" s="63">
        <v>195.02</v>
      </c>
      <c r="C63" s="63">
        <v>2</v>
      </c>
      <c r="D63" s="63">
        <v>35.58</v>
      </c>
      <c r="E63" s="54">
        <v>0.2</v>
      </c>
      <c r="F63" s="54"/>
      <c r="G63" s="54"/>
      <c r="H63" s="54">
        <v>0.8</v>
      </c>
      <c r="I63" s="52">
        <f>IF(A63&lt;&gt;0,(B63-(B62-D62))/(A63-A62),"")</f>
        <v>9.3712500000000034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58</v>
      </c>
      <c r="B64" s="63">
        <v>235.87</v>
      </c>
      <c r="C64" s="63">
        <v>3</v>
      </c>
      <c r="D64" s="63">
        <v>44.93</v>
      </c>
      <c r="E64" s="54">
        <v>0.2</v>
      </c>
      <c r="F64" s="54"/>
      <c r="G64" s="54"/>
      <c r="H64" s="54">
        <v>0.8</v>
      </c>
      <c r="I64" s="52">
        <f>IF(A64&lt;&gt;0,(B64-(B63-D63))/(A64-A63),"")</f>
        <v>9.5537500000000009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66</v>
      </c>
      <c r="B65" s="63">
        <v>264.95999999999998</v>
      </c>
      <c r="C65" s="63">
        <v>4</v>
      </c>
      <c r="D65" s="63">
        <v>49.91</v>
      </c>
      <c r="E65" s="54">
        <v>0.3</v>
      </c>
      <c r="F65" s="54"/>
      <c r="G65" s="54"/>
      <c r="H65" s="54">
        <v>0.7</v>
      </c>
      <c r="I65" s="52">
        <f>IF(A65&lt;&gt;0,(B65-(B64-D64))/(A65-A64),"")</f>
        <v>9.2524999999999977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74</v>
      </c>
      <c r="B66" s="63">
        <v>285.98</v>
      </c>
      <c r="C66" s="63">
        <v>5</v>
      </c>
      <c r="D66" s="63">
        <v>47.4</v>
      </c>
      <c r="E66" s="54">
        <v>0.4</v>
      </c>
      <c r="F66" s="54"/>
      <c r="G66" s="54"/>
      <c r="H66" s="54">
        <v>0.6</v>
      </c>
      <c r="I66" s="52">
        <f t="shared" ref="I66:I81" si="2">IF(A66&lt;&gt;0,(B66-(B65-D65))/(A66-A65),"")</f>
        <v>8.8662500000000044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84</v>
      </c>
      <c r="B67" s="63">
        <v>325.35000000000002</v>
      </c>
      <c r="C67" s="63">
        <v>6</v>
      </c>
      <c r="D67" s="63">
        <v>61.47</v>
      </c>
      <c r="E67" s="54">
        <v>0.4</v>
      </c>
      <c r="F67" s="54"/>
      <c r="G67" s="54"/>
      <c r="H67" s="54">
        <v>0.6</v>
      </c>
      <c r="I67" s="52">
        <f t="shared" si="2"/>
        <v>8.6770000000000014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94</v>
      </c>
      <c r="B68" s="63">
        <v>346.79</v>
      </c>
      <c r="C68" s="63">
        <v>7</v>
      </c>
      <c r="D68" s="63">
        <v>61.85</v>
      </c>
      <c r="E68" s="54">
        <v>0.5</v>
      </c>
      <c r="F68" s="54"/>
      <c r="G68" s="54"/>
      <c r="H68" s="54">
        <v>0.5</v>
      </c>
      <c r="I68" s="52">
        <f t="shared" si="2"/>
        <v>8.2910000000000021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104</v>
      </c>
      <c r="B69" s="53">
        <v>365.41</v>
      </c>
      <c r="C69" s="53">
        <v>8</v>
      </c>
      <c r="D69" s="53">
        <v>60.19</v>
      </c>
      <c r="E69" s="54">
        <v>0.5</v>
      </c>
      <c r="F69" s="54"/>
      <c r="G69" s="54"/>
      <c r="H69" s="54">
        <v>0.5</v>
      </c>
      <c r="I69" s="52">
        <f t="shared" si="2"/>
        <v>8.0470000000000024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114</v>
      </c>
      <c r="B70" s="53">
        <v>384.57</v>
      </c>
      <c r="C70" s="53">
        <v>9</v>
      </c>
      <c r="D70" s="53">
        <v>56.07</v>
      </c>
      <c r="E70" s="54">
        <v>0.6</v>
      </c>
      <c r="F70" s="54"/>
      <c r="G70" s="54"/>
      <c r="H70" s="54">
        <v>0.4</v>
      </c>
      <c r="I70" s="52">
        <f t="shared" si="2"/>
        <v>7.9349999999999969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124</v>
      </c>
      <c r="B71" s="53">
        <v>408.42</v>
      </c>
      <c r="C71" s="53">
        <v>10</v>
      </c>
      <c r="D71" s="53">
        <v>52.53</v>
      </c>
      <c r="E71" s="54">
        <v>0.7</v>
      </c>
      <c r="F71" s="54"/>
      <c r="G71" s="54"/>
      <c r="H71" s="54">
        <v>0.3</v>
      </c>
      <c r="I71" s="52">
        <f t="shared" si="2"/>
        <v>7.9920000000000018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134</v>
      </c>
      <c r="B72" s="53">
        <v>436.59</v>
      </c>
      <c r="C72" s="53">
        <v>11</v>
      </c>
      <c r="D72" s="53">
        <v>54.95</v>
      </c>
      <c r="E72" s="54">
        <v>0.7</v>
      </c>
      <c r="F72" s="54"/>
      <c r="G72" s="54"/>
      <c r="H72" s="54">
        <v>0.3</v>
      </c>
      <c r="I72" s="52">
        <f t="shared" si="2"/>
        <v>8.0699999999999985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144</v>
      </c>
      <c r="B73" s="53">
        <v>463.23</v>
      </c>
      <c r="C73" s="53">
        <v>12</v>
      </c>
      <c r="D73" s="53">
        <v>56.01</v>
      </c>
      <c r="E73" s="54">
        <v>0.7</v>
      </c>
      <c r="F73" s="54"/>
      <c r="G73" s="54"/>
      <c r="H73" s="54">
        <v>0.3</v>
      </c>
      <c r="I73" s="52">
        <f t="shared" si="2"/>
        <v>8.1590000000000025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154</v>
      </c>
      <c r="B74" s="53">
        <v>490.47</v>
      </c>
      <c r="C74" s="53">
        <v>13</v>
      </c>
      <c r="D74" s="53">
        <v>55.13</v>
      </c>
      <c r="E74" s="54">
        <v>0.7</v>
      </c>
      <c r="F74" s="54"/>
      <c r="G74" s="54"/>
      <c r="H74" s="54">
        <v>0.3</v>
      </c>
      <c r="I74" s="52">
        <f t="shared" si="2"/>
        <v>8.3249999999999993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164</v>
      </c>
      <c r="B75" s="53">
        <v>519.77</v>
      </c>
      <c r="C75" s="53">
        <v>14</v>
      </c>
      <c r="D75" s="53">
        <v>59.58</v>
      </c>
      <c r="E75" s="54">
        <v>0.8</v>
      </c>
      <c r="F75" s="54"/>
      <c r="G75" s="54"/>
      <c r="H75" s="54">
        <v>0.2</v>
      </c>
      <c r="I75" s="52">
        <f t="shared" si="2"/>
        <v>8.4429999999999943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174</v>
      </c>
      <c r="B76" s="53">
        <v>545.65</v>
      </c>
      <c r="C76" s="53">
        <v>15</v>
      </c>
      <c r="D76" s="53">
        <v>214.77</v>
      </c>
      <c r="E76" s="54">
        <v>0.8</v>
      </c>
      <c r="F76" s="54"/>
      <c r="G76" s="54"/>
      <c r="H76" s="54">
        <v>0.2</v>
      </c>
      <c r="I76" s="52">
        <f t="shared" si="2"/>
        <v>8.5459999999999976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177</v>
      </c>
      <c r="B77" s="53">
        <v>347.04</v>
      </c>
      <c r="C77" s="53">
        <v>16</v>
      </c>
      <c r="D77" s="53">
        <v>115.19</v>
      </c>
      <c r="E77" s="54">
        <v>0.8</v>
      </c>
      <c r="F77" s="54"/>
      <c r="G77" s="54"/>
      <c r="H77" s="54">
        <v>0.2</v>
      </c>
      <c r="I77" s="52">
        <f t="shared" si="2"/>
        <v>5.3866666666666747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180</v>
      </c>
      <c r="B78" s="53">
        <v>241.62</v>
      </c>
      <c r="C78" s="53">
        <v>17</v>
      </c>
      <c r="D78" s="53">
        <v>77.72</v>
      </c>
      <c r="E78" s="54">
        <v>0.8</v>
      </c>
      <c r="F78" s="54"/>
      <c r="G78" s="54"/>
      <c r="H78" s="54">
        <v>0.2</v>
      </c>
      <c r="I78" s="52">
        <f t="shared" si="2"/>
        <v>3.2566666666666606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>
        <v>183</v>
      </c>
      <c r="B79" s="53">
        <v>169.76</v>
      </c>
      <c r="C79" s="53">
        <v>18</v>
      </c>
      <c r="D79" s="53">
        <v>169.76</v>
      </c>
      <c r="E79" s="54">
        <v>0.8</v>
      </c>
      <c r="F79" s="54"/>
      <c r="G79" s="54"/>
      <c r="H79" s="54">
        <v>0.2</v>
      </c>
      <c r="I79" s="52">
        <f t="shared" si="2"/>
        <v>1.9533333333333285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Charme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42</v>
      </c>
      <c r="B88" s="63">
        <v>163.26</v>
      </c>
      <c r="C88" s="63">
        <v>1</v>
      </c>
      <c r="D88" s="63">
        <v>43.21</v>
      </c>
      <c r="E88" s="54">
        <v>0.2</v>
      </c>
      <c r="F88" s="54"/>
      <c r="G88" s="54"/>
      <c r="H88" s="93">
        <v>0.8</v>
      </c>
      <c r="I88" s="56">
        <f>IFERROR(B88/A88,"")</f>
        <v>3.887142857142857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50</v>
      </c>
      <c r="B89" s="63">
        <v>195.02</v>
      </c>
      <c r="C89" s="63">
        <v>2</v>
      </c>
      <c r="D89" s="63">
        <v>35.58</v>
      </c>
      <c r="E89" s="54">
        <v>0.2</v>
      </c>
      <c r="F89" s="54"/>
      <c r="G89" s="54"/>
      <c r="H89" s="93">
        <v>0.8</v>
      </c>
      <c r="I89" s="56">
        <f t="shared" ref="I89:I107" si="3">IF(A89&lt;&gt;0,(B89-(B88-D88))/(A89-A88),"")</f>
        <v>9.3712500000000034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58</v>
      </c>
      <c r="B90" s="63">
        <v>235.87</v>
      </c>
      <c r="C90" s="63">
        <v>3</v>
      </c>
      <c r="D90" s="63">
        <v>44.93</v>
      </c>
      <c r="E90" s="93">
        <v>0.2</v>
      </c>
      <c r="F90" s="93"/>
      <c r="G90" s="93"/>
      <c r="H90" s="93">
        <v>0.8</v>
      </c>
      <c r="I90" s="56">
        <f t="shared" si="3"/>
        <v>9.5537500000000009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66</v>
      </c>
      <c r="B91" s="63">
        <v>264.95999999999998</v>
      </c>
      <c r="C91" s="63">
        <v>4</v>
      </c>
      <c r="D91" s="63">
        <v>49.91</v>
      </c>
      <c r="E91" s="93">
        <v>0.3</v>
      </c>
      <c r="F91" s="93"/>
      <c r="G91" s="93"/>
      <c r="H91" s="93">
        <v>0.7</v>
      </c>
      <c r="I91" s="56">
        <f t="shared" si="3"/>
        <v>9.2524999999999977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74</v>
      </c>
      <c r="B92" s="63">
        <v>285.98</v>
      </c>
      <c r="C92" s="63">
        <v>5</v>
      </c>
      <c r="D92" s="63">
        <v>47.4</v>
      </c>
      <c r="E92" s="93">
        <v>0.4</v>
      </c>
      <c r="F92" s="93"/>
      <c r="G92" s="93"/>
      <c r="H92" s="93">
        <v>0.6</v>
      </c>
      <c r="I92" s="56">
        <f t="shared" si="3"/>
        <v>8.8662500000000044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84</v>
      </c>
      <c r="B93" s="63">
        <v>325.35000000000002</v>
      </c>
      <c r="C93" s="63">
        <v>6</v>
      </c>
      <c r="D93" s="63">
        <v>61.47</v>
      </c>
      <c r="E93" s="93">
        <v>0.4</v>
      </c>
      <c r="F93" s="93"/>
      <c r="G93" s="93"/>
      <c r="H93" s="93">
        <v>0.6</v>
      </c>
      <c r="I93" s="56">
        <f t="shared" si="3"/>
        <v>8.6770000000000014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94</v>
      </c>
      <c r="B94" s="63">
        <v>346.79</v>
      </c>
      <c r="C94" s="63">
        <v>7</v>
      </c>
      <c r="D94" s="63">
        <v>61.85</v>
      </c>
      <c r="E94" s="93">
        <v>0.5</v>
      </c>
      <c r="F94" s="93"/>
      <c r="G94" s="93"/>
      <c r="H94" s="93">
        <v>0.5</v>
      </c>
      <c r="I94" s="56">
        <f t="shared" si="3"/>
        <v>8.2910000000000021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104</v>
      </c>
      <c r="B95" s="63">
        <v>365.41</v>
      </c>
      <c r="C95" s="63">
        <v>8</v>
      </c>
      <c r="D95" s="63">
        <v>60.19</v>
      </c>
      <c r="E95" s="93">
        <v>0.5</v>
      </c>
      <c r="F95" s="93"/>
      <c r="G95" s="93"/>
      <c r="H95" s="93">
        <v>0.5</v>
      </c>
      <c r="I95" s="56">
        <f t="shared" si="3"/>
        <v>8.0470000000000024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114</v>
      </c>
      <c r="B96" s="63">
        <v>384.57</v>
      </c>
      <c r="C96" s="63">
        <v>9</v>
      </c>
      <c r="D96" s="63">
        <v>56.07</v>
      </c>
      <c r="E96" s="93">
        <v>0.6</v>
      </c>
      <c r="F96" s="93"/>
      <c r="G96" s="93"/>
      <c r="H96" s="93">
        <v>0.4</v>
      </c>
      <c r="I96" s="56">
        <f t="shared" si="3"/>
        <v>7.9349999999999969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124</v>
      </c>
      <c r="B97" s="63">
        <v>408.42</v>
      </c>
      <c r="C97" s="63">
        <v>10</v>
      </c>
      <c r="D97" s="63">
        <v>52.53</v>
      </c>
      <c r="E97" s="93">
        <v>0.7</v>
      </c>
      <c r="F97" s="93"/>
      <c r="G97" s="93"/>
      <c r="H97" s="93">
        <v>0.3</v>
      </c>
      <c r="I97" s="56">
        <f t="shared" si="3"/>
        <v>7.9920000000000018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134</v>
      </c>
      <c r="B98" s="63">
        <v>436.59</v>
      </c>
      <c r="C98" s="63">
        <v>11</v>
      </c>
      <c r="D98" s="63">
        <v>54.95</v>
      </c>
      <c r="E98" s="93">
        <v>0.7</v>
      </c>
      <c r="F98" s="93"/>
      <c r="G98" s="93"/>
      <c r="H98" s="93">
        <v>0.3</v>
      </c>
      <c r="I98" s="56">
        <f t="shared" si="3"/>
        <v>8.0699999999999985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144</v>
      </c>
      <c r="B99" s="63">
        <v>463.23</v>
      </c>
      <c r="C99" s="63">
        <v>12</v>
      </c>
      <c r="D99" s="63">
        <v>56.01</v>
      </c>
      <c r="E99" s="93">
        <v>0.7</v>
      </c>
      <c r="F99" s="93"/>
      <c r="G99" s="93"/>
      <c r="H99" s="93">
        <v>0.3</v>
      </c>
      <c r="I99" s="56">
        <f t="shared" si="3"/>
        <v>8.1590000000000025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154</v>
      </c>
      <c r="B100" s="63">
        <v>490.47</v>
      </c>
      <c r="C100" s="63">
        <v>13</v>
      </c>
      <c r="D100" s="63">
        <v>55.13</v>
      </c>
      <c r="E100" s="68">
        <v>0.7</v>
      </c>
      <c r="F100" s="68"/>
      <c r="G100" s="68"/>
      <c r="H100" s="68">
        <v>0.3</v>
      </c>
      <c r="I100" s="56">
        <f t="shared" si="3"/>
        <v>8.3249999999999993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164</v>
      </c>
      <c r="B101" s="63">
        <v>519.77</v>
      </c>
      <c r="C101" s="63">
        <v>14</v>
      </c>
      <c r="D101" s="63">
        <v>59.58</v>
      </c>
      <c r="E101" s="68">
        <v>0.8</v>
      </c>
      <c r="F101" s="68"/>
      <c r="G101" s="68"/>
      <c r="H101" s="68">
        <v>0.2</v>
      </c>
      <c r="I101" s="56">
        <f t="shared" si="3"/>
        <v>8.4429999999999943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174</v>
      </c>
      <c r="B102" s="53">
        <v>545.65</v>
      </c>
      <c r="C102" s="63">
        <v>15</v>
      </c>
      <c r="D102" s="53">
        <v>214.77</v>
      </c>
      <c r="E102" s="57">
        <v>0.8</v>
      </c>
      <c r="F102" s="57"/>
      <c r="G102" s="57"/>
      <c r="H102" s="57">
        <v>0.2</v>
      </c>
      <c r="I102" s="56">
        <f t="shared" si="3"/>
        <v>8.5459999999999976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177</v>
      </c>
      <c r="B103" s="53">
        <v>347.04</v>
      </c>
      <c r="C103" s="63">
        <v>16</v>
      </c>
      <c r="D103" s="53">
        <v>115.19</v>
      </c>
      <c r="E103" s="57">
        <v>0.8</v>
      </c>
      <c r="F103" s="57"/>
      <c r="G103" s="57"/>
      <c r="H103" s="57">
        <v>0.2</v>
      </c>
      <c r="I103" s="56">
        <f t="shared" si="3"/>
        <v>5.3866666666666747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180</v>
      </c>
      <c r="B104" s="53">
        <v>241.62</v>
      </c>
      <c r="C104" s="63">
        <v>17</v>
      </c>
      <c r="D104" s="53">
        <v>77.72</v>
      </c>
      <c r="E104" s="57">
        <v>0.8</v>
      </c>
      <c r="F104" s="57"/>
      <c r="G104" s="57"/>
      <c r="H104" s="57">
        <v>0.2</v>
      </c>
      <c r="I104" s="56">
        <f t="shared" si="3"/>
        <v>3.2566666666666606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183</v>
      </c>
      <c r="B105" s="53">
        <v>169.76</v>
      </c>
      <c r="C105" s="53">
        <v>18</v>
      </c>
      <c r="D105" s="53">
        <v>169.76</v>
      </c>
      <c r="E105" s="57">
        <v>0.8</v>
      </c>
      <c r="F105" s="57"/>
      <c r="G105" s="57"/>
      <c r="H105" s="57">
        <v>0.2</v>
      </c>
      <c r="I105" s="56">
        <f t="shared" si="3"/>
        <v>1.9533333333333285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Charme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432.90460577933851</v>
      </c>
      <c r="T3" s="62">
        <f>IF('Données projet'!E9&gt;30,$R$33-$H$33,LOOKUP('Données projet'!$E$9,$A$3:$A$203,R3:R203)-LOOKUP('Données projet'!$E$9,$A$3:$A$203,$H$3:$H$203))</f>
        <v>199.33093168961955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368.2847231129137</v>
      </c>
      <c r="AO3" s="62">
        <f>IF('Données projet'!E10&gt;30,$AM$33-$H$33,LOOKUP('Données projet'!$E$10,$A$3:$A$203,AM3:AM203)-LOOKUP('Données projet'!$E$10,$A$3:$A$203,$H$3:$H$203))</f>
        <v>171.93647564114769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395.99712591167969</v>
      </c>
      <c r="BJ3" s="62">
        <f>IF('Données projet'!E11&gt;30,$BH$33-$H$33,LOOKUP('Données projet'!$E$11,$A$3:$A$203,BH3:BH203)-LOOKUP('Données projet'!$E$11,$A$3:$A$203,$H$3:$H$203))</f>
        <v>183.6854485910585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3.9415628571428569</v>
      </c>
      <c r="P4" s="14">
        <f>EXP(-1.0587+0.8836*LN(O4)+0.284)</f>
        <v>1.5484055284644385</v>
      </c>
      <c r="Q4" s="22">
        <f t="shared" ref="Q4:Q34" si="2">(O4+P4)*0.475*44/12</f>
        <v>9.5616949382660383</v>
      </c>
      <c r="R4" s="62">
        <f t="shared" si="0"/>
        <v>302.89502827159936</v>
      </c>
      <c r="S4" s="62">
        <f ca="1">AVERAGE(OFFSET($R$3,0,0,'Données projet'!$E$9+1,1))-AVERAGE(OFFSET($H$3,0,0,'Données projet'!$E$9+1,1))</f>
        <v>432.90460577933851</v>
      </c>
      <c r="T4" s="62">
        <f>$T$3</f>
        <v>199.33093168961955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3.887142857142857</v>
      </c>
      <c r="AI4" s="14">
        <f>IF('Données projet'!$A$62&gt;35,AI3+AH4-AQ3,IF(A4&lt;'Données projet'!$A$62,$AF$205^A4,IF(A4='Données projet'!$A$62,'Données projet'!$B$62,AI3+AH4-AQ3)))</f>
        <v>3.887142857142857</v>
      </c>
      <c r="AJ4" s="14">
        <f>AI4*VLOOKUP('Données projet'!$B$10,Paramètres!$A$1:$I$89,3,0)*VLOOKUP('Données projet'!$B$10,Paramètres!$A$1:$I$89,5,0)</f>
        <v>3.5170868571428571</v>
      </c>
      <c r="AK4" s="14">
        <f>EXP(-1.0587+0.8836*LN(AJ4)+0.284)</f>
        <v>1.400101260019349</v>
      </c>
      <c r="AL4" s="22">
        <f t="shared" ref="AL4:AL67" si="4">(AJ4+AK4)*0.475*44/12</f>
        <v>8.5641026373908407</v>
      </c>
      <c r="AM4" s="62">
        <f t="shared" ref="AM4:AM67" si="5">AL4+(AD4+AE4)*44/12</f>
        <v>301.89743597072413</v>
      </c>
      <c r="AN4" s="62">
        <f ca="1">AVERAGE(OFFSET($AM$3,0,0,'Données projet'!$E$10+1,1))-AVERAGE(OFFSET($H$3,0,0,'Données projet'!$E$10+1,1))</f>
        <v>368.2847231129137</v>
      </c>
      <c r="AO4" s="62">
        <f>$AO$3</f>
        <v>171.93647564114769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3.887142857142857</v>
      </c>
      <c r="BD4" s="13">
        <f>IF('Données projet'!$A$88&gt;35,BD3+BC4-BL3,IF(A4&lt;'Données projet'!$A$88,$BA$205^A4,IF(A4='Données projet'!$A$88,'Données projet'!$B$88,BD3+BC4-BL3)))</f>
        <v>3.887142857142857</v>
      </c>
      <c r="BE4" s="14">
        <f>BD4*VLOOKUP('Données projet'!$B$11,Paramètres!$A$1:$I$89,3,0)*VLOOKUP('Données projet'!$B$11,Paramètres!$A$1:$I$89,5,0)</f>
        <v>3.6990051428571427</v>
      </c>
      <c r="BF4" s="14">
        <f>EXP(-1.0587+0.8836*LN(BE4)+0.284)</f>
        <v>1.4639016946999945</v>
      </c>
      <c r="BG4" s="22">
        <f t="shared" ref="BG4:BG67" si="7">(BE4+BF4)*0.475*44/12</f>
        <v>8.9920627420786783</v>
      </c>
      <c r="BH4" s="62">
        <f t="shared" ref="BH4:BH67" si="8">BG4+(AY4+AZ4)*44/12</f>
        <v>302.32539607541202</v>
      </c>
      <c r="BI4" s="62">
        <f ca="1">AVERAGE(OFFSET($BH$3,0,0,'Données projet'!$E$11+1,1))-AVERAGE(OFFSET($H$3,0,0,'Données projet'!$E$11+1,1))</f>
        <v>395.99712591167969</v>
      </c>
      <c r="BJ4" s="62">
        <f>$BJ$3</f>
        <v>183.6854485910585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7.8831257142857138</v>
      </c>
      <c r="P5" s="14">
        <f t="shared" ref="P5:P68" si="33">EXP(-1.0587+0.8836*LN(O5)+0.284)</f>
        <v>2.8567669801437421</v>
      </c>
      <c r="Q5" s="22">
        <f t="shared" si="2"/>
        <v>18.705313109464633</v>
      </c>
      <c r="R5" s="62">
        <f t="shared" si="0"/>
        <v>312.03864644279793</v>
      </c>
      <c r="S5" s="62">
        <f ca="1">AVERAGE(OFFSET($R$3,0,0,'Données projet'!$E$9+1,1))-AVERAGE(OFFSET($H$3,0,0,'Données projet'!$E$9+1,1))</f>
        <v>432.90460577933851</v>
      </c>
      <c r="T5" s="62">
        <f t="shared" ref="T5:T68" si="34">$T$3</f>
        <v>199.33093168961955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3.887142857142857</v>
      </c>
      <c r="AI5" s="14">
        <f>IF('Données projet'!$A$62&gt;35,AI4+AH5-AQ4,IF(A5&lt;'Données projet'!$A$62,$AF$205^A5,IF(A5='Données projet'!$A$62,'Données projet'!$B$62,AI4+AH5-AQ4)))</f>
        <v>7.774285714285714</v>
      </c>
      <c r="AJ5" s="14">
        <f>AI5*VLOOKUP('Données projet'!$B$10,Paramètres!$A$1:$I$89,3,0)*VLOOKUP('Données projet'!$B$10,Paramètres!$A$1:$I$89,5,0)</f>
        <v>7.0341737142857141</v>
      </c>
      <c r="AK5" s="14">
        <f t="shared" ref="AK5:AK68" si="35">EXP(-1.0587+0.8836*LN(AJ5)+0.284)</f>
        <v>2.5831495528484112</v>
      </c>
      <c r="AL5" s="22">
        <f t="shared" si="4"/>
        <v>16.750171356925268</v>
      </c>
      <c r="AM5" s="62">
        <f t="shared" si="5"/>
        <v>310.08350469025856</v>
      </c>
      <c r="AN5" s="62">
        <f ca="1">AVERAGE(OFFSET($AM$3,0,0,'Données projet'!$E$10+1,1))-AVERAGE(OFFSET($H$3,0,0,'Données projet'!$E$10+1,1))</f>
        <v>368.2847231129137</v>
      </c>
      <c r="AO5" s="62">
        <f t="shared" ref="AO5:AO68" si="36">$AO$3</f>
        <v>171.93647564114769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3.887142857142857</v>
      </c>
      <c r="BD5" s="13">
        <f>IF('Données projet'!$A$88&gt;35,BD4+BC5-BL4,IF(A5&lt;'Données projet'!$A$88,$BA$205^A5,IF(A5='Données projet'!$A$88,'Données projet'!$B$88,BD4+BC5-BL4)))</f>
        <v>7.774285714285714</v>
      </c>
      <c r="BE5" s="14">
        <f>BD5*VLOOKUP('Données projet'!$B$11,Paramètres!$A$1:$I$89,3,0)*VLOOKUP('Données projet'!$B$11,Paramètres!$A$1:$I$89,5,0)</f>
        <v>7.3980102857142853</v>
      </c>
      <c r="BF5" s="14">
        <f t="shared" ref="BF5:BF68" si="37">EXP(-1.0587+0.8836*LN(BE5)+0.284)</f>
        <v>2.7008596564123262</v>
      </c>
      <c r="BG5" s="22">
        <f t="shared" si="7"/>
        <v>17.588865149203851</v>
      </c>
      <c r="BH5" s="62">
        <f t="shared" si="8"/>
        <v>310.92219848253717</v>
      </c>
      <c r="BI5" s="62">
        <f ca="1">AVERAGE(OFFSET($BH$3,0,0,'Données projet'!$E$11+1,1))-AVERAGE(OFFSET($H$3,0,0,'Données projet'!$E$11+1,1))</f>
        <v>395.99712591167969</v>
      </c>
      <c r="BJ5" s="62">
        <f t="shared" ref="BJ5:BJ68" si="38">$BJ$3</f>
        <v>183.6854485910585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11.824688571428572</v>
      </c>
      <c r="P6" s="14">
        <f t="shared" si="33"/>
        <v>4.0876062444803347</v>
      </c>
      <c r="Q6" s="22">
        <f t="shared" si="2"/>
        <v>27.713913471041348</v>
      </c>
      <c r="R6" s="62">
        <f t="shared" si="0"/>
        <v>321.04724680437465</v>
      </c>
      <c r="S6" s="62">
        <f ca="1">AVERAGE(OFFSET($R$3,0,0,'Données projet'!$E$9+1,1))-AVERAGE(OFFSET($H$3,0,0,'Données projet'!$E$9+1,1))</f>
        <v>432.90460577933851</v>
      </c>
      <c r="T6" s="62">
        <f t="shared" si="34"/>
        <v>199.33093168961955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3.887142857142857</v>
      </c>
      <c r="AI6" s="14">
        <f>IF('Données projet'!$A$62&gt;35,AI5+AH6-AQ5,IF(A6&lt;'Données projet'!$A$62,$AF$205^A6,IF(A6='Données projet'!$A$62,'Données projet'!$B$62,AI5+AH6-AQ5)))</f>
        <v>11.661428571428571</v>
      </c>
      <c r="AJ6" s="14">
        <f>AI6*VLOOKUP('Données projet'!$B$10,Paramètres!$A$1:$I$89,3,0)*VLOOKUP('Données projet'!$B$10,Paramètres!$A$1:$I$89,5,0)</f>
        <v>10.551260571428571</v>
      </c>
      <c r="AK6" s="14">
        <f t="shared" si="35"/>
        <v>3.6961006326523931</v>
      </c>
      <c r="AL6" s="22">
        <f t="shared" si="4"/>
        <v>24.814154097107675</v>
      </c>
      <c r="AM6" s="62">
        <f t="shared" si="5"/>
        <v>318.147487430441</v>
      </c>
      <c r="AN6" s="62">
        <f ca="1">AVERAGE(OFFSET($AM$3,0,0,'Données projet'!$E$10+1,1))-AVERAGE(OFFSET($H$3,0,0,'Données projet'!$E$10+1,1))</f>
        <v>368.2847231129137</v>
      </c>
      <c r="AO6" s="62">
        <f t="shared" si="36"/>
        <v>171.93647564114769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3.887142857142857</v>
      </c>
      <c r="BD6" s="13">
        <f>IF('Données projet'!$A$88&gt;35,BD5+BC6-BL5,IF(A6&lt;'Données projet'!$A$88,$BA$205^A6,IF(A6='Données projet'!$A$88,'Données projet'!$B$88,BD5+BC6-BL5)))</f>
        <v>11.661428571428571</v>
      </c>
      <c r="BE6" s="14">
        <f>BD6*VLOOKUP('Données projet'!$B$11,Paramètres!$A$1:$I$89,3,0)*VLOOKUP('Données projet'!$B$11,Paramètres!$A$1:$I$89,5,0)</f>
        <v>11.097015428571428</v>
      </c>
      <c r="BF6" s="14">
        <f t="shared" si="37"/>
        <v>3.8645261842324077</v>
      </c>
      <c r="BG6" s="22">
        <f t="shared" si="7"/>
        <v>26.05801830896668</v>
      </c>
      <c r="BH6" s="62">
        <f t="shared" si="8"/>
        <v>319.39135164229998</v>
      </c>
      <c r="BI6" s="62">
        <f ca="1">AVERAGE(OFFSET($BH$3,0,0,'Données projet'!$E$11+1,1))-AVERAGE(OFFSET($H$3,0,0,'Données projet'!$E$11+1,1))</f>
        <v>395.99712591167969</v>
      </c>
      <c r="BJ6" s="62">
        <f t="shared" si="38"/>
        <v>183.6854485910585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15.766251428571428</v>
      </c>
      <c r="P7" s="14">
        <f t="shared" si="33"/>
        <v>5.2706590287965538</v>
      </c>
      <c r="Q7" s="22">
        <f t="shared" si="2"/>
        <v>36.63928571324923</v>
      </c>
      <c r="R7" s="62">
        <f t="shared" si="0"/>
        <v>329.97261904658257</v>
      </c>
      <c r="S7" s="62">
        <f ca="1">AVERAGE(OFFSET($R$3,0,0,'Données projet'!$E$9+1,1))-AVERAGE(OFFSET($H$3,0,0,'Données projet'!$E$9+1,1))</f>
        <v>432.90460577933851</v>
      </c>
      <c r="T7" s="62">
        <f t="shared" si="34"/>
        <v>199.33093168961955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3.887142857142857</v>
      </c>
      <c r="AI7" s="14">
        <f>IF('Données projet'!$A$62&gt;35,AI6+AH7-AQ6,IF(A7&lt;'Données projet'!$A$62,$AF$205^A7,IF(A7='Données projet'!$A$62,'Données projet'!$B$62,AI6+AH7-AQ6)))</f>
        <v>15.548571428571428</v>
      </c>
      <c r="AJ7" s="14">
        <f>AI7*VLOOKUP('Données projet'!$B$10,Paramètres!$A$1:$I$89,3,0)*VLOOKUP('Données projet'!$B$10,Paramètres!$A$1:$I$89,5,0)</f>
        <v>14.068347428571428</v>
      </c>
      <c r="AK7" s="14">
        <f t="shared" si="35"/>
        <v>4.7658421593654818</v>
      </c>
      <c r="AL7" s="22">
        <f t="shared" si="4"/>
        <v>32.802880198990124</v>
      </c>
      <c r="AM7" s="62">
        <f t="shared" si="5"/>
        <v>326.13621353232344</v>
      </c>
      <c r="AN7" s="62">
        <f ca="1">AVERAGE(OFFSET($AM$3,0,0,'Données projet'!$E$10+1,1))-AVERAGE(OFFSET($H$3,0,0,'Données projet'!$E$10+1,1))</f>
        <v>368.2847231129137</v>
      </c>
      <c r="AO7" s="62">
        <f t="shared" si="36"/>
        <v>171.93647564114769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3.887142857142857</v>
      </c>
      <c r="BD7" s="13">
        <f>IF('Données projet'!$A$88&gt;35,BD6+BC7-BL6,IF(A7&lt;'Données projet'!$A$88,$BA$205^A7,IF(A7='Données projet'!$A$88,'Données projet'!$B$88,BD6+BC7-BL6)))</f>
        <v>15.548571428571428</v>
      </c>
      <c r="BE7" s="14">
        <f>BD7*VLOOKUP('Données projet'!$B$11,Paramètres!$A$1:$I$89,3,0)*VLOOKUP('Données projet'!$B$11,Paramètres!$A$1:$I$89,5,0)</f>
        <v>14.796020571428571</v>
      </c>
      <c r="BF7" s="14">
        <f t="shared" si="37"/>
        <v>4.9830141668977559</v>
      </c>
      <c r="BG7" s="22">
        <f t="shared" si="7"/>
        <v>34.448485502585022</v>
      </c>
      <c r="BH7" s="62">
        <f t="shared" si="8"/>
        <v>327.78181883591833</v>
      </c>
      <c r="BI7" s="62">
        <f ca="1">AVERAGE(OFFSET($BH$3,0,0,'Données projet'!$E$11+1,1))-AVERAGE(OFFSET($H$3,0,0,'Données projet'!$E$11+1,1))</f>
        <v>395.99712591167969</v>
      </c>
      <c r="BJ7" s="62">
        <f t="shared" si="38"/>
        <v>183.6854485910585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19.707814285714285</v>
      </c>
      <c r="P8" s="14">
        <f t="shared" si="33"/>
        <v>6.4194025304518281</v>
      </c>
      <c r="Q8" s="22">
        <f t="shared" si="2"/>
        <v>45.504902621489315</v>
      </c>
      <c r="R8" s="62">
        <f t="shared" si="0"/>
        <v>338.83823595482261</v>
      </c>
      <c r="S8" s="62">
        <f ca="1">AVERAGE(OFFSET($R$3,0,0,'Données projet'!$E$9+1,1))-AVERAGE(OFFSET($H$3,0,0,'Données projet'!$E$9+1,1))</f>
        <v>432.90460577933851</v>
      </c>
      <c r="T8" s="62">
        <f t="shared" si="34"/>
        <v>199.33093168961955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3.887142857142857</v>
      </c>
      <c r="AI8" s="14">
        <f>IF('Données projet'!$A$62&gt;35,AI7+AH8-AQ7,IF(A8&lt;'Données projet'!$A$62,$AF$205^A8,IF(A8='Données projet'!$A$62,'Données projet'!$B$62,AI7+AH8-AQ7)))</f>
        <v>19.435714285714283</v>
      </c>
      <c r="AJ8" s="14">
        <f>AI8*VLOOKUP('Données projet'!$B$10,Paramètres!$A$1:$I$89,3,0)*VLOOKUP('Données projet'!$B$10,Paramètres!$A$1:$I$89,5,0)</f>
        <v>17.585434285714282</v>
      </c>
      <c r="AK8" s="14">
        <f t="shared" si="35"/>
        <v>5.804560501905633</v>
      </c>
      <c r="AL8" s="22">
        <f t="shared" si="4"/>
        <v>40.737574255104683</v>
      </c>
      <c r="AM8" s="62">
        <f t="shared" si="5"/>
        <v>334.07090758843799</v>
      </c>
      <c r="AN8" s="62">
        <f ca="1">AVERAGE(OFFSET($AM$3,0,0,'Données projet'!$E$10+1,1))-AVERAGE(OFFSET($H$3,0,0,'Données projet'!$E$10+1,1))</f>
        <v>368.2847231129137</v>
      </c>
      <c r="AO8" s="62">
        <f t="shared" si="36"/>
        <v>171.93647564114769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3.887142857142857</v>
      </c>
      <c r="BD8" s="13">
        <f>IF('Données projet'!$A$88&gt;35,BD7+BC8-BL7,IF(A8&lt;'Données projet'!$A$88,$BA$205^A8,IF(A8='Données projet'!$A$88,'Données projet'!$B$88,BD7+BC8-BL7)))</f>
        <v>19.435714285714283</v>
      </c>
      <c r="BE8" s="14">
        <f>BD8*VLOOKUP('Données projet'!$B$11,Paramètres!$A$1:$I$89,3,0)*VLOOKUP('Données projet'!$B$11,Paramètres!$A$1:$I$89,5,0)</f>
        <v>18.495025714285713</v>
      </c>
      <c r="BF8" s="14">
        <f t="shared" si="37"/>
        <v>6.0690652871856443</v>
      </c>
      <c r="BG8" s="22">
        <f t="shared" si="7"/>
        <v>42.782458494229274</v>
      </c>
      <c r="BH8" s="62">
        <f t="shared" si="8"/>
        <v>336.11579182756259</v>
      </c>
      <c r="BI8" s="62">
        <f ca="1">AVERAGE(OFFSET($BH$3,0,0,'Données projet'!$E$11+1,1))-AVERAGE(OFFSET($H$3,0,0,'Données projet'!$E$11+1,1))</f>
        <v>395.99712591167969</v>
      </c>
      <c r="BJ8" s="62">
        <f t="shared" si="38"/>
        <v>183.6854485910585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23.649377142857141</v>
      </c>
      <c r="P9" s="14">
        <f t="shared" si="33"/>
        <v>7.5415247055086745</v>
      </c>
      <c r="Q9" s="22">
        <f t="shared" si="2"/>
        <v>54.324154052570456</v>
      </c>
      <c r="R9" s="62">
        <f t="shared" si="0"/>
        <v>347.65748738590378</v>
      </c>
      <c r="S9" s="62">
        <f ca="1">AVERAGE(OFFSET($R$3,0,0,'Données projet'!$E$9+1,1))-AVERAGE(OFFSET($H$3,0,0,'Données projet'!$E$9+1,1))</f>
        <v>432.90460577933851</v>
      </c>
      <c r="T9" s="62">
        <f t="shared" si="34"/>
        <v>199.33093168961955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3.887142857142857</v>
      </c>
      <c r="AI9" s="14">
        <f>IF('Données projet'!$A$62&gt;35,AI8+AH9-AQ8,IF(A9&lt;'Données projet'!$A$62,$AF$205^A9,IF(A9='Données projet'!$A$62,'Données projet'!$B$62,AI8+AH9-AQ8)))</f>
        <v>23.322857142857139</v>
      </c>
      <c r="AJ9" s="14">
        <f>AI9*VLOOKUP('Données projet'!$B$10,Paramètres!$A$1:$I$89,3,0)*VLOOKUP('Données projet'!$B$10,Paramètres!$A$1:$I$89,5,0)</f>
        <v>21.102521142857139</v>
      </c>
      <c r="AK9" s="14">
        <f t="shared" si="35"/>
        <v>6.8192072738987575</v>
      </c>
      <c r="AL9" s="22">
        <f t="shared" si="4"/>
        <v>48.630343659183183</v>
      </c>
      <c r="AM9" s="62">
        <f t="shared" si="5"/>
        <v>341.96367699251653</v>
      </c>
      <c r="AN9" s="62">
        <f ca="1">AVERAGE(OFFSET($AM$3,0,0,'Données projet'!$E$10+1,1))-AVERAGE(OFFSET($H$3,0,0,'Données projet'!$E$10+1,1))</f>
        <v>368.2847231129137</v>
      </c>
      <c r="AO9" s="62">
        <f t="shared" si="36"/>
        <v>171.93647564114769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3.887142857142857</v>
      </c>
      <c r="BD9" s="13">
        <f>IF('Données projet'!$A$88&gt;35,BD8+BC9-BL8,IF(A9&lt;'Données projet'!$A$88,$BA$205^A9,IF(A9='Données projet'!$A$88,'Données projet'!$B$88,BD8+BC9-BL8)))</f>
        <v>23.322857142857139</v>
      </c>
      <c r="BE9" s="14">
        <f>BD9*VLOOKUP('Données projet'!$B$11,Paramètres!$A$1:$I$89,3,0)*VLOOKUP('Données projet'!$B$11,Paramètres!$A$1:$I$89,5,0)</f>
        <v>22.194030857142852</v>
      </c>
      <c r="BF9" s="14">
        <f t="shared" si="37"/>
        <v>7.1299479329323407</v>
      </c>
      <c r="BG9" s="22">
        <f t="shared" si="7"/>
        <v>51.072596392714296</v>
      </c>
      <c r="BH9" s="62">
        <f t="shared" si="8"/>
        <v>344.40592972604759</v>
      </c>
      <c r="BI9" s="62">
        <f ca="1">AVERAGE(OFFSET($BH$3,0,0,'Données projet'!$E$11+1,1))-AVERAGE(OFFSET($H$3,0,0,'Données projet'!$E$11+1,1))</f>
        <v>395.99712591167969</v>
      </c>
      <c r="BJ9" s="62">
        <f t="shared" si="38"/>
        <v>183.6854485910585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27.590939999999993</v>
      </c>
      <c r="P10" s="14">
        <f t="shared" si="33"/>
        <v>8.6419816819814557</v>
      </c>
      <c r="Q10" s="22">
        <f t="shared" si="2"/>
        <v>63.105671929451027</v>
      </c>
      <c r="R10" s="62">
        <f t="shared" si="0"/>
        <v>356.43900526278435</v>
      </c>
      <c r="S10" s="62">
        <f ca="1">AVERAGE(OFFSET($R$3,0,0,'Données projet'!$E$9+1,1))-AVERAGE(OFFSET($H$3,0,0,'Données projet'!$E$9+1,1))</f>
        <v>432.90460577933851</v>
      </c>
      <c r="T10" s="62">
        <f t="shared" si="34"/>
        <v>199.33093168961955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3.887142857142857</v>
      </c>
      <c r="AI10" s="14">
        <f>IF('Données projet'!$A$62&gt;35,AI9+AH10-AQ9,IF(A10&lt;'Données projet'!$A$62,$AF$205^A10,IF(A10='Données projet'!$A$62,'Données projet'!$B$62,AI9+AH10-AQ9)))</f>
        <v>27.209999999999994</v>
      </c>
      <c r="AJ10" s="14">
        <f>AI10*VLOOKUP('Données projet'!$B$10,Paramètres!$A$1:$I$89,3,0)*VLOOKUP('Données projet'!$B$10,Paramètres!$A$1:$I$89,5,0)</f>
        <v>24.619607999999992</v>
      </c>
      <c r="AK10" s="14">
        <f t="shared" si="35"/>
        <v>7.8142639118614152</v>
      </c>
      <c r="AL10" s="22">
        <f t="shared" si="4"/>
        <v>56.488993579825284</v>
      </c>
      <c r="AM10" s="62">
        <f t="shared" si="5"/>
        <v>349.82232691315858</v>
      </c>
      <c r="AN10" s="62">
        <f ca="1">AVERAGE(OFFSET($AM$3,0,0,'Données projet'!$E$10+1,1))-AVERAGE(OFFSET($H$3,0,0,'Données projet'!$E$10+1,1))</f>
        <v>368.2847231129137</v>
      </c>
      <c r="AO10" s="62">
        <f t="shared" si="36"/>
        <v>171.93647564114769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3.887142857142857</v>
      </c>
      <c r="BD10" s="13">
        <f>IF('Données projet'!$A$88&gt;35,BD9+BC10-BL9,IF(A10&lt;'Données projet'!$A$88,$BA$205^A10,IF(A10='Données projet'!$A$88,'Données projet'!$B$88,BD9+BC10-BL9)))</f>
        <v>27.209999999999994</v>
      </c>
      <c r="BE10" s="14">
        <f>BD10*VLOOKUP('Données projet'!$B$11,Paramètres!$A$1:$I$89,3,0)*VLOOKUP('Données projet'!$B$11,Paramètres!$A$1:$I$89,5,0)</f>
        <v>25.893035999999995</v>
      </c>
      <c r="BF10" s="14">
        <f t="shared" si="37"/>
        <v>8.1703477527395769</v>
      </c>
      <c r="BG10" s="22">
        <f t="shared" si="7"/>
        <v>59.327060036021408</v>
      </c>
      <c r="BH10" s="62">
        <f t="shared" si="8"/>
        <v>352.66039336935472</v>
      </c>
      <c r="BI10" s="62">
        <f ca="1">AVERAGE(OFFSET($BH$3,0,0,'Données projet'!$E$11+1,1))-AVERAGE(OFFSET($H$3,0,0,'Données projet'!$E$11+1,1))</f>
        <v>395.99712591167969</v>
      </c>
      <c r="BJ10" s="62">
        <f t="shared" si="38"/>
        <v>183.6854485910585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31.532502857142852</v>
      </c>
      <c r="P11" s="14">
        <f t="shared" si="33"/>
        <v>9.7242255986999844</v>
      </c>
      <c r="Q11" s="22">
        <f t="shared" si="2"/>
        <v>71.855468727259591</v>
      </c>
      <c r="R11" s="62">
        <f t="shared" si="0"/>
        <v>365.18880206059293</v>
      </c>
      <c r="S11" s="62">
        <f ca="1">AVERAGE(OFFSET($R$3,0,0,'Données projet'!$E$9+1,1))-AVERAGE(OFFSET($H$3,0,0,'Données projet'!$E$9+1,1))</f>
        <v>432.90460577933851</v>
      </c>
      <c r="T11" s="62">
        <f t="shared" si="34"/>
        <v>199.33093168961955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3.887142857142857</v>
      </c>
      <c r="AI11" s="14">
        <f>IF('Données projet'!$A$62&gt;35,AI10+AH11-AQ10,IF(A11&lt;'Données projet'!$A$62,$AF$205^A11,IF(A11='Données projet'!$A$62,'Données projet'!$B$62,AI10+AH11-AQ10)))</f>
        <v>31.097142857142849</v>
      </c>
      <c r="AJ11" s="14">
        <f>AI11*VLOOKUP('Données projet'!$B$10,Paramètres!$A$1:$I$89,3,0)*VLOOKUP('Données projet'!$B$10,Paramètres!$A$1:$I$89,5,0)</f>
        <v>28.136694857142849</v>
      </c>
      <c r="AK11" s="14">
        <f t="shared" si="35"/>
        <v>8.792851913254415</v>
      </c>
      <c r="AL11" s="22">
        <f t="shared" si="4"/>
        <v>64.318960625108559</v>
      </c>
      <c r="AM11" s="62">
        <f t="shared" si="5"/>
        <v>357.65229395844187</v>
      </c>
      <c r="AN11" s="62">
        <f ca="1">AVERAGE(OFFSET($AM$3,0,0,'Données projet'!$E$10+1,1))-AVERAGE(OFFSET($H$3,0,0,'Données projet'!$E$10+1,1))</f>
        <v>368.2847231129137</v>
      </c>
      <c r="AO11" s="62">
        <f t="shared" si="36"/>
        <v>171.93647564114769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3.887142857142857</v>
      </c>
      <c r="BD11" s="13">
        <f>IF('Données projet'!$A$88&gt;35,BD10+BC11-BL10,IF(A11&lt;'Données projet'!$A$88,$BA$205^A11,IF(A11='Données projet'!$A$88,'Données projet'!$B$88,BD10+BC11-BL10)))</f>
        <v>31.097142857142849</v>
      </c>
      <c r="BE11" s="14">
        <f>BD11*VLOOKUP('Données projet'!$B$11,Paramètres!$A$1:$I$89,3,0)*VLOOKUP('Données projet'!$B$11,Paramètres!$A$1:$I$89,5,0)</f>
        <v>29.592041142857138</v>
      </c>
      <c r="BF11" s="14">
        <f t="shared" si="37"/>
        <v>9.1935284858477626</v>
      </c>
      <c r="BG11" s="22">
        <f t="shared" si="7"/>
        <v>67.551533769994364</v>
      </c>
      <c r="BH11" s="62">
        <f t="shared" si="8"/>
        <v>360.88486710332768</v>
      </c>
      <c r="BI11" s="62">
        <f ca="1">AVERAGE(OFFSET($BH$3,0,0,'Données projet'!$E$11+1,1))-AVERAGE(OFFSET($H$3,0,0,'Données projet'!$E$11+1,1))</f>
        <v>395.99712591167969</v>
      </c>
      <c r="BJ11" s="62">
        <f t="shared" si="38"/>
        <v>183.6854485910585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35.474065714285707</v>
      </c>
      <c r="P12" s="14">
        <f t="shared" si="33"/>
        <v>10.790793821618898</v>
      </c>
      <c r="Q12" s="22">
        <f t="shared" si="2"/>
        <v>80.577963691700518</v>
      </c>
      <c r="R12" s="62">
        <f t="shared" si="0"/>
        <v>373.91129702503383</v>
      </c>
      <c r="S12" s="62">
        <f ca="1">AVERAGE(OFFSET($R$3,0,0,'Données projet'!$E$9+1,1))-AVERAGE(OFFSET($H$3,0,0,'Données projet'!$E$9+1,1))</f>
        <v>432.90460577933851</v>
      </c>
      <c r="T12" s="62">
        <f t="shared" si="34"/>
        <v>199.33093168961955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3.887142857142857</v>
      </c>
      <c r="AI12" s="14">
        <f>IF('Données projet'!$A$62&gt;35,AI11+AH12-AQ11,IF(A12&lt;'Données projet'!$A$62,$AF$205^A12,IF(A12='Données projet'!$A$62,'Données projet'!$B$62,AI11+AH12-AQ11)))</f>
        <v>34.984285714285704</v>
      </c>
      <c r="AJ12" s="14">
        <f>AI12*VLOOKUP('Données projet'!$B$10,Paramètres!$A$1:$I$89,3,0)*VLOOKUP('Données projet'!$B$10,Paramètres!$A$1:$I$89,5,0)</f>
        <v>31.653781714285703</v>
      </c>
      <c r="AK12" s="14">
        <f t="shared" si="35"/>
        <v>9.757265618420071</v>
      </c>
      <c r="AL12" s="22">
        <f t="shared" si="4"/>
        <v>72.124240771129223</v>
      </c>
      <c r="AM12" s="62">
        <f t="shared" si="5"/>
        <v>365.45757410446254</v>
      </c>
      <c r="AN12" s="62">
        <f ca="1">AVERAGE(OFFSET($AM$3,0,0,'Données projet'!$E$10+1,1))-AVERAGE(OFFSET($H$3,0,0,'Données projet'!$E$10+1,1))</f>
        <v>368.2847231129137</v>
      </c>
      <c r="AO12" s="62">
        <f t="shared" si="36"/>
        <v>171.93647564114769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3.887142857142857</v>
      </c>
      <c r="BD12" s="13">
        <f>IF('Données projet'!$A$88&gt;35,BD11+BC12-BL11,IF(A12&lt;'Données projet'!$A$88,$BA$205^A12,IF(A12='Données projet'!$A$88,'Données projet'!$B$88,BD11+BC12-BL11)))</f>
        <v>34.984285714285704</v>
      </c>
      <c r="BE12" s="14">
        <f>BD12*VLOOKUP('Données projet'!$B$11,Paramètres!$A$1:$I$89,3,0)*VLOOKUP('Données projet'!$B$11,Paramètres!$A$1:$I$89,5,0)</f>
        <v>33.291046285714273</v>
      </c>
      <c r="BF12" s="14">
        <f t="shared" si="37"/>
        <v>10.201889022116685</v>
      </c>
      <c r="BG12" s="22">
        <f t="shared" si="7"/>
        <v>75.750195661138918</v>
      </c>
      <c r="BH12" s="62">
        <f t="shared" si="8"/>
        <v>369.0835289944722</v>
      </c>
      <c r="BI12" s="62">
        <f ca="1">AVERAGE(OFFSET($BH$3,0,0,'Données projet'!$E$11+1,1))-AVERAGE(OFFSET($H$3,0,0,'Données projet'!$E$11+1,1))</f>
        <v>395.99712591167969</v>
      </c>
      <c r="BJ12" s="62">
        <f t="shared" si="38"/>
        <v>183.6854485910585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39.415628571428563</v>
      </c>
      <c r="P13" s="14">
        <f t="shared" si="33"/>
        <v>11.843626778724154</v>
      </c>
      <c r="Q13" s="22">
        <f t="shared" si="2"/>
        <v>89.276536401515969</v>
      </c>
      <c r="R13" s="62">
        <f t="shared" si="0"/>
        <v>382.60986973484927</v>
      </c>
      <c r="S13" s="62">
        <f ca="1">AVERAGE(OFFSET($R$3,0,0,'Données projet'!$E$9+1,1))-AVERAGE(OFFSET($H$3,0,0,'Données projet'!$E$9+1,1))</f>
        <v>432.90460577933851</v>
      </c>
      <c r="T13" s="62">
        <f t="shared" si="34"/>
        <v>199.33093168961955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3.887142857142857</v>
      </c>
      <c r="AI13" s="14">
        <f>IF('Données projet'!$A$62&gt;35,AI12+AH13-AQ12,IF(A13&lt;'Données projet'!$A$62,$AF$205^A13,IF(A13='Données projet'!$A$62,'Données projet'!$B$62,AI12+AH13-AQ12)))</f>
        <v>38.871428571428559</v>
      </c>
      <c r="AJ13" s="14">
        <f>AI13*VLOOKUP('Données projet'!$B$10,Paramètres!$A$1:$I$89,3,0)*VLOOKUP('Données projet'!$B$10,Paramètres!$A$1:$I$89,5,0)</f>
        <v>35.170868571428556</v>
      </c>
      <c r="AK13" s="14">
        <f t="shared" si="35"/>
        <v>10.709259603674569</v>
      </c>
      <c r="AL13" s="22">
        <f t="shared" si="4"/>
        <v>79.90788990497127</v>
      </c>
      <c r="AM13" s="62">
        <f t="shared" si="5"/>
        <v>373.2412232383046</v>
      </c>
      <c r="AN13" s="62">
        <f ca="1">AVERAGE(OFFSET($AM$3,0,0,'Données projet'!$E$10+1,1))-AVERAGE(OFFSET($H$3,0,0,'Données projet'!$E$10+1,1))</f>
        <v>368.2847231129137</v>
      </c>
      <c r="AO13" s="62">
        <f t="shared" si="36"/>
        <v>171.93647564114769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3.887142857142857</v>
      </c>
      <c r="BD13" s="13">
        <f>IF('Données projet'!$A$88&gt;35,BD12+BC13-BL12,IF(A13&lt;'Données projet'!$A$88,$BA$205^A13,IF(A13='Données projet'!$A$88,'Données projet'!$B$88,BD12+BC13-BL12)))</f>
        <v>38.871428571428559</v>
      </c>
      <c r="BE13" s="14">
        <f>BD13*VLOOKUP('Données projet'!$B$11,Paramètres!$A$1:$I$89,3,0)*VLOOKUP('Données projet'!$B$11,Paramètres!$A$1:$I$89,5,0)</f>
        <v>36.990051428571419</v>
      </c>
      <c r="BF13" s="14">
        <f t="shared" si="37"/>
        <v>11.197263891173662</v>
      </c>
      <c r="BG13" s="22">
        <f t="shared" si="7"/>
        <v>83.92624084855602</v>
      </c>
      <c r="BH13" s="62">
        <f t="shared" si="8"/>
        <v>377.25957418188932</v>
      </c>
      <c r="BI13" s="62">
        <f ca="1">AVERAGE(OFFSET($BH$3,0,0,'Données projet'!$E$11+1,1))-AVERAGE(OFFSET($H$3,0,0,'Données projet'!$E$11+1,1))</f>
        <v>395.99712591167969</v>
      </c>
      <c r="BJ13" s="62">
        <f t="shared" si="38"/>
        <v>183.6854485910585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43.357191428571419</v>
      </c>
      <c r="P14" s="14">
        <f t="shared" si="33"/>
        <v>12.884254354928219</v>
      </c>
      <c r="Q14" s="22">
        <f t="shared" si="2"/>
        <v>97.953851406261848</v>
      </c>
      <c r="R14" s="62">
        <f t="shared" si="0"/>
        <v>391.28718473959515</v>
      </c>
      <c r="S14" s="62">
        <f ca="1">AVERAGE(OFFSET($R$3,0,0,'Données projet'!$E$9+1,1))-AVERAGE(OFFSET($H$3,0,0,'Données projet'!$E$9+1,1))</f>
        <v>432.90460577933851</v>
      </c>
      <c r="T14" s="62">
        <f t="shared" si="34"/>
        <v>199.33093168961955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3.887142857142857</v>
      </c>
      <c r="AI14" s="14">
        <f>IF('Données projet'!$A$62&gt;35,AI13+AH14-AQ13,IF(A14&lt;'Données projet'!$A$62,$AF$205^A14,IF(A14='Données projet'!$A$62,'Données projet'!$B$62,AI13+AH14-AQ13)))</f>
        <v>42.758571428571415</v>
      </c>
      <c r="AJ14" s="14">
        <f>AI14*VLOOKUP('Données projet'!$B$10,Paramètres!$A$1:$I$89,3,0)*VLOOKUP('Données projet'!$B$10,Paramètres!$A$1:$I$89,5,0)</f>
        <v>38.687955428571414</v>
      </c>
      <c r="AK14" s="14">
        <f t="shared" si="35"/>
        <v>11.650217223542473</v>
      </c>
      <c r="AL14" s="22">
        <f t="shared" si="4"/>
        <v>87.672317369098337</v>
      </c>
      <c r="AM14" s="62">
        <f t="shared" si="5"/>
        <v>381.00565070243164</v>
      </c>
      <c r="AN14" s="62">
        <f ca="1">AVERAGE(OFFSET($AM$3,0,0,'Données projet'!$E$10+1,1))-AVERAGE(OFFSET($H$3,0,0,'Données projet'!$E$10+1,1))</f>
        <v>368.2847231129137</v>
      </c>
      <c r="AO14" s="62">
        <f t="shared" si="36"/>
        <v>171.93647564114769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3.887142857142857</v>
      </c>
      <c r="BD14" s="13">
        <f>IF('Données projet'!$A$88&gt;35,BD13+BC14-BL13,IF(A14&lt;'Données projet'!$A$88,$BA$205^A14,IF(A14='Données projet'!$A$88,'Données projet'!$B$88,BD13+BC14-BL13)))</f>
        <v>42.758571428571415</v>
      </c>
      <c r="BE14" s="14">
        <f>BD14*VLOOKUP('Données projet'!$B$11,Paramètres!$A$1:$I$89,3,0)*VLOOKUP('Données projet'!$B$11,Paramètres!$A$1:$I$89,5,0)</f>
        <v>40.689056571428559</v>
      </c>
      <c r="BF14" s="14">
        <f t="shared" si="37"/>
        <v>12.181099484855261</v>
      </c>
      <c r="BG14" s="22">
        <f t="shared" si="7"/>
        <v>92.082188464694312</v>
      </c>
      <c r="BH14" s="62">
        <f t="shared" si="8"/>
        <v>385.41552179802761</v>
      </c>
      <c r="BI14" s="62">
        <f ca="1">AVERAGE(OFFSET($BH$3,0,0,'Données projet'!$E$11+1,1))-AVERAGE(OFFSET($H$3,0,0,'Données projet'!$E$11+1,1))</f>
        <v>395.99712591167969</v>
      </c>
      <c r="BJ14" s="62">
        <f t="shared" si="38"/>
        <v>183.6854485910585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47.298754285714274</v>
      </c>
      <c r="P15" s="14">
        <f t="shared" si="33"/>
        <v>13.913912319856609</v>
      </c>
      <c r="Q15" s="22">
        <f t="shared" si="2"/>
        <v>106.6120610047026</v>
      </c>
      <c r="R15" s="62">
        <f t="shared" si="0"/>
        <v>399.9453943380359</v>
      </c>
      <c r="S15" s="62">
        <f ca="1">AVERAGE(OFFSET($R$3,0,0,'Données projet'!$E$9+1,1))-AVERAGE(OFFSET($H$3,0,0,'Données projet'!$E$9+1,1))</f>
        <v>432.90460577933851</v>
      </c>
      <c r="T15" s="62">
        <f t="shared" si="34"/>
        <v>199.33093168961955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3.887142857142857</v>
      </c>
      <c r="AI15" s="14">
        <f>IF('Données projet'!$A$62&gt;35,AI14+AH15-AQ14,IF(A15&lt;'Données projet'!$A$62,$AF$205^A15,IF(A15='Données projet'!$A$62,'Données projet'!$B$62,AI14+AH15-AQ14)))</f>
        <v>46.64571428571427</v>
      </c>
      <c r="AJ15" s="14">
        <f>AI15*VLOOKUP('Données projet'!$B$10,Paramètres!$A$1:$I$89,3,0)*VLOOKUP('Données projet'!$B$10,Paramètres!$A$1:$I$89,5,0)</f>
        <v>42.205042285714271</v>
      </c>
      <c r="AK15" s="14">
        <f t="shared" si="35"/>
        <v>12.581255887241159</v>
      </c>
      <c r="AL15" s="22">
        <f t="shared" si="4"/>
        <v>95.419469317897367</v>
      </c>
      <c r="AM15" s="62">
        <f t="shared" si="5"/>
        <v>388.7528026512307</v>
      </c>
      <c r="AN15" s="62">
        <f ca="1">AVERAGE(OFFSET($AM$3,0,0,'Données projet'!$E$10+1,1))-AVERAGE(OFFSET($H$3,0,0,'Données projet'!$E$10+1,1))</f>
        <v>368.2847231129137</v>
      </c>
      <c r="AO15" s="62">
        <f t="shared" si="36"/>
        <v>171.93647564114769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3.887142857142857</v>
      </c>
      <c r="BD15" s="13">
        <f>IF('Données projet'!$A$88&gt;35,BD14+BC15-BL14,IF(A15&lt;'Données projet'!$A$88,$BA$205^A15,IF(A15='Données projet'!$A$88,'Données projet'!$B$88,BD14+BC15-BL14)))</f>
        <v>46.64571428571427</v>
      </c>
      <c r="BE15" s="14">
        <f>BD15*VLOOKUP('Données projet'!$B$11,Paramètres!$A$1:$I$89,3,0)*VLOOKUP('Données projet'!$B$11,Paramètres!$A$1:$I$89,5,0)</f>
        <v>44.388061714285698</v>
      </c>
      <c r="BF15" s="14">
        <f t="shared" si="37"/>
        <v>13.154564130977278</v>
      </c>
      <c r="BG15" s="22">
        <f t="shared" si="7"/>
        <v>100.22007334716635</v>
      </c>
      <c r="BH15" s="62">
        <f t="shared" si="8"/>
        <v>393.55340668049968</v>
      </c>
      <c r="BI15" s="62">
        <f ca="1">AVERAGE(OFFSET($BH$3,0,0,'Données projet'!$E$11+1,1))-AVERAGE(OFFSET($H$3,0,0,'Données projet'!$E$11+1,1))</f>
        <v>395.99712591167969</v>
      </c>
      <c r="BJ15" s="62">
        <f t="shared" si="38"/>
        <v>183.6854485910585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51.240317142857123</v>
      </c>
      <c r="P16" s="14">
        <f t="shared" si="33"/>
        <v>14.933618736730883</v>
      </c>
      <c r="Q16" s="22">
        <f t="shared" si="2"/>
        <v>115.25293832361577</v>
      </c>
      <c r="R16" s="62">
        <f t="shared" si="0"/>
        <v>408.58627165694907</v>
      </c>
      <c r="S16" s="62">
        <f ca="1">AVERAGE(OFFSET($R$3,0,0,'Données projet'!$E$9+1,1))-AVERAGE(OFFSET($H$3,0,0,'Données projet'!$E$9+1,1))</f>
        <v>432.90460577933851</v>
      </c>
      <c r="T16" s="62">
        <f t="shared" si="34"/>
        <v>199.33093168961955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3.887142857142857</v>
      </c>
      <c r="AI16" s="14">
        <f>IF('Données projet'!$A$62&gt;35,AI15+AH16-AQ15,IF(A16&lt;'Données projet'!$A$62,$AF$205^A16,IF(A16='Données projet'!$A$62,'Données projet'!$B$62,AI15+AH16-AQ15)))</f>
        <v>50.532857142857125</v>
      </c>
      <c r="AJ16" s="14">
        <f>AI16*VLOOKUP('Données projet'!$B$10,Paramètres!$A$1:$I$89,3,0)*VLOOKUP('Données projet'!$B$10,Paramètres!$A$1:$I$89,5,0)</f>
        <v>45.722129142857128</v>
      </c>
      <c r="AK16" s="14">
        <f t="shared" si="35"/>
        <v>13.50329614922042</v>
      </c>
      <c r="AL16" s="22">
        <f t="shared" si="4"/>
        <v>103.1509490503684</v>
      </c>
      <c r="AM16" s="62">
        <f t="shared" si="5"/>
        <v>396.48428238370172</v>
      </c>
      <c r="AN16" s="62">
        <f ca="1">AVERAGE(OFFSET($AM$3,0,0,'Données projet'!$E$10+1,1))-AVERAGE(OFFSET($H$3,0,0,'Données projet'!$E$10+1,1))</f>
        <v>368.2847231129137</v>
      </c>
      <c r="AO16" s="62">
        <f t="shared" si="36"/>
        <v>171.93647564114769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3.887142857142857</v>
      </c>
      <c r="BD16" s="13">
        <f>IF('Données projet'!$A$88&gt;35,BD15+BC16-BL15,IF(A16&lt;'Données projet'!$A$88,$BA$205^A16,IF(A16='Données projet'!$A$88,'Données projet'!$B$88,BD15+BC16-BL15)))</f>
        <v>50.532857142857125</v>
      </c>
      <c r="BE16" s="14">
        <f>BD16*VLOOKUP('Données projet'!$B$11,Paramètres!$A$1:$I$89,3,0)*VLOOKUP('Données projet'!$B$11,Paramètres!$A$1:$I$89,5,0)</f>
        <v>48.087066857142844</v>
      </c>
      <c r="BF16" s="14">
        <f t="shared" si="37"/>
        <v>14.118620332222624</v>
      </c>
      <c r="BG16" s="22">
        <f t="shared" si="7"/>
        <v>108.34157185481153</v>
      </c>
      <c r="BH16" s="62">
        <f t="shared" si="8"/>
        <v>401.67490518814486</v>
      </c>
      <c r="BI16" s="62">
        <f ca="1">AVERAGE(OFFSET($BH$3,0,0,'Données projet'!$E$11+1,1))-AVERAGE(OFFSET($H$3,0,0,'Données projet'!$E$11+1,1))</f>
        <v>395.99712591167969</v>
      </c>
      <c r="BJ16" s="62">
        <f t="shared" si="38"/>
        <v>183.6854485910585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55.181879999999985</v>
      </c>
      <c r="P17" s="14">
        <f t="shared" si="33"/>
        <v>15.944226146347479</v>
      </c>
      <c r="Q17" s="22">
        <f t="shared" si="2"/>
        <v>123.87796820488852</v>
      </c>
      <c r="R17" s="62">
        <f t="shared" si="0"/>
        <v>417.21130153822185</v>
      </c>
      <c r="S17" s="62">
        <f ca="1">AVERAGE(OFFSET($R$3,0,0,'Données projet'!$E$9+1,1))-AVERAGE(OFFSET($H$3,0,0,'Données projet'!$E$9+1,1))</f>
        <v>432.90460577933851</v>
      </c>
      <c r="T17" s="62">
        <f t="shared" si="34"/>
        <v>199.33093168961955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3.887142857142857</v>
      </c>
      <c r="AI17" s="14">
        <f>IF('Données projet'!$A$62&gt;35,AI16+AH17-AQ16,IF(A17&lt;'Données projet'!$A$62,$AF$205^A17,IF(A17='Données projet'!$A$62,'Données projet'!$B$62,AI16+AH17-AQ16)))</f>
        <v>54.41999999999998</v>
      </c>
      <c r="AJ17" s="14">
        <f>AI17*VLOOKUP('Données projet'!$B$10,Paramètres!$A$1:$I$89,3,0)*VLOOKUP('Données projet'!$B$10,Paramètres!$A$1:$I$89,5,0)</f>
        <v>49.239215999999978</v>
      </c>
      <c r="AK17" s="14">
        <f t="shared" si="35"/>
        <v>14.417108895027585</v>
      </c>
      <c r="AL17" s="22">
        <f t="shared" si="4"/>
        <v>110.86809919217301</v>
      </c>
      <c r="AM17" s="62">
        <f t="shared" si="5"/>
        <v>404.20143252550633</v>
      </c>
      <c r="AN17" s="62">
        <f ca="1">AVERAGE(OFFSET($AM$3,0,0,'Données projet'!$E$10+1,1))-AVERAGE(OFFSET($H$3,0,0,'Données projet'!$E$10+1,1))</f>
        <v>368.2847231129137</v>
      </c>
      <c r="AO17" s="62">
        <f t="shared" si="36"/>
        <v>171.93647564114769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3.887142857142857</v>
      </c>
      <c r="BD17" s="13">
        <f>IF('Données projet'!$A$88&gt;35,BD16+BC17-BL16,IF(A17&lt;'Données projet'!$A$88,$BA$205^A17,IF(A17='Données projet'!$A$88,'Données projet'!$B$88,BD16+BC17-BL16)))</f>
        <v>54.41999999999998</v>
      </c>
      <c r="BE17" s="14">
        <f>BD17*VLOOKUP('Données projet'!$B$11,Paramètres!$A$1:$I$89,3,0)*VLOOKUP('Données projet'!$B$11,Paramètres!$A$1:$I$89,5,0)</f>
        <v>51.78607199999999</v>
      </c>
      <c r="BF17" s="14">
        <f t="shared" si="37"/>
        <v>15.07407410219286</v>
      </c>
      <c r="BG17" s="22">
        <f t="shared" si="7"/>
        <v>116.44808779465257</v>
      </c>
      <c r="BH17" s="62">
        <f t="shared" si="8"/>
        <v>409.78142112798588</v>
      </c>
      <c r="BI17" s="62">
        <f ca="1">AVERAGE(OFFSET($BH$3,0,0,'Données projet'!$E$11+1,1))-AVERAGE(OFFSET($H$3,0,0,'Données projet'!$E$11+1,1))</f>
        <v>395.99712591167969</v>
      </c>
      <c r="BJ17" s="62">
        <f t="shared" si="38"/>
        <v>183.6854485910585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59.123442857142841</v>
      </c>
      <c r="P18" s="14">
        <f t="shared" si="33"/>
        <v>16.946458396677293</v>
      </c>
      <c r="Q18" s="22">
        <f t="shared" si="2"/>
        <v>132.4884113504034</v>
      </c>
      <c r="R18" s="62">
        <f t="shared" si="0"/>
        <v>425.82174468373671</v>
      </c>
      <c r="S18" s="62">
        <f ca="1">AVERAGE(OFFSET($R$3,0,0,'Données projet'!$E$9+1,1))-AVERAGE(OFFSET($H$3,0,0,'Données projet'!$E$9+1,1))</f>
        <v>432.90460577933851</v>
      </c>
      <c r="T18" s="62">
        <f t="shared" si="34"/>
        <v>199.33093168961955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3.887142857142857</v>
      </c>
      <c r="AI18" s="14">
        <f>IF('Données projet'!$A$62&gt;35,AI17+AH18-AQ17,IF(A18&lt;'Données projet'!$A$62,$AF$205^A18,IF(A18='Données projet'!$A$62,'Données projet'!$B$62,AI17+AH18-AQ17)))</f>
        <v>58.307142857142836</v>
      </c>
      <c r="AJ18" s="14">
        <f>AI18*VLOOKUP('Données projet'!$B$10,Paramètres!$A$1:$I$89,3,0)*VLOOKUP('Données projet'!$B$10,Paramètres!$A$1:$I$89,5,0)</f>
        <v>52.756302857142842</v>
      </c>
      <c r="AK18" s="14">
        <f t="shared" si="35"/>
        <v>15.323348643415981</v>
      </c>
      <c r="AL18" s="22">
        <f t="shared" si="4"/>
        <v>118.57205969680662</v>
      </c>
      <c r="AM18" s="62">
        <f t="shared" si="5"/>
        <v>411.90539303013992</v>
      </c>
      <c r="AN18" s="62">
        <f ca="1">AVERAGE(OFFSET($AM$3,0,0,'Données projet'!$E$10+1,1))-AVERAGE(OFFSET($H$3,0,0,'Données projet'!$E$10+1,1))</f>
        <v>368.2847231129137</v>
      </c>
      <c r="AO18" s="62">
        <f t="shared" si="36"/>
        <v>171.93647564114769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3.887142857142857</v>
      </c>
      <c r="BD18" s="13">
        <f>IF('Données projet'!$A$88&gt;35,BD17+BC18-BL17,IF(A18&lt;'Données projet'!$A$88,$BA$205^A18,IF(A18='Données projet'!$A$88,'Données projet'!$B$88,BD17+BC18-BL17)))</f>
        <v>58.307142857142836</v>
      </c>
      <c r="BE18" s="14">
        <f>BD18*VLOOKUP('Données projet'!$B$11,Paramètres!$A$1:$I$89,3,0)*VLOOKUP('Données projet'!$B$11,Paramètres!$A$1:$I$89,5,0)</f>
        <v>55.485077142857122</v>
      </c>
      <c r="BF18" s="14">
        <f t="shared" si="37"/>
        <v>16.021609785041925</v>
      </c>
      <c r="BG18" s="22">
        <f t="shared" si="7"/>
        <v>124.54081306609082</v>
      </c>
      <c r="BH18" s="62">
        <f t="shared" si="8"/>
        <v>417.87414639942415</v>
      </c>
      <c r="BI18" s="62">
        <f ca="1">AVERAGE(OFFSET($BH$3,0,0,'Données projet'!$E$11+1,1))-AVERAGE(OFFSET($H$3,0,0,'Données projet'!$E$11+1,1))</f>
        <v>395.99712591167969</v>
      </c>
      <c r="BJ18" s="62">
        <f t="shared" si="38"/>
        <v>183.6854485910585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63.065005714285689</v>
      </c>
      <c r="P19" s="14">
        <f t="shared" si="33"/>
        <v>17.940937362438909</v>
      </c>
      <c r="Q19" s="22">
        <f t="shared" si="2"/>
        <v>141.08535085862869</v>
      </c>
      <c r="R19" s="62">
        <f t="shared" si="0"/>
        <v>434.41868419196203</v>
      </c>
      <c r="S19" s="62">
        <f ca="1">AVERAGE(OFFSET($R$3,0,0,'Données projet'!$E$9+1,1))-AVERAGE(OFFSET($H$3,0,0,'Données projet'!$E$9+1,1))</f>
        <v>432.90460577933851</v>
      </c>
      <c r="T19" s="62">
        <f t="shared" si="34"/>
        <v>199.33093168961955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3.887142857142857</v>
      </c>
      <c r="AI19" s="14">
        <f>IF('Données projet'!$A$62&gt;35,AI18+AH19-AQ18,IF(A19&lt;'Données projet'!$A$62,$AF$205^A19,IF(A19='Données projet'!$A$62,'Données projet'!$B$62,AI18+AH19-AQ18)))</f>
        <v>62.194285714285691</v>
      </c>
      <c r="AJ19" s="14">
        <f>AI19*VLOOKUP('Données projet'!$B$10,Paramètres!$A$1:$I$89,3,0)*VLOOKUP('Données projet'!$B$10,Paramètres!$A$1:$I$89,5,0)</f>
        <v>56.273389714285692</v>
      </c>
      <c r="AK19" s="14">
        <f t="shared" si="35"/>
        <v>16.222577706752112</v>
      </c>
      <c r="AL19" s="22">
        <f t="shared" si="4"/>
        <v>126.26380992497417</v>
      </c>
      <c r="AM19" s="62">
        <f t="shared" si="5"/>
        <v>419.59714325830748</v>
      </c>
      <c r="AN19" s="62">
        <f ca="1">AVERAGE(OFFSET($AM$3,0,0,'Données projet'!$E$10+1,1))-AVERAGE(OFFSET($H$3,0,0,'Données projet'!$E$10+1,1))</f>
        <v>368.2847231129137</v>
      </c>
      <c r="AO19" s="62">
        <f t="shared" si="36"/>
        <v>171.93647564114769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3.887142857142857</v>
      </c>
      <c r="BD19" s="13">
        <f>IF('Données projet'!$A$88&gt;35,BD18+BC19-BL18,IF(A19&lt;'Données projet'!$A$88,$BA$205^A19,IF(A19='Données projet'!$A$88,'Données projet'!$B$88,BD18+BC19-BL18)))</f>
        <v>62.194285714285691</v>
      </c>
      <c r="BE19" s="14">
        <f>BD19*VLOOKUP('Données projet'!$B$11,Paramètres!$A$1:$I$89,3,0)*VLOOKUP('Données projet'!$B$11,Paramètres!$A$1:$I$89,5,0)</f>
        <v>59.184082285714261</v>
      </c>
      <c r="BF19" s="14">
        <f t="shared" si="37"/>
        <v>16.961815316835434</v>
      </c>
      <c r="BG19" s="22">
        <f t="shared" si="7"/>
        <v>132.62077165777404</v>
      </c>
      <c r="BH19" s="62">
        <f t="shared" si="8"/>
        <v>425.95410499110733</v>
      </c>
      <c r="BI19" s="62">
        <f ca="1">AVERAGE(OFFSET($BH$3,0,0,'Données projet'!$E$11+1,1))-AVERAGE(OFFSET($H$3,0,0,'Données projet'!$E$11+1,1))</f>
        <v>395.99712591167969</v>
      </c>
      <c r="BJ19" s="62">
        <f t="shared" si="38"/>
        <v>183.6854485910585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67.006568571428559</v>
      </c>
      <c r="P20" s="14">
        <f t="shared" si="33"/>
        <v>18.928202790452044</v>
      </c>
      <c r="Q20" s="22">
        <f t="shared" si="2"/>
        <v>149.66972678860873</v>
      </c>
      <c r="R20" s="62">
        <f t="shared" si="0"/>
        <v>443.00306012194204</v>
      </c>
      <c r="S20" s="62">
        <f ca="1">AVERAGE(OFFSET($R$3,0,0,'Données projet'!$E$9+1,1))-AVERAGE(OFFSET($H$3,0,0,'Données projet'!$E$9+1,1))</f>
        <v>432.90460577933851</v>
      </c>
      <c r="T20" s="62">
        <f t="shared" si="34"/>
        <v>199.33093168961955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3.887142857142857</v>
      </c>
      <c r="AI20" s="14">
        <f>IF('Données projet'!$A$62&gt;35,AI19+AH20-AQ19,IF(A20&lt;'Données projet'!$A$62,$AF$205^A20,IF(A20='Données projet'!$A$62,'Données projet'!$B$62,AI19+AH20-AQ19)))</f>
        <v>66.081428571428546</v>
      </c>
      <c r="AJ20" s="14">
        <f>AI20*VLOOKUP('Données projet'!$B$10,Paramètres!$A$1:$I$89,3,0)*VLOOKUP('Données projet'!$B$10,Paramètres!$A$1:$I$89,5,0)</f>
        <v>59.790476571428549</v>
      </c>
      <c r="AK20" s="14">
        <f t="shared" si="35"/>
        <v>17.115284135607041</v>
      </c>
      <c r="AL20" s="22">
        <f t="shared" si="4"/>
        <v>133.94419989808699</v>
      </c>
      <c r="AM20" s="62">
        <f t="shared" si="5"/>
        <v>427.27753323142031</v>
      </c>
      <c r="AN20" s="62">
        <f ca="1">AVERAGE(OFFSET($AM$3,0,0,'Données projet'!$E$10+1,1))-AVERAGE(OFFSET($H$3,0,0,'Données projet'!$E$10+1,1))</f>
        <v>368.2847231129137</v>
      </c>
      <c r="AO20" s="62">
        <f t="shared" si="36"/>
        <v>171.93647564114769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3.887142857142857</v>
      </c>
      <c r="BD20" s="13">
        <f>IF('Données projet'!$A$88&gt;35,BD19+BC20-BL19,IF(A20&lt;'Données projet'!$A$88,$BA$205^A20,IF(A20='Données projet'!$A$88,'Données projet'!$B$88,BD19+BC20-BL19)))</f>
        <v>66.081428571428546</v>
      </c>
      <c r="BE20" s="14">
        <f>BD20*VLOOKUP('Données projet'!$B$11,Paramètres!$A$1:$I$89,3,0)*VLOOKUP('Données projet'!$B$11,Paramètres!$A$1:$I$89,5,0)</f>
        <v>62.883087428571407</v>
      </c>
      <c r="BF20" s="14">
        <f t="shared" si="37"/>
        <v>17.895200987849151</v>
      </c>
      <c r="BG20" s="22">
        <f t="shared" si="7"/>
        <v>140.6888523252658</v>
      </c>
      <c r="BH20" s="62">
        <f t="shared" si="8"/>
        <v>434.02218565859914</v>
      </c>
      <c r="BI20" s="62">
        <f ca="1">AVERAGE(OFFSET($BH$3,0,0,'Données projet'!$E$11+1,1))-AVERAGE(OFFSET($H$3,0,0,'Données projet'!$E$11+1,1))</f>
        <v>395.99712591167969</v>
      </c>
      <c r="BJ20" s="62">
        <f t="shared" si="38"/>
        <v>183.6854485910585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70.948131428571415</v>
      </c>
      <c r="P21" s="14">
        <f t="shared" si="33"/>
        <v>19.908727340770373</v>
      </c>
      <c r="Q21" s="22">
        <f t="shared" si="2"/>
        <v>158.24236235660359</v>
      </c>
      <c r="R21" s="62">
        <f t="shared" si="0"/>
        <v>451.57569568993688</v>
      </c>
      <c r="S21" s="62">
        <f ca="1">AVERAGE(OFFSET($R$3,0,0,'Données projet'!$E$9+1,1))-AVERAGE(OFFSET($H$3,0,0,'Données projet'!$E$9+1,1))</f>
        <v>432.90460577933851</v>
      </c>
      <c r="T21" s="62">
        <f t="shared" si="34"/>
        <v>199.33093168961955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3.887142857142857</v>
      </c>
      <c r="AI21" s="14">
        <f>IF('Données projet'!$A$62&gt;35,AI20+AH21-AQ20,IF(A21&lt;'Données projet'!$A$62,$AF$205^A21,IF(A21='Données projet'!$A$62,'Données projet'!$B$62,AI20+AH21-AQ20)))</f>
        <v>69.968571428571408</v>
      </c>
      <c r="AJ21" s="14">
        <f>AI21*VLOOKUP('Données projet'!$B$10,Paramètres!$A$1:$I$89,3,0)*VLOOKUP('Données projet'!$B$10,Paramètres!$A$1:$I$89,5,0)</f>
        <v>63.307563428571406</v>
      </c>
      <c r="AK21" s="14">
        <f t="shared" si="35"/>
        <v>18.001895319269028</v>
      </c>
      <c r="AL21" s="22">
        <f t="shared" si="4"/>
        <v>141.61397398582207</v>
      </c>
      <c r="AM21" s="62">
        <f t="shared" si="5"/>
        <v>434.94730731915536</v>
      </c>
      <c r="AN21" s="62">
        <f ca="1">AVERAGE(OFFSET($AM$3,0,0,'Données projet'!$E$10+1,1))-AVERAGE(OFFSET($H$3,0,0,'Données projet'!$E$10+1,1))</f>
        <v>368.2847231129137</v>
      </c>
      <c r="AO21" s="62">
        <f t="shared" si="36"/>
        <v>171.93647564114769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3.887142857142857</v>
      </c>
      <c r="BD21" s="13">
        <f>IF('Données projet'!$A$88&gt;35,BD20+BC21-BL20,IF(A21&lt;'Données projet'!$A$88,$BA$205^A21,IF(A21='Données projet'!$A$88,'Données projet'!$B$88,BD20+BC21-BL20)))</f>
        <v>69.968571428571408</v>
      </c>
      <c r="BE21" s="14">
        <f>BD21*VLOOKUP('Données projet'!$B$11,Paramètres!$A$1:$I$89,3,0)*VLOOKUP('Données projet'!$B$11,Paramètres!$A$1:$I$89,5,0)</f>
        <v>66.582092571428547</v>
      </c>
      <c r="BF21" s="14">
        <f t="shared" si="37"/>
        <v>18.822213662835811</v>
      </c>
      <c r="BG21" s="22">
        <f t="shared" si="7"/>
        <v>148.7458333580104</v>
      </c>
      <c r="BH21" s="62">
        <f t="shared" si="8"/>
        <v>442.07916669134374</v>
      </c>
      <c r="BI21" s="62">
        <f ca="1">AVERAGE(OFFSET($BH$3,0,0,'Données projet'!$E$11+1,1))-AVERAGE(OFFSET($H$3,0,0,'Données projet'!$E$11+1,1))</f>
        <v>395.99712591167969</v>
      </c>
      <c r="BJ21" s="62">
        <f t="shared" si="38"/>
        <v>183.6854485910585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74.889694285714285</v>
      </c>
      <c r="P22" s="14">
        <f t="shared" si="33"/>
        <v>20.882928189514811</v>
      </c>
      <c r="Q22" s="22">
        <f t="shared" si="2"/>
        <v>166.80398414435732</v>
      </c>
      <c r="R22" s="62">
        <f t="shared" si="0"/>
        <v>460.13731747769066</v>
      </c>
      <c r="S22" s="62">
        <f ca="1">AVERAGE(OFFSET($R$3,0,0,'Données projet'!$E$9+1,1))-AVERAGE(OFFSET($H$3,0,0,'Données projet'!$E$9+1,1))</f>
        <v>432.90460577933851</v>
      </c>
      <c r="T22" s="62">
        <f t="shared" si="34"/>
        <v>199.33093168961955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3.887142857142857</v>
      </c>
      <c r="AI22" s="14">
        <f>IF('Données projet'!$A$62&gt;35,AI21+AH22-AQ21,IF(A22&lt;'Données projet'!$A$62,$AF$205^A22,IF(A22='Données projet'!$A$62,'Données projet'!$B$62,AI21+AH22-AQ21)))</f>
        <v>73.855714285714271</v>
      </c>
      <c r="AJ22" s="14">
        <f>AI22*VLOOKUP('Données projet'!$B$10,Paramètres!$A$1:$I$89,3,0)*VLOOKUP('Données projet'!$B$10,Paramètres!$A$1:$I$89,5,0)</f>
        <v>66.82465028571427</v>
      </c>
      <c r="AK22" s="14">
        <f t="shared" si="35"/>
        <v>18.882788477272459</v>
      </c>
      <c r="AL22" s="22">
        <f t="shared" si="4"/>
        <v>149.27378917886855</v>
      </c>
      <c r="AM22" s="62">
        <f t="shared" si="5"/>
        <v>442.60712251220184</v>
      </c>
      <c r="AN22" s="62">
        <f ca="1">AVERAGE(OFFSET($AM$3,0,0,'Données projet'!$E$10+1,1))-AVERAGE(OFFSET($H$3,0,0,'Données projet'!$E$10+1,1))</f>
        <v>368.2847231129137</v>
      </c>
      <c r="AO22" s="62">
        <f t="shared" si="36"/>
        <v>171.93647564114769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3.887142857142857</v>
      </c>
      <c r="BD22" s="13">
        <f>IF('Données projet'!$A$88&gt;35,BD21+BC22-BL21,IF(A22&lt;'Données projet'!$A$88,$BA$205^A22,IF(A22='Données projet'!$A$88,'Données projet'!$B$88,BD21+BC22-BL21)))</f>
        <v>73.855714285714271</v>
      </c>
      <c r="BE22" s="14">
        <f>BD22*VLOOKUP('Données projet'!$B$11,Paramètres!$A$1:$I$89,3,0)*VLOOKUP('Données projet'!$B$11,Paramètres!$A$1:$I$89,5,0)</f>
        <v>70.281097714285707</v>
      </c>
      <c r="BF22" s="14">
        <f t="shared" si="37"/>
        <v>19.743247750636755</v>
      </c>
      <c r="BG22" s="22">
        <f t="shared" si="7"/>
        <v>156.79240168473996</v>
      </c>
      <c r="BH22" s="62">
        <f t="shared" si="8"/>
        <v>450.12573501807327</v>
      </c>
      <c r="BI22" s="62">
        <f ca="1">AVERAGE(OFFSET($BH$3,0,0,'Données projet'!$E$11+1,1))-AVERAGE(OFFSET($H$3,0,0,'Données projet'!$E$11+1,1))</f>
        <v>395.99712591167969</v>
      </c>
      <c r="BJ22" s="62">
        <f t="shared" si="38"/>
        <v>183.6854485910585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78.83125714285714</v>
      </c>
      <c r="P23" s="14">
        <f t="shared" si="33"/>
        <v>21.851176119320101</v>
      </c>
      <c r="Q23" s="22">
        <f t="shared" si="2"/>
        <v>175.35523793162534</v>
      </c>
      <c r="R23" s="62">
        <f t="shared" si="0"/>
        <v>468.68857126495868</v>
      </c>
      <c r="S23" s="62">
        <f ca="1">AVERAGE(OFFSET($R$3,0,0,'Données projet'!$E$9+1,1))-AVERAGE(OFFSET($H$3,0,0,'Données projet'!$E$9+1,1))</f>
        <v>432.90460577933851</v>
      </c>
      <c r="T23" s="62">
        <f t="shared" si="34"/>
        <v>199.33093168961955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3.887142857142857</v>
      </c>
      <c r="AI23" s="14">
        <f>IF('Données projet'!$A$62&gt;35,AI22+AH23-AQ22,IF(A23&lt;'Données projet'!$A$62,$AF$205^A23,IF(A23='Données projet'!$A$62,'Données projet'!$B$62,AI22+AH23-AQ22)))</f>
        <v>77.742857142857133</v>
      </c>
      <c r="AJ23" s="14">
        <f>AI23*VLOOKUP('Données projet'!$B$10,Paramètres!$A$1:$I$89,3,0)*VLOOKUP('Données projet'!$B$10,Paramètres!$A$1:$I$89,5,0)</f>
        <v>70.341737142857127</v>
      </c>
      <c r="AK23" s="14">
        <f t="shared" si="35"/>
        <v>19.758298879173367</v>
      </c>
      <c r="AL23" s="22">
        <f t="shared" si="4"/>
        <v>156.92422940503644</v>
      </c>
      <c r="AM23" s="62">
        <f t="shared" si="5"/>
        <v>450.25756273836976</v>
      </c>
      <c r="AN23" s="62">
        <f ca="1">AVERAGE(OFFSET($AM$3,0,0,'Données projet'!$E$10+1,1))-AVERAGE(OFFSET($H$3,0,0,'Données projet'!$E$10+1,1))</f>
        <v>368.2847231129137</v>
      </c>
      <c r="AO23" s="62">
        <f t="shared" si="36"/>
        <v>171.93647564114769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3.887142857142857</v>
      </c>
      <c r="BD23" s="13">
        <f>IF('Données projet'!$A$88&gt;35,BD22+BC23-BL22,IF(A23&lt;'Données projet'!$A$88,$BA$205^A23,IF(A23='Données projet'!$A$88,'Données projet'!$B$88,BD22+BC23-BL22)))</f>
        <v>77.742857142857133</v>
      </c>
      <c r="BE23" s="14">
        <f>BD23*VLOOKUP('Données projet'!$B$11,Paramètres!$A$1:$I$89,3,0)*VLOOKUP('Données projet'!$B$11,Paramètres!$A$1:$I$89,5,0)</f>
        <v>73.980102857142853</v>
      </c>
      <c r="BF23" s="14">
        <f t="shared" si="37"/>
        <v>20.65865379851968</v>
      </c>
      <c r="BG23" s="22">
        <f t="shared" si="7"/>
        <v>164.82916784194558</v>
      </c>
      <c r="BH23" s="62">
        <f t="shared" si="8"/>
        <v>458.16250117527886</v>
      </c>
      <c r="BI23" s="62">
        <f ca="1">AVERAGE(OFFSET($BH$3,0,0,'Données projet'!$E$11+1,1))-AVERAGE(OFFSET($H$3,0,0,'Données projet'!$E$11+1,1))</f>
        <v>395.99712591167969</v>
      </c>
      <c r="BJ23" s="62">
        <f t="shared" si="38"/>
        <v>183.6854485910585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82.772819999999996</v>
      </c>
      <c r="P24" s="14">
        <f t="shared" si="33"/>
        <v>22.813802740025121</v>
      </c>
      <c r="Q24" s="22">
        <f t="shared" si="2"/>
        <v>183.89670127221041</v>
      </c>
      <c r="R24" s="62">
        <f t="shared" si="0"/>
        <v>477.23003460554372</v>
      </c>
      <c r="S24" s="62">
        <f ca="1">AVERAGE(OFFSET($R$3,0,0,'Données projet'!$E$9+1,1))-AVERAGE(OFFSET($H$3,0,0,'Données projet'!$E$9+1,1))</f>
        <v>432.90460577933851</v>
      </c>
      <c r="T24" s="62">
        <f t="shared" si="34"/>
        <v>199.33093168961955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3.887142857142857</v>
      </c>
      <c r="AI24" s="14">
        <f>IF('Données projet'!$A$62&gt;35,AI23+AH24-AQ23,IF(A24&lt;'Données projet'!$A$62,$AF$205^A24,IF(A24='Données projet'!$A$62,'Données projet'!$B$62,AI23+AH24-AQ23)))</f>
        <v>81.63</v>
      </c>
      <c r="AJ24" s="14">
        <f>AI24*VLOOKUP('Données projet'!$B$10,Paramètres!$A$1:$I$89,3,0)*VLOOKUP('Données projet'!$B$10,Paramètres!$A$1:$I$89,5,0)</f>
        <v>73.858823999999984</v>
      </c>
      <c r="AK24" s="14">
        <f t="shared" si="35"/>
        <v>20.628726373651425</v>
      </c>
      <c r="AL24" s="22">
        <f t="shared" si="4"/>
        <v>164.56581690077618</v>
      </c>
      <c r="AM24" s="62">
        <f t="shared" si="5"/>
        <v>457.89915023410947</v>
      </c>
      <c r="AN24" s="62">
        <f ca="1">AVERAGE(OFFSET($AM$3,0,0,'Données projet'!$E$10+1,1))-AVERAGE(OFFSET($H$3,0,0,'Données projet'!$E$10+1,1))</f>
        <v>368.2847231129137</v>
      </c>
      <c r="AO24" s="62">
        <f t="shared" si="36"/>
        <v>171.93647564114769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3.887142857142857</v>
      </c>
      <c r="BD24" s="13">
        <f>IF('Données projet'!$A$88&gt;35,BD23+BC24-BL23,IF(A24&lt;'Données projet'!$A$88,$BA$205^A24,IF(A24='Données projet'!$A$88,'Données projet'!$B$88,BD23+BC24-BL23)))</f>
        <v>81.63</v>
      </c>
      <c r="BE24" s="14">
        <f>BD24*VLOOKUP('Données projet'!$B$11,Paramètres!$A$1:$I$89,3,0)*VLOOKUP('Données projet'!$B$11,Paramètres!$A$1:$I$89,5,0)</f>
        <v>77.679107999999985</v>
      </c>
      <c r="BF24" s="14">
        <f t="shared" si="37"/>
        <v>21.568745318801785</v>
      </c>
      <c r="BG24" s="22">
        <f t="shared" si="7"/>
        <v>172.85667786357976</v>
      </c>
      <c r="BH24" s="62">
        <f t="shared" si="8"/>
        <v>466.19001119691308</v>
      </c>
      <c r="BI24" s="62">
        <f ca="1">AVERAGE(OFFSET($BH$3,0,0,'Données projet'!$E$11+1,1))-AVERAGE(OFFSET($H$3,0,0,'Données projet'!$E$11+1,1))</f>
        <v>395.99712591167969</v>
      </c>
      <c r="BJ24" s="62">
        <f t="shared" si="38"/>
        <v>183.6854485910585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86.714382857142866</v>
      </c>
      <c r="P25" s="14">
        <f t="shared" si="33"/>
        <v>23.771106295024762</v>
      </c>
      <c r="Q25" s="22">
        <f t="shared" si="2"/>
        <v>192.42889360669196</v>
      </c>
      <c r="R25" s="62">
        <f t="shared" si="0"/>
        <v>485.76222694002524</v>
      </c>
      <c r="S25" s="62">
        <f ca="1">AVERAGE(OFFSET($R$3,0,0,'Données projet'!$E$9+1,1))-AVERAGE(OFFSET($H$3,0,0,'Données projet'!$E$9+1,1))</f>
        <v>432.90460577933851</v>
      </c>
      <c r="T25" s="62">
        <f t="shared" si="34"/>
        <v>199.33093168961955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3.887142857142857</v>
      </c>
      <c r="AI25" s="14">
        <f>IF('Données projet'!$A$62&gt;35,AI24+AH25-AQ24,IF(A25&lt;'Données projet'!$A$62,$AF$205^A25,IF(A25='Données projet'!$A$62,'Données projet'!$B$62,AI24+AH25-AQ24)))</f>
        <v>85.517142857142858</v>
      </c>
      <c r="AJ25" s="14">
        <f>AI25*VLOOKUP('Données projet'!$B$10,Paramètres!$A$1:$I$89,3,0)*VLOOKUP('Données projet'!$B$10,Paramètres!$A$1:$I$89,5,0)</f>
        <v>77.375910857142856</v>
      </c>
      <c r="AK25" s="14">
        <f t="shared" si="35"/>
        <v>21.49434063873689</v>
      </c>
      <c r="AL25" s="22">
        <f t="shared" si="4"/>
        <v>172.19902135532388</v>
      </c>
      <c r="AM25" s="62">
        <f t="shared" si="5"/>
        <v>465.53235468865716</v>
      </c>
      <c r="AN25" s="62">
        <f ca="1">AVERAGE(OFFSET($AM$3,0,0,'Données projet'!$E$10+1,1))-AVERAGE(OFFSET($H$3,0,0,'Données projet'!$E$10+1,1))</f>
        <v>368.2847231129137</v>
      </c>
      <c r="AO25" s="62">
        <f t="shared" si="36"/>
        <v>171.93647564114769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3.887142857142857</v>
      </c>
      <c r="BD25" s="13">
        <f>IF('Données projet'!$A$88&gt;35,BD24+BC25-BL24,IF(A25&lt;'Données projet'!$A$88,$BA$205^A25,IF(A25='Données projet'!$A$88,'Données projet'!$B$88,BD24+BC25-BL24)))</f>
        <v>85.517142857142858</v>
      </c>
      <c r="BE25" s="14">
        <f>BD25*VLOOKUP('Données projet'!$B$11,Paramètres!$A$1:$I$89,3,0)*VLOOKUP('Données projet'!$B$11,Paramètres!$A$1:$I$89,5,0)</f>
        <v>81.378113142857146</v>
      </c>
      <c r="BF25" s="14">
        <f t="shared" si="37"/>
        <v>22.4738042783213</v>
      </c>
      <c r="BG25" s="22">
        <f t="shared" si="7"/>
        <v>180.87542284188578</v>
      </c>
      <c r="BH25" s="62">
        <f t="shared" si="8"/>
        <v>474.20875617521909</v>
      </c>
      <c r="BI25" s="62">
        <f ca="1">AVERAGE(OFFSET($BH$3,0,0,'Données projet'!$E$11+1,1))-AVERAGE(OFFSET($H$3,0,0,'Données projet'!$E$11+1,1))</f>
        <v>395.99712591167969</v>
      </c>
      <c r="BJ25" s="62">
        <f t="shared" si="38"/>
        <v>183.6854485910585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90.655945714285721</v>
      </c>
      <c r="P26" s="14">
        <f t="shared" si="33"/>
        <v>24.723356382079128</v>
      </c>
      <c r="Q26" s="22">
        <f t="shared" si="2"/>
        <v>200.95228448450212</v>
      </c>
      <c r="R26" s="62">
        <f t="shared" si="0"/>
        <v>494.28561781783543</v>
      </c>
      <c r="S26" s="62">
        <f ca="1">AVERAGE(OFFSET($R$3,0,0,'Données projet'!$E$9+1,1))-AVERAGE(OFFSET($H$3,0,0,'Données projet'!$E$9+1,1))</f>
        <v>432.90460577933851</v>
      </c>
      <c r="T26" s="62">
        <f t="shared" si="34"/>
        <v>199.33093168961955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3.887142857142857</v>
      </c>
      <c r="AI26" s="14">
        <f>IF('Données projet'!$A$62&gt;35,AI25+AH26-AQ25,IF(A26&lt;'Données projet'!$A$62,$AF$205^A26,IF(A26='Données projet'!$A$62,'Données projet'!$B$62,AI25+AH26-AQ25)))</f>
        <v>89.40428571428572</v>
      </c>
      <c r="AJ26" s="14">
        <f>AI26*VLOOKUP('Données projet'!$B$10,Paramètres!$A$1:$I$89,3,0)*VLOOKUP('Données projet'!$B$10,Paramètres!$A$1:$I$89,5,0)</f>
        <v>80.892997714285713</v>
      </c>
      <c r="AK26" s="14">
        <f t="shared" si="35"/>
        <v>22.355385450466887</v>
      </c>
      <c r="AL26" s="22">
        <f t="shared" si="4"/>
        <v>179.82426734527743</v>
      </c>
      <c r="AM26" s="62">
        <f t="shared" si="5"/>
        <v>473.15760067861072</v>
      </c>
      <c r="AN26" s="62">
        <f ca="1">AVERAGE(OFFSET($AM$3,0,0,'Données projet'!$E$10+1,1))-AVERAGE(OFFSET($H$3,0,0,'Données projet'!$E$10+1,1))</f>
        <v>368.2847231129137</v>
      </c>
      <c r="AO26" s="62">
        <f t="shared" si="36"/>
        <v>171.93647564114769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3.887142857142857</v>
      </c>
      <c r="BD26" s="13">
        <f>IF('Données projet'!$A$88&gt;35,BD25+BC26-BL25,IF(A26&lt;'Données projet'!$A$88,$BA$205^A26,IF(A26='Données projet'!$A$88,'Données projet'!$B$88,BD25+BC26-BL25)))</f>
        <v>89.40428571428572</v>
      </c>
      <c r="BE26" s="14">
        <f>BD26*VLOOKUP('Données projet'!$B$11,Paramètres!$A$1:$I$89,3,0)*VLOOKUP('Données projet'!$B$11,Paramètres!$A$1:$I$89,5,0)</f>
        <v>85.077118285714292</v>
      </c>
      <c r="BF26" s="14">
        <f t="shared" si="37"/>
        <v>23.374085561609906</v>
      </c>
      <c r="BG26" s="22">
        <f t="shared" si="7"/>
        <v>188.88584670075628</v>
      </c>
      <c r="BH26" s="62">
        <f t="shared" si="8"/>
        <v>482.21918003408962</v>
      </c>
      <c r="BI26" s="62">
        <f ca="1">AVERAGE(OFFSET($BH$3,0,0,'Données projet'!$E$11+1,1))-AVERAGE(OFFSET($H$3,0,0,'Données projet'!$E$11+1,1))</f>
        <v>395.99712591167969</v>
      </c>
      <c r="BJ26" s="62">
        <f t="shared" si="38"/>
        <v>183.6854485910585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94.597508571428591</v>
      </c>
      <c r="P27" s="14">
        <f t="shared" si="33"/>
        <v>25.670797829946185</v>
      </c>
      <c r="Q27" s="22">
        <f t="shared" si="2"/>
        <v>209.4673003157277</v>
      </c>
      <c r="R27" s="62">
        <f t="shared" si="0"/>
        <v>502.80063364906101</v>
      </c>
      <c r="S27" s="62">
        <f ca="1">AVERAGE(OFFSET($R$3,0,0,'Données projet'!$E$9+1,1))-AVERAGE(OFFSET($H$3,0,0,'Données projet'!$E$9+1,1))</f>
        <v>432.90460577933851</v>
      </c>
      <c r="T27" s="62">
        <f t="shared" si="34"/>
        <v>199.33093168961955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3.887142857142857</v>
      </c>
      <c r="AI27" s="14">
        <f>IF('Données projet'!$A$62&gt;35,AI26+AH27-AQ26,IF(A27&lt;'Données projet'!$A$62,$AF$205^A27,IF(A27='Données projet'!$A$62,'Données projet'!$B$62,AI26+AH27-AQ26)))</f>
        <v>93.291428571428582</v>
      </c>
      <c r="AJ27" s="14">
        <f>AI27*VLOOKUP('Données projet'!$B$10,Paramètres!$A$1:$I$89,3,0)*VLOOKUP('Données projet'!$B$10,Paramètres!$A$1:$I$89,5,0)</f>
        <v>84.410084571428584</v>
      </c>
      <c r="AK27" s="14">
        <f t="shared" si="35"/>
        <v>23.212082188219242</v>
      </c>
      <c r="AL27" s="22">
        <f t="shared" si="4"/>
        <v>187.44194043971996</v>
      </c>
      <c r="AM27" s="62">
        <f t="shared" si="5"/>
        <v>480.7752737730533</v>
      </c>
      <c r="AN27" s="62">
        <f ca="1">AVERAGE(OFFSET($AM$3,0,0,'Données projet'!$E$10+1,1))-AVERAGE(OFFSET($H$3,0,0,'Données projet'!$E$10+1,1))</f>
        <v>368.2847231129137</v>
      </c>
      <c r="AO27" s="62">
        <f t="shared" si="36"/>
        <v>171.93647564114769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3.887142857142857</v>
      </c>
      <c r="BD27" s="13">
        <f>IF('Données projet'!$A$88&gt;35,BD26+BC27-BL26,IF(A27&lt;'Données projet'!$A$88,$BA$205^A27,IF(A27='Données projet'!$A$88,'Données projet'!$B$88,BD26+BC27-BL26)))</f>
        <v>93.291428571428582</v>
      </c>
      <c r="BE27" s="14">
        <f>BD27*VLOOKUP('Données projet'!$B$11,Paramètres!$A$1:$I$89,3,0)*VLOOKUP('Données projet'!$B$11,Paramètres!$A$1:$I$89,5,0)</f>
        <v>88.776123428571438</v>
      </c>
      <c r="BF27" s="14">
        <f t="shared" si="37"/>
        <v>24.269820635958951</v>
      </c>
      <c r="BG27" s="22">
        <f t="shared" si="7"/>
        <v>196.88835257905711</v>
      </c>
      <c r="BH27" s="62">
        <f t="shared" si="8"/>
        <v>490.2216859123904</v>
      </c>
      <c r="BI27" s="62">
        <f ca="1">AVERAGE(OFFSET($BH$3,0,0,'Données projet'!$E$11+1,1))-AVERAGE(OFFSET($H$3,0,0,'Données projet'!$E$11+1,1))</f>
        <v>395.99712591167969</v>
      </c>
      <c r="BJ27" s="62">
        <f t="shared" si="38"/>
        <v>183.6854485910585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98.539071428571447</v>
      </c>
      <c r="P28" s="14">
        <f t="shared" si="33"/>
        <v>26.613653910702727</v>
      </c>
      <c r="Q28" s="22">
        <f t="shared" si="2"/>
        <v>217.97432996590248</v>
      </c>
      <c r="R28" s="62">
        <f t="shared" si="0"/>
        <v>511.3076632992358</v>
      </c>
      <c r="S28" s="62">
        <f ca="1">AVERAGE(OFFSET($R$3,0,0,'Données projet'!$E$9+1,1))-AVERAGE(OFFSET($H$3,0,0,'Données projet'!$E$9+1,1))</f>
        <v>432.90460577933851</v>
      </c>
      <c r="T28" s="62">
        <f t="shared" si="34"/>
        <v>199.33093168961955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3.887142857142857</v>
      </c>
      <c r="AI28" s="14">
        <f>IF('Données projet'!$A$62&gt;35,AI27+AH28-AQ27,IF(A28&lt;'Données projet'!$A$62,$AF$205^A28,IF(A28='Données projet'!$A$62,'Données projet'!$B$62,AI27+AH28-AQ27)))</f>
        <v>97.178571428571445</v>
      </c>
      <c r="AJ28" s="14">
        <f>AI28*VLOOKUP('Données projet'!$B$10,Paramètres!$A$1:$I$89,3,0)*VLOOKUP('Données projet'!$B$10,Paramètres!$A$1:$I$89,5,0)</f>
        <v>87.927171428571441</v>
      </c>
      <c r="AK28" s="14">
        <f t="shared" si="35"/>
        <v>24.06463273936156</v>
      </c>
      <c r="AL28" s="22">
        <f t="shared" si="4"/>
        <v>195.05239225914997</v>
      </c>
      <c r="AM28" s="62">
        <f t="shared" si="5"/>
        <v>488.38572559248325</v>
      </c>
      <c r="AN28" s="62">
        <f ca="1">AVERAGE(OFFSET($AM$3,0,0,'Données projet'!$E$10+1,1))-AVERAGE(OFFSET($H$3,0,0,'Données projet'!$E$10+1,1))</f>
        <v>368.2847231129137</v>
      </c>
      <c r="AO28" s="62">
        <f t="shared" si="36"/>
        <v>171.93647564114769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3.887142857142857</v>
      </c>
      <c r="BD28" s="13">
        <f>IF('Données projet'!$A$88&gt;35,BD27+BC28-BL27,IF(A28&lt;'Données projet'!$A$88,$BA$205^A28,IF(A28='Données projet'!$A$88,'Données projet'!$B$88,BD27+BC28-BL27)))</f>
        <v>97.178571428571445</v>
      </c>
      <c r="BE28" s="14">
        <f>BD28*VLOOKUP('Données projet'!$B$11,Paramètres!$A$1:$I$89,3,0)*VLOOKUP('Données projet'!$B$11,Paramètres!$A$1:$I$89,5,0)</f>
        <v>92.475128571428584</v>
      </c>
      <c r="BF28" s="14">
        <f t="shared" si="37"/>
        <v>25.161220588429078</v>
      </c>
      <c r="BG28" s="22">
        <f t="shared" si="7"/>
        <v>204.88330812008542</v>
      </c>
      <c r="BH28" s="62">
        <f t="shared" si="8"/>
        <v>498.21664145341873</v>
      </c>
      <c r="BI28" s="62">
        <f ca="1">AVERAGE(OFFSET($BH$3,0,0,'Données projet'!$E$11+1,1))-AVERAGE(OFFSET($H$3,0,0,'Données projet'!$E$11+1,1))</f>
        <v>395.99712591167969</v>
      </c>
      <c r="BJ28" s="62">
        <f t="shared" si="38"/>
        <v>183.6854485910585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102.48063428571432</v>
      </c>
      <c r="P29" s="14">
        <f t="shared" si="33"/>
        <v>27.552129023626446</v>
      </c>
      <c r="Q29" s="22">
        <f t="shared" si="2"/>
        <v>226.47372943043516</v>
      </c>
      <c r="R29" s="62">
        <f t="shared" si="0"/>
        <v>519.8070627637685</v>
      </c>
      <c r="S29" s="62">
        <f ca="1">AVERAGE(OFFSET($R$3,0,0,'Données projet'!$E$9+1,1))-AVERAGE(OFFSET($H$3,0,0,'Données projet'!$E$9+1,1))</f>
        <v>432.90460577933851</v>
      </c>
      <c r="T29" s="62">
        <f t="shared" si="34"/>
        <v>199.33093168961955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3.887142857142857</v>
      </c>
      <c r="AI29" s="14">
        <f>IF('Données projet'!$A$62&gt;35,AI28+AH29-AQ28,IF(A29&lt;'Données projet'!$A$62,$AF$205^A29,IF(A29='Données projet'!$A$62,'Données projet'!$B$62,AI28+AH29-AQ28)))</f>
        <v>101.06571428571431</v>
      </c>
      <c r="AJ29" s="14">
        <f>AI29*VLOOKUP('Données projet'!$B$10,Paramètres!$A$1:$I$89,3,0)*VLOOKUP('Données projet'!$B$10,Paramètres!$A$1:$I$89,5,0)</f>
        <v>91.444258285714298</v>
      </c>
      <c r="AK29" s="14">
        <f t="shared" si="35"/>
        <v>24.913221926074399</v>
      </c>
      <c r="AL29" s="22">
        <f t="shared" si="4"/>
        <v>202.65594470219867</v>
      </c>
      <c r="AM29" s="62">
        <f t="shared" si="5"/>
        <v>495.98927803553198</v>
      </c>
      <c r="AN29" s="62">
        <f ca="1">AVERAGE(OFFSET($AM$3,0,0,'Données projet'!$E$10+1,1))-AVERAGE(OFFSET($H$3,0,0,'Données projet'!$E$10+1,1))</f>
        <v>368.2847231129137</v>
      </c>
      <c r="AO29" s="62">
        <f t="shared" si="36"/>
        <v>171.93647564114769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3.887142857142857</v>
      </c>
      <c r="BD29" s="13">
        <f>IF('Données projet'!$A$88&gt;35,BD28+BC29-BL28,IF(A29&lt;'Données projet'!$A$88,$BA$205^A29,IF(A29='Données projet'!$A$88,'Données projet'!$B$88,BD28+BC29-BL28)))</f>
        <v>101.06571428571431</v>
      </c>
      <c r="BE29" s="14">
        <f>BD29*VLOOKUP('Données projet'!$B$11,Paramètres!$A$1:$I$89,3,0)*VLOOKUP('Données projet'!$B$11,Paramètres!$A$1:$I$89,5,0)</f>
        <v>96.17413371428573</v>
      </c>
      <c r="BF29" s="14">
        <f t="shared" si="37"/>
        <v>26.048478663259949</v>
      </c>
      <c r="BG29" s="22">
        <f t="shared" si="7"/>
        <v>212.87104989089207</v>
      </c>
      <c r="BH29" s="62">
        <f t="shared" si="8"/>
        <v>506.20438322422535</v>
      </c>
      <c r="BI29" s="62">
        <f ca="1">AVERAGE(OFFSET($BH$3,0,0,'Données projet'!$E$11+1,1))-AVERAGE(OFFSET($H$3,0,0,'Données projet'!$E$11+1,1))</f>
        <v>395.99712591167969</v>
      </c>
      <c r="BJ29" s="62">
        <f t="shared" si="38"/>
        <v>183.6854485910585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106.42219714285717</v>
      </c>
      <c r="P30" s="14">
        <f t="shared" si="33"/>
        <v>28.486410954559084</v>
      </c>
      <c r="Q30" s="22">
        <f t="shared" si="2"/>
        <v>234.96582576966659</v>
      </c>
      <c r="R30" s="62">
        <f t="shared" si="0"/>
        <v>528.29915910299997</v>
      </c>
      <c r="S30" s="62">
        <f ca="1">AVERAGE(OFFSET($R$3,0,0,'Données projet'!$E$9+1,1))-AVERAGE(OFFSET($H$3,0,0,'Données projet'!$E$9+1,1))</f>
        <v>432.90460577933851</v>
      </c>
      <c r="T30" s="62">
        <f t="shared" si="34"/>
        <v>199.33093168961955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3.887142857142857</v>
      </c>
      <c r="AI30" s="14">
        <f>IF('Données projet'!$A$62&gt;35,AI29+AH30-AQ29,IF(A30&lt;'Données projet'!$A$62,$AF$205^A30,IF(A30='Données projet'!$A$62,'Données projet'!$B$62,AI29+AH30-AQ29)))</f>
        <v>104.95285714285717</v>
      </c>
      <c r="AJ30" s="14">
        <f>AI30*VLOOKUP('Données projet'!$B$10,Paramètres!$A$1:$I$89,3,0)*VLOOKUP('Données projet'!$B$10,Paramètres!$A$1:$I$89,5,0)</f>
        <v>94.961345142857169</v>
      </c>
      <c r="AK30" s="14">
        <f t="shared" si="35"/>
        <v>25.758019548315733</v>
      </c>
      <c r="AL30" s="22">
        <f t="shared" si="4"/>
        <v>210.25289350379276</v>
      </c>
      <c r="AM30" s="62">
        <f t="shared" si="5"/>
        <v>503.58622683712611</v>
      </c>
      <c r="AN30" s="62">
        <f ca="1">AVERAGE(OFFSET($AM$3,0,0,'Données projet'!$E$10+1,1))-AVERAGE(OFFSET($H$3,0,0,'Données projet'!$E$10+1,1))</f>
        <v>368.2847231129137</v>
      </c>
      <c r="AO30" s="62">
        <f t="shared" si="36"/>
        <v>171.93647564114769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3.887142857142857</v>
      </c>
      <c r="BD30" s="13">
        <f>IF('Données projet'!$A$88&gt;35,BD29+BC30-BL29,IF(A30&lt;'Données projet'!$A$88,$BA$205^A30,IF(A30='Données projet'!$A$88,'Données projet'!$B$88,BD29+BC30-BL29)))</f>
        <v>104.95285714285717</v>
      </c>
      <c r="BE30" s="14">
        <f>BD30*VLOOKUP('Données projet'!$B$11,Paramètres!$A$1:$I$89,3,0)*VLOOKUP('Données projet'!$B$11,Paramètres!$A$1:$I$89,5,0)</f>
        <v>99.873138857142877</v>
      </c>
      <c r="BF30" s="14">
        <f t="shared" si="37"/>
        <v>26.931772397929201</v>
      </c>
      <c r="BG30" s="22">
        <f t="shared" si="7"/>
        <v>220.85188710258387</v>
      </c>
      <c r="BH30" s="62">
        <f t="shared" si="8"/>
        <v>514.18522043591724</v>
      </c>
      <c r="BI30" s="62">
        <f ca="1">AVERAGE(OFFSET($BH$3,0,0,'Données projet'!$E$11+1,1))-AVERAGE(OFFSET($H$3,0,0,'Données projet'!$E$11+1,1))</f>
        <v>395.99712591167969</v>
      </c>
      <c r="BJ30" s="62">
        <f t="shared" si="38"/>
        <v>183.6854485910585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110.36376000000004</v>
      </c>
      <c r="P31" s="14">
        <f t="shared" si="33"/>
        <v>29.416672791139618</v>
      </c>
      <c r="Q31" s="22">
        <f t="shared" si="2"/>
        <v>243.45092044456825</v>
      </c>
      <c r="R31" s="62">
        <f t="shared" si="0"/>
        <v>536.78425377790154</v>
      </c>
      <c r="S31" s="62">
        <f ca="1">AVERAGE(OFFSET($R$3,0,0,'Données projet'!$E$9+1,1))-AVERAGE(OFFSET($H$3,0,0,'Données projet'!$E$9+1,1))</f>
        <v>432.90460577933851</v>
      </c>
      <c r="T31" s="62">
        <f t="shared" si="34"/>
        <v>199.33093168961955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3.887142857142857</v>
      </c>
      <c r="AI31" s="14">
        <f>IF('Données projet'!$A$62&gt;35,AI30+AH31-AQ30,IF(A31&lt;'Données projet'!$A$62,$AF$205^A31,IF(A31='Données projet'!$A$62,'Données projet'!$B$62,AI30+AH31-AQ30)))</f>
        <v>108.84000000000003</v>
      </c>
      <c r="AJ31" s="14">
        <f>AI31*VLOOKUP('Données projet'!$B$10,Paramètres!$A$1:$I$89,3,0)*VLOOKUP('Données projet'!$B$10,Paramètres!$A$1:$I$89,5,0)</f>
        <v>98.478432000000026</v>
      </c>
      <c r="AK31" s="14">
        <f t="shared" si="35"/>
        <v>26.599182115615513</v>
      </c>
      <c r="AL31" s="22">
        <f t="shared" si="4"/>
        <v>217.84351125136371</v>
      </c>
      <c r="AM31" s="62">
        <f t="shared" si="5"/>
        <v>511.17684458469705</v>
      </c>
      <c r="AN31" s="62">
        <f ca="1">AVERAGE(OFFSET($AM$3,0,0,'Données projet'!$E$10+1,1))-AVERAGE(OFFSET($H$3,0,0,'Données projet'!$E$10+1,1))</f>
        <v>368.2847231129137</v>
      </c>
      <c r="AO31" s="62">
        <f t="shared" si="36"/>
        <v>171.93647564114769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3.887142857142857</v>
      </c>
      <c r="BD31" s="13">
        <f>IF('Données projet'!$A$88&gt;35,BD30+BC31-BL30,IF(A31&lt;'Données projet'!$A$88,$BA$205^A31,IF(A31='Données projet'!$A$88,'Données projet'!$B$88,BD30+BC31-BL30)))</f>
        <v>108.84000000000003</v>
      </c>
      <c r="BE31" s="14">
        <f>BD31*VLOOKUP('Données projet'!$B$11,Paramètres!$A$1:$I$89,3,0)*VLOOKUP('Données projet'!$B$11,Paramètres!$A$1:$I$89,5,0)</f>
        <v>103.57214400000004</v>
      </c>
      <c r="BF31" s="14">
        <f t="shared" si="37"/>
        <v>27.811265433862424</v>
      </c>
      <c r="BG31" s="22">
        <f t="shared" si="7"/>
        <v>228.8261047639771</v>
      </c>
      <c r="BH31" s="62">
        <f t="shared" si="8"/>
        <v>522.15943809731039</v>
      </c>
      <c r="BI31" s="62">
        <f ca="1">AVERAGE(OFFSET($BH$3,0,0,'Données projet'!$E$11+1,1))-AVERAGE(OFFSET($H$3,0,0,'Données projet'!$E$11+1,1))</f>
        <v>395.99712591167969</v>
      </c>
      <c r="BJ31" s="62">
        <f t="shared" si="38"/>
        <v>183.6854485910585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114.3053228571429</v>
      </c>
      <c r="P32" s="14">
        <f t="shared" si="33"/>
        <v>30.343074556744043</v>
      </c>
      <c r="Q32" s="22">
        <f t="shared" si="2"/>
        <v>251.92929216251972</v>
      </c>
      <c r="R32" s="62">
        <f t="shared" si="0"/>
        <v>545.26262549585306</v>
      </c>
      <c r="S32" s="62">
        <f ca="1">AVERAGE(OFFSET($R$3,0,0,'Données projet'!$E$9+1,1))-AVERAGE(OFFSET($H$3,0,0,'Données projet'!$E$9+1,1))</f>
        <v>432.90460577933851</v>
      </c>
      <c r="T32" s="62">
        <f t="shared" si="34"/>
        <v>199.33093168961955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3.887142857142857</v>
      </c>
      <c r="AI32" s="14">
        <f>IF('Données projet'!$A$62&gt;35,AI31+AH32-AQ31,IF(A32&lt;'Données projet'!$A$62,$AF$205^A32,IF(A32='Données projet'!$A$62,'Données projet'!$B$62,AI31+AH32-AQ31)))</f>
        <v>112.72714285714289</v>
      </c>
      <c r="AJ32" s="14">
        <f>AI32*VLOOKUP('Données projet'!$B$10,Paramètres!$A$1:$I$89,3,0)*VLOOKUP('Données projet'!$B$10,Paramètres!$A$1:$I$89,5,0)</f>
        <v>101.99551885714288</v>
      </c>
      <c r="AK32" s="14">
        <f t="shared" si="35"/>
        <v>27.436854324518826</v>
      </c>
      <c r="AL32" s="22">
        <f t="shared" si="4"/>
        <v>225.4280499580608</v>
      </c>
      <c r="AM32" s="62">
        <f t="shared" si="5"/>
        <v>518.76138329139417</v>
      </c>
      <c r="AN32" s="62">
        <f ca="1">AVERAGE(OFFSET($AM$3,0,0,'Données projet'!$E$10+1,1))-AVERAGE(OFFSET($H$3,0,0,'Données projet'!$E$10+1,1))</f>
        <v>368.2847231129137</v>
      </c>
      <c r="AO32" s="62">
        <f t="shared" si="36"/>
        <v>171.93647564114769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3.887142857142857</v>
      </c>
      <c r="BD32" s="13">
        <f>IF('Données projet'!$A$88&gt;35,BD31+BC32-BL31,IF(A32&lt;'Données projet'!$A$88,$BA$205^A32,IF(A32='Données projet'!$A$88,'Données projet'!$B$88,BD31+BC32-BL31)))</f>
        <v>112.72714285714289</v>
      </c>
      <c r="BE32" s="14">
        <f>BD32*VLOOKUP('Données projet'!$B$11,Paramètres!$A$1:$I$89,3,0)*VLOOKUP('Données projet'!$B$11,Paramètres!$A$1:$I$89,5,0)</f>
        <v>107.27114914285718</v>
      </c>
      <c r="BF32" s="14">
        <f t="shared" si="37"/>
        <v>28.687109061200964</v>
      </c>
      <c r="BG32" s="22">
        <f t="shared" si="7"/>
        <v>236.79396637206796</v>
      </c>
      <c r="BH32" s="62">
        <f t="shared" si="8"/>
        <v>530.12729970540124</v>
      </c>
      <c r="BI32" s="62">
        <f ca="1">AVERAGE(OFFSET($BH$3,0,0,'Données projet'!$E$11+1,1))-AVERAGE(OFFSET($H$3,0,0,'Données projet'!$E$11+1,1))</f>
        <v>395.99712591167969</v>
      </c>
      <c r="BJ32" s="62">
        <f t="shared" si="38"/>
        <v>183.6854485910585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118.24688571428577</v>
      </c>
      <c r="P33" s="14">
        <f t="shared" si="33"/>
        <v>31.265764612722538</v>
      </c>
      <c r="Q33" s="22">
        <f t="shared" si="2"/>
        <v>260.40119931953944</v>
      </c>
      <c r="R33" s="62">
        <f t="shared" si="0"/>
        <v>553.73453265287276</v>
      </c>
      <c r="S33" s="62">
        <f ca="1">AVERAGE(OFFSET($R$3,0,0,'Données projet'!$E$9+1,1))-AVERAGE(OFFSET($H$3,0,0,'Données projet'!$E$9+1,1))</f>
        <v>432.90460577933851</v>
      </c>
      <c r="T33" s="62">
        <f t="shared" si="34"/>
        <v>199.33093168961955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3.887142857142857</v>
      </c>
      <c r="AI33" s="14">
        <f>IF('Données projet'!$A$62&gt;35,AI32+AH33-AQ32,IF(A33&lt;'Données projet'!$A$62,$AF$205^A33,IF(A33='Données projet'!$A$62,'Données projet'!$B$62,AI32+AH33-AQ32)))</f>
        <v>116.61428571428576</v>
      </c>
      <c r="AJ33" s="14">
        <f>AI33*VLOOKUP('Données projet'!$B$10,Paramètres!$A$1:$I$89,3,0)*VLOOKUP('Données projet'!$B$10,Paramètres!$A$1:$I$89,5,0)</f>
        <v>105.51260571428575</v>
      </c>
      <c r="AK33" s="14">
        <f t="shared" si="35"/>
        <v>28.271170326518615</v>
      </c>
      <c r="AL33" s="22">
        <f t="shared" si="4"/>
        <v>233.00674327106756</v>
      </c>
      <c r="AM33" s="62">
        <f t="shared" si="5"/>
        <v>526.34007660440091</v>
      </c>
      <c r="AN33" s="62">
        <f ca="1">AVERAGE(OFFSET($AM$3,0,0,'Données projet'!$E$10+1,1))-AVERAGE(OFFSET($H$3,0,0,'Données projet'!$E$10+1,1))</f>
        <v>368.2847231129137</v>
      </c>
      <c r="AO33" s="62">
        <f t="shared" si="36"/>
        <v>171.93647564114769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3.887142857142857</v>
      </c>
      <c r="BD33" s="13">
        <f>IF('Données projet'!$A$88&gt;35,BD32+BC33-BL32,IF(A33&lt;'Données projet'!$A$88,$BA$205^A33,IF(A33='Données projet'!$A$88,'Données projet'!$B$88,BD32+BC33-BL32)))</f>
        <v>116.61428571428576</v>
      </c>
      <c r="BE33" s="14">
        <f>BD33*VLOOKUP('Données projet'!$B$11,Paramètres!$A$1:$I$89,3,0)*VLOOKUP('Données projet'!$B$11,Paramètres!$A$1:$I$89,5,0)</f>
        <v>110.97015428571433</v>
      </c>
      <c r="BF33" s="14">
        <f t="shared" si="37"/>
        <v>29.559443544512504</v>
      </c>
      <c r="BG33" s="22">
        <f t="shared" si="7"/>
        <v>244.75571622097837</v>
      </c>
      <c r="BH33" s="62">
        <f t="shared" si="8"/>
        <v>538.08904955431171</v>
      </c>
      <c r="BI33" s="62">
        <f ca="1">AVERAGE(OFFSET($BH$3,0,0,'Données projet'!$E$11+1,1))-AVERAGE(OFFSET($H$3,0,0,'Données projet'!$E$11+1,1))</f>
        <v>395.99712591167969</v>
      </c>
      <c r="BJ33" s="62">
        <f t="shared" si="38"/>
        <v>183.6854485910585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122.18844857142862</v>
      </c>
      <c r="P34" s="14">
        <f t="shared" si="33"/>
        <v>32.184880868419519</v>
      </c>
      <c r="Q34" s="22">
        <f t="shared" si="2"/>
        <v>268.86688210773553</v>
      </c>
      <c r="R34" s="62">
        <f t="shared" si="0"/>
        <v>562.20021544106885</v>
      </c>
      <c r="S34" s="62">
        <f ca="1">AVERAGE(OFFSET($R$3,0,0,'Données projet'!$E$9+1,1))-AVERAGE(OFFSET($H$3,0,0,'Données projet'!$E$9+1,1))</f>
        <v>432.90460577933851</v>
      </c>
      <c r="T34" s="62">
        <f t="shared" si="34"/>
        <v>199.33093168961955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3.887142857142857</v>
      </c>
      <c r="AI34" s="14">
        <f>IF('Données projet'!$A$62&gt;35,AI33+AH34-AQ33,IF(A34&lt;'Données projet'!$A$62,$AF$205^A34,IF(A34='Données projet'!$A$62,'Données projet'!$B$62,AI33+AH34-AQ33)))</f>
        <v>120.50142857142862</v>
      </c>
      <c r="AJ34" s="14">
        <f>AI34*VLOOKUP('Données projet'!$B$10,Paramètres!$A$1:$I$89,3,0)*VLOOKUP('Données projet'!$B$10,Paramètres!$A$1:$I$89,5,0)</f>
        <v>109.02969257142863</v>
      </c>
      <c r="AK34" s="14">
        <f t="shared" si="35"/>
        <v>29.102254822181546</v>
      </c>
      <c r="AL34" s="22">
        <f t="shared" si="4"/>
        <v>240.57980837720436</v>
      </c>
      <c r="AM34" s="62">
        <f t="shared" si="5"/>
        <v>533.91314171053773</v>
      </c>
      <c r="AN34" s="62">
        <f ca="1">AVERAGE(OFFSET($AM$3,0,0,'Données projet'!$E$10+1,1))-AVERAGE(OFFSET($H$3,0,0,'Données projet'!$E$10+1,1))</f>
        <v>368.2847231129137</v>
      </c>
      <c r="AO34" s="62">
        <f t="shared" si="36"/>
        <v>171.93647564114769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3.887142857142857</v>
      </c>
      <c r="BD34" s="13">
        <f>IF('Données projet'!$A$88&gt;35,BD33+BC34-BL33,IF(A34&lt;'Données projet'!$A$88,$BA$205^A34,IF(A34='Données projet'!$A$88,'Données projet'!$B$88,BD33+BC34-BL33)))</f>
        <v>120.50142857142862</v>
      </c>
      <c r="BE34" s="14">
        <f>BD34*VLOOKUP('Données projet'!$B$11,Paramètres!$A$1:$I$89,3,0)*VLOOKUP('Données projet'!$B$11,Paramètres!$A$1:$I$89,5,0)</f>
        <v>114.66915942857148</v>
      </c>
      <c r="BF34" s="14">
        <f t="shared" si="37"/>
        <v>30.42839926677442</v>
      </c>
      <c r="BG34" s="22">
        <f t="shared" si="7"/>
        <v>252.71158139439407</v>
      </c>
      <c r="BH34" s="62">
        <f t="shared" si="8"/>
        <v>546.04491472772736</v>
      </c>
      <c r="BI34" s="62">
        <f ca="1">AVERAGE(OFFSET($BH$3,0,0,'Données projet'!$E$11+1,1))-AVERAGE(OFFSET($H$3,0,0,'Données projet'!$E$11+1,1))</f>
        <v>395.99712591167969</v>
      </c>
      <c r="BJ34" s="62">
        <f t="shared" si="38"/>
        <v>183.6854485910585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126.13001142857149</v>
      </c>
      <c r="P35" s="14">
        <f t="shared" si="33"/>
        <v>33.100551830676153</v>
      </c>
      <c r="Q35" s="22">
        <f t="shared" ref="Q35:Q66" si="53">(O35+P35)*0.475*44/12</f>
        <v>277.32656434318966</v>
      </c>
      <c r="R35" s="62">
        <f t="shared" si="0"/>
        <v>570.65989767652297</v>
      </c>
      <c r="S35" s="62">
        <f ca="1">AVERAGE(OFFSET($R$3,0,0,'Données projet'!$E$9+1,1))-AVERAGE(OFFSET($H$3,0,0,'Données projet'!$E$9+1,1))</f>
        <v>432.90460577933851</v>
      </c>
      <c r="T35" s="62">
        <f t="shared" si="34"/>
        <v>199.33093168961955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3.887142857142857</v>
      </c>
      <c r="AI35" s="14">
        <f>IF('Données projet'!$A$62&gt;35,AI34+AH35-AQ34,IF(A35&lt;'Données projet'!$A$62,$AF$205^A35,IF(A35='Données projet'!$A$62,'Données projet'!$B$62,AI34+AH35-AQ34)))</f>
        <v>124.38857142857148</v>
      </c>
      <c r="AJ35" s="14">
        <f>AI35*VLOOKUP('Données projet'!$B$10,Paramètres!$A$1:$I$89,3,0)*VLOOKUP('Données projet'!$B$10,Paramètres!$A$1:$I$89,5,0)</f>
        <v>112.54677942857147</v>
      </c>
      <c r="AK35" s="14">
        <f t="shared" si="35"/>
        <v>29.930224010130704</v>
      </c>
      <c r="AL35" s="22">
        <f t="shared" si="4"/>
        <v>248.14744765573963</v>
      </c>
      <c r="AM35" s="62">
        <f t="shared" si="5"/>
        <v>541.48078098907297</v>
      </c>
      <c r="AN35" s="62">
        <f ca="1">AVERAGE(OFFSET($AM$3,0,0,'Données projet'!$E$10+1,1))-AVERAGE(OFFSET($H$3,0,0,'Données projet'!$E$10+1,1))</f>
        <v>368.2847231129137</v>
      </c>
      <c r="AO35" s="62">
        <f t="shared" si="36"/>
        <v>171.93647564114769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3.887142857142857</v>
      </c>
      <c r="BD35" s="13">
        <f>IF('Données projet'!$A$88&gt;35,BD34+BC35-BL34,IF(A35&lt;'Données projet'!$A$88,$BA$205^A35,IF(A35='Données projet'!$A$88,'Données projet'!$B$88,BD34+BC35-BL34)))</f>
        <v>124.38857142857148</v>
      </c>
      <c r="BE35" s="14">
        <f>BD35*VLOOKUP('Données projet'!$B$11,Paramètres!$A$1:$I$89,3,0)*VLOOKUP('Données projet'!$B$11,Paramètres!$A$1:$I$89,5,0)</f>
        <v>118.36816457142861</v>
      </c>
      <c r="BF35" s="14">
        <f t="shared" si="37"/>
        <v>31.294097721600011</v>
      </c>
      <c r="BG35" s="22">
        <f t="shared" si="7"/>
        <v>260.6617734936915</v>
      </c>
      <c r="BH35" s="62">
        <f t="shared" si="8"/>
        <v>553.99510682702476</v>
      </c>
      <c r="BI35" s="62">
        <f ca="1">AVERAGE(OFFSET($BH$3,0,0,'Données projet'!$E$11+1,1))-AVERAGE(OFFSET($H$3,0,0,'Données projet'!$E$11+1,1))</f>
        <v>395.99712591167969</v>
      </c>
      <c r="BJ35" s="62">
        <f t="shared" si="38"/>
        <v>183.6854485910585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130.07157428571435</v>
      </c>
      <c r="P36" s="14">
        <f t="shared" si="33"/>
        <v>34.012897518459816</v>
      </c>
      <c r="Q36" s="22">
        <f t="shared" si="53"/>
        <v>285.78045505893664</v>
      </c>
      <c r="R36" s="62">
        <f t="shared" si="0"/>
        <v>579.11378839226995</v>
      </c>
      <c r="S36" s="62">
        <f ca="1">AVERAGE(OFFSET($R$3,0,0,'Données projet'!$E$9+1,1))-AVERAGE(OFFSET($H$3,0,0,'Données projet'!$E$9+1,1))</f>
        <v>432.90460577933851</v>
      </c>
      <c r="T36" s="62">
        <f t="shared" si="34"/>
        <v>199.33093168961955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3.887142857142857</v>
      </c>
      <c r="AI36" s="14">
        <f>IF('Données projet'!$A$62&gt;35,AI35+AH36-AQ35,IF(A36&lt;'Données projet'!$A$62,$AF$205^A36,IF(A36='Données projet'!$A$62,'Données projet'!$B$62,AI35+AH36-AQ35)))</f>
        <v>128.27571428571434</v>
      </c>
      <c r="AJ36" s="14">
        <f>AI36*VLOOKUP('Données projet'!$B$10,Paramètres!$A$1:$I$89,3,0)*VLOOKUP('Données projet'!$B$10,Paramètres!$A$1:$I$89,5,0)</f>
        <v>116.06386628571434</v>
      </c>
      <c r="AK36" s="14">
        <f t="shared" si="35"/>
        <v>30.755186414072718</v>
      </c>
      <c r="AL36" s="22">
        <f t="shared" si="4"/>
        <v>255.70985011879577</v>
      </c>
      <c r="AM36" s="62">
        <f t="shared" si="5"/>
        <v>549.04318345212914</v>
      </c>
      <c r="AN36" s="62">
        <f ca="1">AVERAGE(OFFSET($AM$3,0,0,'Données projet'!$E$10+1,1))-AVERAGE(OFFSET($H$3,0,0,'Données projet'!$E$10+1,1))</f>
        <v>368.2847231129137</v>
      </c>
      <c r="AO36" s="62">
        <f t="shared" si="36"/>
        <v>171.93647564114769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3.887142857142857</v>
      </c>
      <c r="BD36" s="13">
        <f>IF('Données projet'!$A$88&gt;35,BD35+BC36-BL35,IF(A36&lt;'Données projet'!$A$88,$BA$205^A36,IF(A36='Données projet'!$A$88,'Données projet'!$B$88,BD35+BC36-BL35)))</f>
        <v>128.27571428571434</v>
      </c>
      <c r="BE36" s="14">
        <f>BD36*VLOOKUP('Données projet'!$B$11,Paramètres!$A$1:$I$89,3,0)*VLOOKUP('Données projet'!$B$11,Paramètres!$A$1:$I$89,5,0)</f>
        <v>122.06716971428578</v>
      </c>
      <c r="BF36" s="14">
        <f t="shared" si="37"/>
        <v>32.156652377952369</v>
      </c>
      <c r="BG36" s="22">
        <f t="shared" si="7"/>
        <v>268.60649014398143</v>
      </c>
      <c r="BH36" s="62">
        <f t="shared" si="8"/>
        <v>561.9398234773148</v>
      </c>
      <c r="BI36" s="62">
        <f ca="1">AVERAGE(OFFSET($BH$3,0,0,'Données projet'!$E$11+1,1))-AVERAGE(OFFSET($H$3,0,0,'Données projet'!$E$11+1,1))</f>
        <v>395.99712591167969</v>
      </c>
      <c r="BJ36" s="62">
        <f t="shared" si="38"/>
        <v>183.6854485910585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134.0131371428572</v>
      </c>
      <c r="P37" s="14">
        <f t="shared" si="33"/>
        <v>34.92203026351433</v>
      </c>
      <c r="Q37" s="22">
        <f t="shared" si="53"/>
        <v>294.2287498994304</v>
      </c>
      <c r="R37" s="62">
        <f t="shared" si="0"/>
        <v>587.56208323276371</v>
      </c>
      <c r="S37" s="62">
        <f ca="1">AVERAGE(OFFSET($R$3,0,0,'Données projet'!$E$9+1,1))-AVERAGE(OFFSET($H$3,0,0,'Données projet'!$E$9+1,1))</f>
        <v>432.90460577933851</v>
      </c>
      <c r="T37" s="62">
        <f t="shared" si="34"/>
        <v>199.33093168961955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3.887142857142857</v>
      </c>
      <c r="AI37" s="14">
        <f>IF('Données projet'!$A$62&gt;35,AI36+AH37-AQ36,IF(A37&lt;'Données projet'!$A$62,$AF$205^A37,IF(A37='Données projet'!$A$62,'Données projet'!$B$62,AI36+AH37-AQ36)))</f>
        <v>132.16285714285721</v>
      </c>
      <c r="AJ37" s="14">
        <f>AI37*VLOOKUP('Données projet'!$B$10,Paramètres!$A$1:$I$89,3,0)*VLOOKUP('Données projet'!$B$10,Paramètres!$A$1:$I$89,5,0)</f>
        <v>119.58095314285718</v>
      </c>
      <c r="AK37" s="14">
        <f t="shared" si="35"/>
        <v>31.577243606763055</v>
      </c>
      <c r="AL37" s="22">
        <f t="shared" si="4"/>
        <v>263.26719267225525</v>
      </c>
      <c r="AM37" s="62">
        <f t="shared" si="5"/>
        <v>556.60052600558856</v>
      </c>
      <c r="AN37" s="62">
        <f ca="1">AVERAGE(OFFSET($AM$3,0,0,'Données projet'!$E$10+1,1))-AVERAGE(OFFSET($H$3,0,0,'Données projet'!$E$10+1,1))</f>
        <v>368.2847231129137</v>
      </c>
      <c r="AO37" s="62">
        <f t="shared" si="36"/>
        <v>171.93647564114769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3.887142857142857</v>
      </c>
      <c r="BD37" s="13">
        <f>IF('Données projet'!$A$88&gt;35,BD36+BC37-BL36,IF(A37&lt;'Données projet'!$A$88,$BA$205^A37,IF(A37='Données projet'!$A$88,'Données projet'!$B$88,BD36+BC37-BL36)))</f>
        <v>132.16285714285721</v>
      </c>
      <c r="BE37" s="14">
        <f>BD37*VLOOKUP('Données projet'!$B$11,Paramètres!$A$1:$I$89,3,0)*VLOOKUP('Données projet'!$B$11,Paramètres!$A$1:$I$89,5,0)</f>
        <v>125.76617485714293</v>
      </c>
      <c r="BF37" s="14">
        <f t="shared" si="37"/>
        <v>33.016169437099272</v>
      </c>
      <c r="BG37" s="22">
        <f t="shared" si="7"/>
        <v>276.54591631247177</v>
      </c>
      <c r="BH37" s="62">
        <f t="shared" si="8"/>
        <v>569.87924964580509</v>
      </c>
      <c r="BI37" s="62">
        <f ca="1">AVERAGE(OFFSET($BH$3,0,0,'Données projet'!$E$11+1,1))-AVERAGE(OFFSET($H$3,0,0,'Données projet'!$E$11+1,1))</f>
        <v>395.99712591167969</v>
      </c>
      <c r="BJ37" s="62">
        <f t="shared" si="38"/>
        <v>183.6854485910585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137.95470000000009</v>
      </c>
      <c r="P38" s="14">
        <f t="shared" si="33"/>
        <v>35.828055414169384</v>
      </c>
      <c r="Q38" s="22">
        <f t="shared" si="53"/>
        <v>302.67163234634512</v>
      </c>
      <c r="R38" s="62">
        <f t="shared" si="0"/>
        <v>596.00496567967843</v>
      </c>
      <c r="S38" s="62">
        <f ca="1">AVERAGE(OFFSET($R$3,0,0,'Données projet'!$E$9+1,1))-AVERAGE(OFFSET($H$3,0,0,'Données projet'!$E$9+1,1))</f>
        <v>432.90460577933851</v>
      </c>
      <c r="T38" s="62">
        <f t="shared" si="34"/>
        <v>199.33093168961955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3.887142857142857</v>
      </c>
      <c r="AI38" s="14">
        <f>IF('Données projet'!$A$62&gt;35,AI37+AH38-AQ37,IF(A38&lt;'Données projet'!$A$62,$AF$205^A38,IF(A38='Données projet'!$A$62,'Données projet'!$B$62,AI37+AH38-AQ37)))</f>
        <v>136.05000000000007</v>
      </c>
      <c r="AJ38" s="14">
        <f>AI38*VLOOKUP('Données projet'!$B$10,Paramètres!$A$1:$I$89,3,0)*VLOOKUP('Données projet'!$B$10,Paramètres!$A$1:$I$89,5,0)</f>
        <v>123.09804000000005</v>
      </c>
      <c r="AK38" s="14">
        <f t="shared" si="35"/>
        <v>32.396490846405321</v>
      </c>
      <c r="AL38" s="22">
        <f t="shared" si="4"/>
        <v>270.81964122415599</v>
      </c>
      <c r="AM38" s="62">
        <f t="shared" si="5"/>
        <v>564.1529745574893</v>
      </c>
      <c r="AN38" s="62">
        <f ca="1">AVERAGE(OFFSET($AM$3,0,0,'Données projet'!$E$10+1,1))-AVERAGE(OFFSET($H$3,0,0,'Données projet'!$E$10+1,1))</f>
        <v>368.2847231129137</v>
      </c>
      <c r="AO38" s="62">
        <f t="shared" si="36"/>
        <v>171.93647564114769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3.887142857142857</v>
      </c>
      <c r="BD38" s="13">
        <f>IF('Données projet'!$A$88&gt;35,BD37+BC38-BL37,IF(A38&lt;'Données projet'!$A$88,$BA$205^A38,IF(A38='Données projet'!$A$88,'Données projet'!$B$88,BD37+BC38-BL37)))</f>
        <v>136.05000000000007</v>
      </c>
      <c r="BE38" s="14">
        <f>BD38*VLOOKUP('Données projet'!$B$11,Paramètres!$A$1:$I$89,3,0)*VLOOKUP('Données projet'!$B$11,Paramètres!$A$1:$I$89,5,0)</f>
        <v>129.46518000000006</v>
      </c>
      <c r="BF38" s="14">
        <f t="shared" si="37"/>
        <v>33.872748498012392</v>
      </c>
      <c r="BG38" s="22">
        <f t="shared" si="7"/>
        <v>284.48022546737167</v>
      </c>
      <c r="BH38" s="62">
        <f t="shared" si="8"/>
        <v>577.81355880070498</v>
      </c>
      <c r="BI38" s="62">
        <f ca="1">AVERAGE(OFFSET($BH$3,0,0,'Données projet'!$E$11+1,1))-AVERAGE(OFFSET($H$3,0,0,'Données projet'!$E$11+1,1))</f>
        <v>395.99712591167969</v>
      </c>
      <c r="BJ38" s="62">
        <f t="shared" si="38"/>
        <v>183.6854485910585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141.89626285714294</v>
      </c>
      <c r="P39" s="14">
        <f t="shared" si="33"/>
        <v>36.73107195645354</v>
      </c>
      <c r="Q39" s="22">
        <f t="shared" si="53"/>
        <v>311.10927480034724</v>
      </c>
      <c r="R39" s="62">
        <f t="shared" si="0"/>
        <v>604.44260813368055</v>
      </c>
      <c r="S39" s="62">
        <f ca="1">AVERAGE(OFFSET($R$3,0,0,'Données projet'!$E$9+1,1))-AVERAGE(OFFSET($H$3,0,0,'Données projet'!$E$9+1,1))</f>
        <v>432.90460577933851</v>
      </c>
      <c r="T39" s="62">
        <f t="shared" si="34"/>
        <v>199.33093168961955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3.887142857142857</v>
      </c>
      <c r="AI39" s="14">
        <f>IF('Données projet'!$A$62&gt;35,AI38+AH39-AQ38,IF(A39&lt;'Données projet'!$A$62,$AF$205^A39,IF(A39='Données projet'!$A$62,'Données projet'!$B$62,AI38+AH39-AQ38)))</f>
        <v>139.93714285714293</v>
      </c>
      <c r="AJ39" s="14">
        <f>AI39*VLOOKUP('Données projet'!$B$10,Paramètres!$A$1:$I$89,3,0)*VLOOKUP('Données projet'!$B$10,Paramètres!$A$1:$I$89,5,0)</f>
        <v>126.61512685714293</v>
      </c>
      <c r="AK39" s="14">
        <f t="shared" si="35"/>
        <v>33.213017638275041</v>
      </c>
      <c r="AL39" s="22">
        <f t="shared" si="4"/>
        <v>278.36735166285297</v>
      </c>
      <c r="AM39" s="62">
        <f t="shared" si="5"/>
        <v>571.70068499618628</v>
      </c>
      <c r="AN39" s="62">
        <f ca="1">AVERAGE(OFFSET($AM$3,0,0,'Données projet'!$E$10+1,1))-AVERAGE(OFFSET($H$3,0,0,'Données projet'!$E$10+1,1))</f>
        <v>368.2847231129137</v>
      </c>
      <c r="AO39" s="62">
        <f t="shared" si="36"/>
        <v>171.93647564114769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3.887142857142857</v>
      </c>
      <c r="BD39" s="13">
        <f>IF('Données projet'!$A$88&gt;35,BD38+BC39-BL38,IF(A39&lt;'Données projet'!$A$88,$BA$205^A39,IF(A39='Données projet'!$A$88,'Données projet'!$B$88,BD38+BC39-BL38)))</f>
        <v>139.93714285714293</v>
      </c>
      <c r="BE39" s="14">
        <f>BD39*VLOOKUP('Données projet'!$B$11,Paramètres!$A$1:$I$89,3,0)*VLOOKUP('Données projet'!$B$11,Paramètres!$A$1:$I$89,5,0)</f>
        <v>133.16418514285721</v>
      </c>
      <c r="BF39" s="14">
        <f t="shared" si="37"/>
        <v>34.726483144583192</v>
      </c>
      <c r="BG39" s="22">
        <f t="shared" si="7"/>
        <v>292.40958060062536</v>
      </c>
      <c r="BH39" s="62">
        <f t="shared" si="8"/>
        <v>585.74291393395868</v>
      </c>
      <c r="BI39" s="62">
        <f ca="1">AVERAGE(OFFSET($BH$3,0,0,'Données projet'!$E$11+1,1))-AVERAGE(OFFSET($H$3,0,0,'Données projet'!$E$11+1,1))</f>
        <v>395.99712591167969</v>
      </c>
      <c r="BJ39" s="62">
        <f t="shared" si="38"/>
        <v>183.6854485910585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145.8378257142858</v>
      </c>
      <c r="P40" s="14">
        <f t="shared" si="33"/>
        <v>37.631173064254732</v>
      </c>
      <c r="Q40" s="22">
        <f t="shared" si="53"/>
        <v>319.5418395392914</v>
      </c>
      <c r="R40" s="62">
        <f t="shared" si="0"/>
        <v>612.87517287262472</v>
      </c>
      <c r="S40" s="62">
        <f ca="1">AVERAGE(OFFSET($R$3,0,0,'Données projet'!$E$9+1,1))-AVERAGE(OFFSET($H$3,0,0,'Données projet'!$E$9+1,1))</f>
        <v>432.90460577933851</v>
      </c>
      <c r="T40" s="62">
        <f t="shared" si="34"/>
        <v>199.33093168961955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3.887142857142857</v>
      </c>
      <c r="AI40" s="14">
        <f>IF('Données projet'!$A$62&gt;35,AI39+AH40-AQ39,IF(A40&lt;'Données projet'!$A$62,$AF$205^A40,IF(A40='Données projet'!$A$62,'Données projet'!$B$62,AI39+AH40-AQ39)))</f>
        <v>143.82428571428579</v>
      </c>
      <c r="AJ40" s="14">
        <f>AI40*VLOOKUP('Données projet'!$B$10,Paramètres!$A$1:$I$89,3,0)*VLOOKUP('Données projet'!$B$10,Paramètres!$A$1:$I$89,5,0)</f>
        <v>130.13221371428577</v>
      </c>
      <c r="AK40" s="14">
        <f t="shared" si="35"/>
        <v>34.026908232186209</v>
      </c>
      <c r="AL40" s="22">
        <f t="shared" si="4"/>
        <v>285.91047072343866</v>
      </c>
      <c r="AM40" s="62">
        <f t="shared" si="5"/>
        <v>579.24380405677198</v>
      </c>
      <c r="AN40" s="62">
        <f ca="1">AVERAGE(OFFSET($AM$3,0,0,'Données projet'!$E$10+1,1))-AVERAGE(OFFSET($H$3,0,0,'Données projet'!$E$10+1,1))</f>
        <v>368.2847231129137</v>
      </c>
      <c r="AO40" s="62">
        <f t="shared" si="36"/>
        <v>171.93647564114769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3.887142857142857</v>
      </c>
      <c r="BD40" s="13">
        <f>IF('Données projet'!$A$88&gt;35,BD39+BC40-BL39,IF(A40&lt;'Données projet'!$A$88,$BA$205^A40,IF(A40='Données projet'!$A$88,'Données projet'!$B$88,BD39+BC40-BL39)))</f>
        <v>143.82428571428579</v>
      </c>
      <c r="BE40" s="14">
        <f>BD40*VLOOKUP('Données projet'!$B$11,Paramètres!$A$1:$I$89,3,0)*VLOOKUP('Données projet'!$B$11,Paramètres!$A$1:$I$89,5,0)</f>
        <v>136.86319028571435</v>
      </c>
      <c r="BF40" s="14">
        <f t="shared" si="37"/>
        <v>35.577461465758702</v>
      </c>
      <c r="BG40" s="22">
        <f t="shared" si="7"/>
        <v>300.33413513381555</v>
      </c>
      <c r="BH40" s="62">
        <f t="shared" si="8"/>
        <v>593.66746846714886</v>
      </c>
      <c r="BI40" s="62">
        <f ca="1">AVERAGE(OFFSET($BH$3,0,0,'Données projet'!$E$11+1,1))-AVERAGE(OFFSET($H$3,0,0,'Données projet'!$E$11+1,1))</f>
        <v>395.99712591167969</v>
      </c>
      <c r="BJ40" s="62">
        <f t="shared" si="38"/>
        <v>183.6854485910585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149.77938857142865</v>
      </c>
      <c r="P41" s="14">
        <f t="shared" si="33"/>
        <v>38.528446588331214</v>
      </c>
      <c r="Q41" s="22">
        <f t="shared" si="53"/>
        <v>327.96947956991511</v>
      </c>
      <c r="R41" s="62">
        <f t="shared" si="0"/>
        <v>621.30281290324842</v>
      </c>
      <c r="S41" s="62">
        <f ca="1">AVERAGE(OFFSET($R$3,0,0,'Données projet'!$E$9+1,1))-AVERAGE(OFFSET($H$3,0,0,'Données projet'!$E$9+1,1))</f>
        <v>432.90460577933851</v>
      </c>
      <c r="T41" s="62">
        <f t="shared" si="34"/>
        <v>199.33093168961955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3.887142857142857</v>
      </c>
      <c r="AI41" s="14">
        <f>IF('Données projet'!$A$62&gt;35,AI40+AH41-AQ40,IF(A41&lt;'Données projet'!$A$62,$AF$205^A41,IF(A41='Données projet'!$A$62,'Données projet'!$B$62,AI40+AH41-AQ40)))</f>
        <v>147.71142857142866</v>
      </c>
      <c r="AJ41" s="14">
        <f>AI41*VLOOKUP('Données projet'!$B$10,Paramètres!$A$1:$I$89,3,0)*VLOOKUP('Données projet'!$B$10,Paramètres!$A$1:$I$89,5,0)</f>
        <v>133.64930057142865</v>
      </c>
      <c r="AK41" s="14">
        <f t="shared" si="35"/>
        <v>34.8382420646657</v>
      </c>
      <c r="AL41" s="22">
        <f t="shared" si="4"/>
        <v>293.44913675786432</v>
      </c>
      <c r="AM41" s="62">
        <f t="shared" si="5"/>
        <v>586.78247009119764</v>
      </c>
      <c r="AN41" s="62">
        <f ca="1">AVERAGE(OFFSET($AM$3,0,0,'Données projet'!$E$10+1,1))-AVERAGE(OFFSET($H$3,0,0,'Données projet'!$E$10+1,1))</f>
        <v>368.2847231129137</v>
      </c>
      <c r="AO41" s="62">
        <f t="shared" si="36"/>
        <v>171.93647564114769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3.887142857142857</v>
      </c>
      <c r="BD41" s="13">
        <f>IF('Données projet'!$A$88&gt;35,BD40+BC41-BL40,IF(A41&lt;'Données projet'!$A$88,$BA$205^A41,IF(A41='Données projet'!$A$88,'Données projet'!$B$88,BD40+BC41-BL40)))</f>
        <v>147.71142857142866</v>
      </c>
      <c r="BE41" s="14">
        <f>BD41*VLOOKUP('Données projet'!$B$11,Paramètres!$A$1:$I$89,3,0)*VLOOKUP('Données projet'!$B$11,Paramètres!$A$1:$I$89,5,0)</f>
        <v>140.56219542857153</v>
      </c>
      <c r="BF41" s="14">
        <f t="shared" si="37"/>
        <v>36.425766517864517</v>
      </c>
      <c r="BG41" s="22">
        <f t="shared" si="7"/>
        <v>308.2540337233761</v>
      </c>
      <c r="BH41" s="62">
        <f t="shared" si="8"/>
        <v>601.58736705670935</v>
      </c>
      <c r="BI41" s="62">
        <f ca="1">AVERAGE(OFFSET($BH$3,0,0,'Données projet'!$E$11+1,1))-AVERAGE(OFFSET($H$3,0,0,'Données projet'!$E$11+1,1))</f>
        <v>395.99712591167969</v>
      </c>
      <c r="BJ41" s="62">
        <f t="shared" si="38"/>
        <v>183.6854485910585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153.72095142857154</v>
      </c>
      <c r="P42" s="14">
        <f t="shared" si="33"/>
        <v>39.422975492399672</v>
      </c>
      <c r="Q42" s="22">
        <f t="shared" si="53"/>
        <v>336.39233938735816</v>
      </c>
      <c r="R42" s="62">
        <f t="shared" si="0"/>
        <v>629.72567272069148</v>
      </c>
      <c r="S42" s="62">
        <f ca="1">AVERAGE(OFFSET($R$3,0,0,'Données projet'!$E$9+1,1))-AVERAGE(OFFSET($H$3,0,0,'Données projet'!$E$9+1,1))</f>
        <v>432.90460577933851</v>
      </c>
      <c r="T42" s="62">
        <f t="shared" si="34"/>
        <v>199.33093168961955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3.887142857142857</v>
      </c>
      <c r="AI42" s="14">
        <f>IF('Données projet'!$A$62&gt;35,AI41+AH42-AQ41,IF(A42&lt;'Données projet'!$A$62,$AF$205^A42,IF(A42='Données projet'!$A$62,'Données projet'!$B$62,AI41+AH42-AQ41)))</f>
        <v>151.59857142857152</v>
      </c>
      <c r="AJ42" s="14">
        <f>AI42*VLOOKUP('Données projet'!$B$10,Paramètres!$A$1:$I$89,3,0)*VLOOKUP('Données projet'!$B$10,Paramètres!$A$1:$I$89,5,0)</f>
        <v>137.16638742857151</v>
      </c>
      <c r="AK42" s="14">
        <f t="shared" si="35"/>
        <v>35.647094153273272</v>
      </c>
      <c r="AL42" s="22">
        <f t="shared" si="4"/>
        <v>300.98348042171295</v>
      </c>
      <c r="AM42" s="62">
        <f t="shared" si="5"/>
        <v>594.31681375504627</v>
      </c>
      <c r="AN42" s="62">
        <f ca="1">AVERAGE(OFFSET($AM$3,0,0,'Données projet'!$E$10+1,1))-AVERAGE(OFFSET($H$3,0,0,'Données projet'!$E$10+1,1))</f>
        <v>368.2847231129137</v>
      </c>
      <c r="AO42" s="62">
        <f t="shared" si="36"/>
        <v>171.93647564114769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3.887142857142857</v>
      </c>
      <c r="BD42" s="13">
        <f>IF('Données projet'!$A$88&gt;35,BD41+BC42-BL41,IF(A42&lt;'Données projet'!$A$88,$BA$205^A42,IF(A42='Données projet'!$A$88,'Données projet'!$B$88,BD41+BC42-BL41)))</f>
        <v>151.59857142857152</v>
      </c>
      <c r="BE42" s="14">
        <f>BD42*VLOOKUP('Données projet'!$B$11,Paramètres!$A$1:$I$89,3,0)*VLOOKUP('Données projet'!$B$11,Paramètres!$A$1:$I$89,5,0)</f>
        <v>144.26120057142867</v>
      </c>
      <c r="BF42" s="14">
        <f t="shared" si="37"/>
        <v>37.271476736893916</v>
      </c>
      <c r="BG42" s="22">
        <f t="shared" si="7"/>
        <v>316.16941297866185</v>
      </c>
      <c r="BH42" s="62">
        <f t="shared" si="8"/>
        <v>609.50274631199522</v>
      </c>
      <c r="BI42" s="62">
        <f ca="1">AVERAGE(OFFSET($BH$3,0,0,'Données projet'!$E$11+1,1))-AVERAGE(OFFSET($H$3,0,0,'Données projet'!$E$11+1,1))</f>
        <v>395.99712591167969</v>
      </c>
      <c r="BJ42" s="62">
        <f t="shared" si="38"/>
        <v>183.6854485910585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157.66251428571439</v>
      </c>
      <c r="P43" s="14">
        <f t="shared" si="33"/>
        <v>40.314838243237894</v>
      </c>
      <c r="Q43" s="22">
        <f t="shared" si="53"/>
        <v>344.81055565459184</v>
      </c>
      <c r="R43" s="62">
        <f t="shared" si="0"/>
        <v>638.14388898792515</v>
      </c>
      <c r="S43" s="62">
        <f ca="1">AVERAGE(OFFSET($R$3,0,0,'Données projet'!$E$9+1,1))-AVERAGE(OFFSET($H$3,0,0,'Données projet'!$E$9+1,1))</f>
        <v>432.90460577933851</v>
      </c>
      <c r="T43" s="62">
        <f t="shared" si="34"/>
        <v>199.33093168961955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3.887142857142857</v>
      </c>
      <c r="AI43" s="14">
        <f>IF('Données projet'!$A$62&gt;35,AI42+AH43-AQ42,IF(A43&lt;'Données projet'!$A$62,$AF$205^A43,IF(A43='Données projet'!$A$62,'Données projet'!$B$62,AI42+AH43-AQ42)))</f>
        <v>155.48571428571438</v>
      </c>
      <c r="AJ43" s="14">
        <f>AI43*VLOOKUP('Données projet'!$B$10,Paramètres!$A$1:$I$89,3,0)*VLOOKUP('Données projet'!$B$10,Paramètres!$A$1:$I$89,5,0)</f>
        <v>140.68347428571437</v>
      </c>
      <c r="AK43" s="14">
        <f t="shared" si="35"/>
        <v>36.453535449340755</v>
      </c>
      <c r="AL43" s="22">
        <f t="shared" si="4"/>
        <v>308.51362528855435</v>
      </c>
      <c r="AM43" s="62">
        <f t="shared" si="5"/>
        <v>601.84695862188767</v>
      </c>
      <c r="AN43" s="62">
        <f ca="1">AVERAGE(OFFSET($AM$3,0,0,'Données projet'!$E$10+1,1))-AVERAGE(OFFSET($H$3,0,0,'Données projet'!$E$10+1,1))</f>
        <v>368.2847231129137</v>
      </c>
      <c r="AO43" s="62">
        <f t="shared" si="36"/>
        <v>171.93647564114769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3.887142857142857</v>
      </c>
      <c r="BD43" s="13">
        <f>IF('Données projet'!$A$88&gt;35,BD42+BC43-BL42,IF(A43&lt;'Données projet'!$A$88,$BA$205^A43,IF(A43='Données projet'!$A$88,'Données projet'!$B$88,BD42+BC43-BL42)))</f>
        <v>155.48571428571438</v>
      </c>
      <c r="BE43" s="14">
        <f>BD43*VLOOKUP('Données projet'!$B$11,Paramètres!$A$1:$I$89,3,0)*VLOOKUP('Données projet'!$B$11,Paramètres!$A$1:$I$89,5,0)</f>
        <v>147.96020571428582</v>
      </c>
      <c r="BF43" s="14">
        <f t="shared" si="37"/>
        <v>38.11466630732037</v>
      </c>
      <c r="BG43" s="22">
        <f t="shared" si="7"/>
        <v>324.08040210429743</v>
      </c>
      <c r="BH43" s="62">
        <f t="shared" si="8"/>
        <v>617.41373543763075</v>
      </c>
      <c r="BI43" s="62">
        <f ca="1">AVERAGE(OFFSET($BH$3,0,0,'Données projet'!$E$11+1,1))-AVERAGE(OFFSET($H$3,0,0,'Données projet'!$E$11+1,1))</f>
        <v>395.99712591167969</v>
      </c>
      <c r="BJ43" s="62">
        <f t="shared" si="38"/>
        <v>183.6854485910585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161.60407714285725</v>
      </c>
      <c r="P44" s="14">
        <f t="shared" si="33"/>
        <v>41.204109160679089</v>
      </c>
      <c r="Q44" s="22">
        <f t="shared" si="53"/>
        <v>353.2242578119924</v>
      </c>
      <c r="R44" s="62">
        <f t="shared" si="0"/>
        <v>646.55759114532566</v>
      </c>
      <c r="S44" s="62">
        <f ca="1">AVERAGE(OFFSET($R$3,0,0,'Données projet'!$E$9+1,1))-AVERAGE(OFFSET($H$3,0,0,'Données projet'!$E$9+1,1))</f>
        <v>432.90460577933851</v>
      </c>
      <c r="T44" s="62">
        <f t="shared" si="34"/>
        <v>199.33093168961955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3.887142857142857</v>
      </c>
      <c r="AI44" s="14">
        <f>IF('Données projet'!$A$62&gt;35,AI43+AH44-AQ43,IF(A44&lt;'Données projet'!$A$62,$AF$205^A44,IF(A44='Données projet'!$A$62,'Données projet'!$B$62,AI43+AH44-AQ43)))</f>
        <v>159.37285714285724</v>
      </c>
      <c r="AJ44" s="14">
        <f>AI44*VLOOKUP('Données projet'!$B$10,Paramètres!$A$1:$I$89,3,0)*VLOOKUP('Données projet'!$B$10,Paramètres!$A$1:$I$89,5,0)</f>
        <v>144.20056114285723</v>
      </c>
      <c r="AK44" s="14">
        <f t="shared" si="35"/>
        <v>37.257633154444321</v>
      </c>
      <c r="AL44" s="22">
        <f t="shared" si="4"/>
        <v>316.03968840113345</v>
      </c>
      <c r="AM44" s="62">
        <f t="shared" si="5"/>
        <v>609.37302173446676</v>
      </c>
      <c r="AN44" s="62">
        <f ca="1">AVERAGE(OFFSET($AM$3,0,0,'Données projet'!$E$10+1,1))-AVERAGE(OFFSET($H$3,0,0,'Données projet'!$E$10+1,1))</f>
        <v>368.2847231129137</v>
      </c>
      <c r="AO44" s="62">
        <f t="shared" si="36"/>
        <v>171.93647564114769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3.887142857142857</v>
      </c>
      <c r="BD44" s="13">
        <f>IF('Données projet'!$A$88&gt;35,BD43+BC44-BL43,IF(A44&lt;'Données projet'!$A$88,$BA$205^A44,IF(A44='Données projet'!$A$88,'Données projet'!$B$88,BD43+BC44-BL43)))</f>
        <v>159.37285714285724</v>
      </c>
      <c r="BE44" s="14">
        <f>BD44*VLOOKUP('Données projet'!$B$11,Paramètres!$A$1:$I$89,3,0)*VLOOKUP('Données projet'!$B$11,Paramètres!$A$1:$I$89,5,0)</f>
        <v>151.65921085714294</v>
      </c>
      <c r="BF44" s="14">
        <f t="shared" si="37"/>
        <v>38.955405492991275</v>
      </c>
      <c r="BG44" s="22">
        <f t="shared" si="7"/>
        <v>331.98712347648376</v>
      </c>
      <c r="BH44" s="62">
        <f t="shared" si="8"/>
        <v>625.32045680981707</v>
      </c>
      <c r="BI44" s="62">
        <f ca="1">AVERAGE(OFFSET($BH$3,0,0,'Données projet'!$E$11+1,1))-AVERAGE(OFFSET($H$3,0,0,'Données projet'!$E$11+1,1))</f>
        <v>395.99712591167969</v>
      </c>
      <c r="BJ44" s="62">
        <f t="shared" si="38"/>
        <v>183.6854485910585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165.54564000000011</v>
      </c>
      <c r="P45" s="14">
        <f t="shared" si="33"/>
        <v>42.090858732498674</v>
      </c>
      <c r="Q45" s="22">
        <f t="shared" si="53"/>
        <v>361.6335686257687</v>
      </c>
      <c r="R45" s="62">
        <f t="shared" si="0"/>
        <v>654.96690195910196</v>
      </c>
      <c r="S45" s="62">
        <f ca="1">AVERAGE(OFFSET($R$3,0,0,'Données projet'!$E$9+1,1))-AVERAGE(OFFSET($H$3,0,0,'Données projet'!$E$9+1,1))</f>
        <v>432.90460577933851</v>
      </c>
      <c r="T45" s="62">
        <f t="shared" si="34"/>
        <v>199.33093168961955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4.1655061781871554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4.1655061781871554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163.26</v>
      </c>
      <c r="AG45" s="13">
        <f>VLOOKUP(A45,'Données projet'!$A$61:$I$81,9,0)</f>
        <v>3.887142857142857</v>
      </c>
      <c r="AH45" s="13">
        <f t="array" ref="AH45">INDEX(AG:AG,MIN(IF(ISNUMBER(AG45:AG241),ROW(AG45:AG241),"")))</f>
        <v>3.887142857142857</v>
      </c>
      <c r="AI45" s="14">
        <f>IF('Données projet'!$A$62&gt;35,AI44+AH45-AQ44,IF(A45&lt;'Données projet'!$A$62,$AF$205^A45,IF(A45='Données projet'!$A$62,'Données projet'!$B$62,AI44+AH45-AQ44)))</f>
        <v>163.2600000000001</v>
      </c>
      <c r="AJ45" s="14">
        <f>AI45*VLOOKUP('Données projet'!$B$10,Paramètres!$A$1:$I$89,3,0)*VLOOKUP('Données projet'!$B$10,Paramètres!$A$1:$I$89,5,0)</f>
        <v>147.71764800000008</v>
      </c>
      <c r="AK45" s="14">
        <f t="shared" si="35"/>
        <v>38.059451005131997</v>
      </c>
      <c r="AL45" s="22">
        <f t="shared" si="4"/>
        <v>323.56178076727167</v>
      </c>
      <c r="AM45" s="62">
        <f t="shared" si="5"/>
        <v>616.89511410060504</v>
      </c>
      <c r="AN45" s="62">
        <f ca="1">AVERAGE(OFFSET($AM$3,0,0,'Données projet'!$E$10+1,1))-AVERAGE(OFFSET($H$3,0,0,'Données projet'!$E$10+1,1))</f>
        <v>368.2847231129137</v>
      </c>
      <c r="AO45" s="62">
        <f t="shared" si="36"/>
        <v>171.93647564114769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43.21</v>
      </c>
      <c r="AR45" s="17">
        <f>IF(ISNA(VLOOKUP(A45,'Données projet'!$A$61:$I$81,5,0)),0%,VLOOKUP(A45,'Données projet'!$A$61:$I$81,5,0)*VLOOKUP('Données projet'!$B$10,Paramètres!$A$1:$I$89,7,0))</f>
        <v>8.6000000000000007E-2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3.7169132051516152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3.7169132051516152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163.26</v>
      </c>
      <c r="BB45" s="13">
        <f>VLOOKUP(A45,'Données projet'!$A$87:$I$107,9,0)</f>
        <v>3.887142857142857</v>
      </c>
      <c r="BC45" s="13">
        <f t="array" ref="BC45">INDEX(BB:BB,MIN(IF(ISNUMBER(BB45:BB241),ROW(BB45:BB241),"")))</f>
        <v>3.887142857142857</v>
      </c>
      <c r="BD45" s="13">
        <f>IF('Données projet'!$A$88&gt;35,BD44+BC45-BL44,IF(A45&lt;'Données projet'!$A$88,$BA$205^A45,IF(A45='Données projet'!$A$88,'Données projet'!$B$88,BD44+BC45-BL44)))</f>
        <v>163.2600000000001</v>
      </c>
      <c r="BE45" s="14">
        <f>BD45*VLOOKUP('Données projet'!$B$11,Paramètres!$A$1:$I$89,3,0)*VLOOKUP('Données projet'!$B$11,Paramètres!$A$1:$I$89,5,0)</f>
        <v>155.35821600000008</v>
      </c>
      <c r="BF45" s="14">
        <f t="shared" si="37"/>
        <v>39.793760934829947</v>
      </c>
      <c r="BG45" s="22">
        <f t="shared" si="7"/>
        <v>339.88969316149564</v>
      </c>
      <c r="BH45" s="62">
        <f t="shared" si="8"/>
        <v>633.2230264948289</v>
      </c>
      <c r="BI45" s="62">
        <f ca="1">AVERAGE(OFFSET($BH$3,0,0,'Données projet'!$E$11+1,1))-AVERAGE(OFFSET($H$3,0,0,'Données projet'!$E$11+1,1))</f>
        <v>395.99712591167969</v>
      </c>
      <c r="BJ45" s="62">
        <f t="shared" si="38"/>
        <v>183.6854485910585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43.21</v>
      </c>
      <c r="BM45" s="17">
        <f>IF(ISNA(VLOOKUP(A45,'Données projet'!$A$87:$I$107,5,0)),0%,VLOOKUP(A45,'Données projet'!$A$87:$I$107,5,0)*VLOOKUP('Données projet'!$B$11,Paramètres!$A$1:$I$89,7,0))</f>
        <v>8.6000000000000007E-2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3.9091673364525619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3.9091673364525619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131.23314750000011</v>
      </c>
      <c r="P46" s="14">
        <f t="shared" si="33"/>
        <v>34.281146756704409</v>
      </c>
      <c r="Q46" s="22">
        <f t="shared" si="53"/>
        <v>288.27072916376034</v>
      </c>
      <c r="R46" s="62">
        <f t="shared" si="0"/>
        <v>581.60406249709365</v>
      </c>
      <c r="S46" s="62">
        <f ca="1">AVERAGE(OFFSET($R$3,0,0,'Données projet'!$E$9+1,1))-AVERAGE(OFFSET($H$3,0,0,'Données projet'!$E$9+1,1))</f>
        <v>432.90460577933851</v>
      </c>
      <c r="T46" s="62">
        <f t="shared" si="34"/>
        <v>199.33093168961955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4.0838231427408003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4.0838231427408003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9.3712500000000034</v>
      </c>
      <c r="AI46" s="14">
        <f>IF('Données projet'!$A$62&gt;35,AI45+AH46-AQ45,IF(A46&lt;'Données projet'!$A$62,$AF$205^A46,IF(A46='Données projet'!$A$62,'Données projet'!$B$62,AI45+AH46-AQ45)))</f>
        <v>129.4212500000001</v>
      </c>
      <c r="AJ46" s="14">
        <f>AI46*VLOOKUP('Données projet'!$B$10,Paramètres!$A$1:$I$89,3,0)*VLOOKUP('Données projet'!$B$10,Paramètres!$A$1:$I$89,5,0)</f>
        <v>117.10034700000008</v>
      </c>
      <c r="AK46" s="14">
        <f t="shared" si="35"/>
        <v>30.997743089027207</v>
      </c>
      <c r="AL46" s="22">
        <f t="shared" si="4"/>
        <v>257.93750690505584</v>
      </c>
      <c r="AM46" s="62">
        <f t="shared" si="5"/>
        <v>551.27084023838916</v>
      </c>
      <c r="AN46" s="62">
        <f ca="1">AVERAGE(OFFSET($AM$3,0,0,'Données projet'!$E$10+1,1))-AVERAGE(OFFSET($H$3,0,0,'Données projet'!$E$10+1,1))</f>
        <v>368.2847231129137</v>
      </c>
      <c r="AO46" s="62">
        <f t="shared" si="36"/>
        <v>171.93647564114769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3.6440268042917903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3.6440268042917903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9.3712500000000034</v>
      </c>
      <c r="BD46" s="13">
        <f>IF('Données projet'!$A$88&gt;35,BD45+BC46-BL45,IF(A46&lt;'Données projet'!$A$88,$BA$205^A46,IF(A46='Données projet'!$A$88,'Données projet'!$B$88,BD45+BC46-BL45)))</f>
        <v>129.4212500000001</v>
      </c>
      <c r="BE46" s="14">
        <f>BD46*VLOOKUP('Données projet'!$B$11,Paramètres!$A$1:$I$89,3,0)*VLOOKUP('Données projet'!$B$11,Paramètres!$A$1:$I$89,5,0)</f>
        <v>123.15726150000009</v>
      </c>
      <c r="BF46" s="14">
        <f t="shared" si="37"/>
        <v>32.410261982961771</v>
      </c>
      <c r="BG46" s="22">
        <f t="shared" si="7"/>
        <v>270.94677006615854</v>
      </c>
      <c r="BH46" s="62">
        <f t="shared" si="8"/>
        <v>564.28010339949185</v>
      </c>
      <c r="BI46" s="62">
        <f ca="1">AVERAGE(OFFSET($BH$3,0,0,'Données projet'!$E$11+1,1))-AVERAGE(OFFSET($H$3,0,0,'Données projet'!$E$11+1,1))</f>
        <v>395.99712591167969</v>
      </c>
      <c r="BJ46" s="62">
        <f t="shared" si="38"/>
        <v>183.6854485910585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3.8325109493413665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3.8325109493413665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140.7355950000001</v>
      </c>
      <c r="P47" s="14">
        <f t="shared" si="33"/>
        <v>36.465468549139587</v>
      </c>
      <c r="Q47" s="22">
        <f t="shared" si="53"/>
        <v>308.62518568141826</v>
      </c>
      <c r="R47" s="62">
        <f t="shared" si="0"/>
        <v>601.95851901475157</v>
      </c>
      <c r="S47" s="62">
        <f ca="1">AVERAGE(OFFSET($R$3,0,0,'Données projet'!$E$9+1,1))-AVERAGE(OFFSET($H$3,0,0,'Données projet'!$E$9+1,1))</f>
        <v>432.90460577933851</v>
      </c>
      <c r="T47" s="62">
        <f t="shared" si="34"/>
        <v>199.33093168961955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4.003741861797816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4.003741861797816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9.3712500000000034</v>
      </c>
      <c r="AI47" s="14">
        <f>IF('Données projet'!$A$62&gt;35,AI46+AH47-AQ46,IF(A47&lt;'Données projet'!$A$62,$AF$205^A47,IF(A47='Données projet'!$A$62,'Données projet'!$B$62,AI46+AH47-AQ46)))</f>
        <v>138.7925000000001</v>
      </c>
      <c r="AJ47" s="14">
        <f>AI47*VLOOKUP('Données projet'!$B$10,Paramètres!$A$1:$I$89,3,0)*VLOOKUP('Données projet'!$B$10,Paramètres!$A$1:$I$89,5,0)</f>
        <v>125.5794540000001</v>
      </c>
      <c r="AK47" s="14">
        <f t="shared" si="35"/>
        <v>32.97285338000448</v>
      </c>
      <c r="AL47" s="22">
        <f t="shared" si="4"/>
        <v>276.14526868684135</v>
      </c>
      <c r="AM47" s="62">
        <f t="shared" si="5"/>
        <v>569.47860202017466</v>
      </c>
      <c r="AN47" s="62">
        <f ca="1">AVERAGE(OFFSET($AM$3,0,0,'Données projet'!$E$10+1,1))-AVERAGE(OFFSET($H$3,0,0,'Données projet'!$E$10+1,1))</f>
        <v>368.2847231129137</v>
      </c>
      <c r="AO47" s="62">
        <f t="shared" si="36"/>
        <v>171.93647564114769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3.5725696612965119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3.5725696612965119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9.3712500000000034</v>
      </c>
      <c r="BD47" s="13">
        <f>IF('Données projet'!$A$88&gt;35,BD46+BC47-BL46,IF(A47&lt;'Données projet'!$A$88,$BA$205^A47,IF(A47='Données projet'!$A$88,'Données projet'!$B$88,BD46+BC47-BL46)))</f>
        <v>138.7925000000001</v>
      </c>
      <c r="BE47" s="14">
        <f>BD47*VLOOKUP('Données projet'!$B$11,Paramètres!$A$1:$I$89,3,0)*VLOOKUP('Données projet'!$B$11,Paramètres!$A$1:$I$89,5,0)</f>
        <v>132.0749430000001</v>
      </c>
      <c r="BF47" s="14">
        <f t="shared" si="37"/>
        <v>34.475374974961412</v>
      </c>
      <c r="BG47" s="22">
        <f t="shared" si="7"/>
        <v>290.07513713972457</v>
      </c>
      <c r="BH47" s="62">
        <f t="shared" si="8"/>
        <v>583.40847047305783</v>
      </c>
      <c r="BI47" s="62">
        <f ca="1">AVERAGE(OFFSET($BH$3,0,0,'Données projet'!$E$11+1,1))-AVERAGE(OFFSET($H$3,0,0,'Données projet'!$E$11+1,1))</f>
        <v>395.99712591167969</v>
      </c>
      <c r="BJ47" s="62">
        <f t="shared" si="38"/>
        <v>183.6854485910585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3.7573577472256425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3.7573577472256425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150.23804250000012</v>
      </c>
      <c r="P48" s="14">
        <f t="shared" si="33"/>
        <v>38.632676639775759</v>
      </c>
      <c r="Q48" s="22">
        <f t="shared" si="53"/>
        <v>328.94983583510964</v>
      </c>
      <c r="R48" s="62">
        <f t="shared" si="0"/>
        <v>622.28316916844301</v>
      </c>
      <c r="S48" s="62">
        <f ca="1">AVERAGE(OFFSET($R$3,0,0,'Données projet'!$E$9+1,1))-AVERAGE(OFFSET($H$3,0,0,'Données projet'!$E$9+1,1))</f>
        <v>432.90460577933851</v>
      </c>
      <c r="T48" s="62">
        <f t="shared" si="34"/>
        <v>199.33093168961955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3.9252309259293652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3.9252309259293652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9.3712500000000034</v>
      </c>
      <c r="AI48" s="14">
        <f>IF('Données projet'!$A$62&gt;35,AI47+AH48-AQ47,IF(A48&lt;'Données projet'!$A$62,$AF$205^A48,IF(A48='Données projet'!$A$62,'Données projet'!$B$62,AI47+AH48-AQ47)))</f>
        <v>148.16375000000011</v>
      </c>
      <c r="AJ48" s="14">
        <f>AI48*VLOOKUP('Données projet'!$B$10,Paramètres!$A$1:$I$89,3,0)*VLOOKUP('Données projet'!$B$10,Paramètres!$A$1:$I$89,5,0)</f>
        <v>134.05856100000008</v>
      </c>
      <c r="AK48" s="14">
        <f t="shared" si="35"/>
        <v>34.932489097291651</v>
      </c>
      <c r="AL48" s="22">
        <f t="shared" si="4"/>
        <v>294.3260789194498</v>
      </c>
      <c r="AM48" s="62">
        <f t="shared" si="5"/>
        <v>587.65941225278311</v>
      </c>
      <c r="AN48" s="62">
        <f ca="1">AVERAGE(OFFSET($AM$3,0,0,'Données projet'!$E$10+1,1))-AVERAGE(OFFSET($H$3,0,0,'Données projet'!$E$10+1,1))</f>
        <v>368.2847231129137</v>
      </c>
      <c r="AO48" s="62">
        <f t="shared" si="36"/>
        <v>171.93647564114769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3.5025137492908169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3.5025137492908169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9.3712500000000034</v>
      </c>
      <c r="BD48" s="13">
        <f>IF('Données projet'!$A$88&gt;35,BD47+BC48-BL47,IF(A48&lt;'Données projet'!$A$88,$BA$205^A48,IF(A48='Données projet'!$A$88,'Données projet'!$B$88,BD47+BC48-BL47)))</f>
        <v>148.16375000000011</v>
      </c>
      <c r="BE48" s="14">
        <f>BD48*VLOOKUP('Données projet'!$B$11,Paramètres!$A$1:$I$89,3,0)*VLOOKUP('Données projet'!$B$11,Paramètres!$A$1:$I$89,5,0)</f>
        <v>140.99262450000012</v>
      </c>
      <c r="BF48" s="14">
        <f t="shared" si="37"/>
        <v>36.524308241039392</v>
      </c>
      <c r="BG48" s="22">
        <f t="shared" si="7"/>
        <v>309.17532452397717</v>
      </c>
      <c r="BH48" s="62">
        <f t="shared" si="8"/>
        <v>602.50865785731048</v>
      </c>
      <c r="BI48" s="62">
        <f ca="1">AVERAGE(OFFSET($BH$3,0,0,'Données projet'!$E$11+1,1))-AVERAGE(OFFSET($H$3,0,0,'Données projet'!$E$11+1,1))</f>
        <v>395.99712591167969</v>
      </c>
      <c r="BJ48" s="62">
        <f t="shared" si="38"/>
        <v>183.6854485910585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3.683678253564481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3.683678253564481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159.74049000000011</v>
      </c>
      <c r="P49" s="14">
        <f t="shared" si="33"/>
        <v>40.783976673134042</v>
      </c>
      <c r="Q49" s="22">
        <f t="shared" si="53"/>
        <v>349.24677945570858</v>
      </c>
      <c r="R49" s="62">
        <f t="shared" si="0"/>
        <v>642.58011278904189</v>
      </c>
      <c r="S49" s="62">
        <f ca="1">AVERAGE(OFFSET($R$3,0,0,'Données projet'!$E$9+1,1))-AVERAGE(OFFSET($H$3,0,0,'Données projet'!$E$9+1,1))</f>
        <v>432.90460577933851</v>
      </c>
      <c r="T49" s="62">
        <f t="shared" si="34"/>
        <v>199.33093168961955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3.8482595416263519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3.8482595416263519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9.3712500000000034</v>
      </c>
      <c r="AI49" s="14">
        <f>IF('Données projet'!$A$62&gt;35,AI48+AH49-AQ48,IF(A49&lt;'Données projet'!$A$62,$AF$205^A49,IF(A49='Données projet'!$A$62,'Données projet'!$B$62,AI48+AH49-AQ48)))</f>
        <v>157.53500000000011</v>
      </c>
      <c r="AJ49" s="14">
        <f>AI49*VLOOKUP('Données projet'!$B$10,Paramètres!$A$1:$I$89,3,0)*VLOOKUP('Données projet'!$B$10,Paramètres!$A$1:$I$89,5,0)</f>
        <v>142.53766800000008</v>
      </c>
      <c r="AK49" s="14">
        <f t="shared" si="35"/>
        <v>36.877740410345027</v>
      </c>
      <c r="AL49" s="22">
        <f t="shared" si="4"/>
        <v>312.48183631468436</v>
      </c>
      <c r="AM49" s="62">
        <f t="shared" si="5"/>
        <v>605.81516964801767</v>
      </c>
      <c r="AN49" s="62">
        <f ca="1">AVERAGE(OFFSET($AM$3,0,0,'Données projet'!$E$10+1,1))-AVERAGE(OFFSET($H$3,0,0,'Données projet'!$E$10+1,1))</f>
        <v>368.2847231129137</v>
      </c>
      <c r="AO49" s="62">
        <f t="shared" si="36"/>
        <v>171.93647564114769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3.4338315909896666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3.4338315909896666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9.3712500000000034</v>
      </c>
      <c r="BD49" s="13">
        <f>IF('Données projet'!$A$88&gt;35,BD48+BC49-BL48,IF(A49&lt;'Données projet'!$A$88,$BA$205^A49,IF(A49='Données projet'!$A$88,'Données projet'!$B$88,BD48+BC49-BL48)))</f>
        <v>157.53500000000011</v>
      </c>
      <c r="BE49" s="14">
        <f>BD49*VLOOKUP('Données projet'!$B$11,Paramètres!$A$1:$I$89,3,0)*VLOOKUP('Données projet'!$B$11,Paramètres!$A$1:$I$89,5,0)</f>
        <v>149.91030600000011</v>
      </c>
      <c r="BF49" s="14">
        <f t="shared" si="37"/>
        <v>38.558201627976892</v>
      </c>
      <c r="BG49" s="22">
        <f t="shared" si="7"/>
        <v>328.24931745205993</v>
      </c>
      <c r="BH49" s="62">
        <f t="shared" si="8"/>
        <v>621.5826507853933</v>
      </c>
      <c r="BI49" s="62">
        <f ca="1">AVERAGE(OFFSET($BH$3,0,0,'Données projet'!$E$11+1,1))-AVERAGE(OFFSET($H$3,0,0,'Données projet'!$E$11+1,1))</f>
        <v>395.99712591167969</v>
      </c>
      <c r="BJ49" s="62">
        <f t="shared" si="38"/>
        <v>183.6854485910585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3.6114435698339609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3.6114435698339609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169.24293750000012</v>
      </c>
      <c r="P50" s="14">
        <f t="shared" si="33"/>
        <v>42.920422750313541</v>
      </c>
      <c r="Q50" s="22">
        <f t="shared" si="53"/>
        <v>369.51785243596299</v>
      </c>
      <c r="R50" s="62">
        <f t="shared" si="0"/>
        <v>662.85118576929631</v>
      </c>
      <c r="S50" s="62">
        <f ca="1">AVERAGE(OFFSET($R$3,0,0,'Données projet'!$E$9+1,1))-AVERAGE(OFFSET($H$3,0,0,'Données projet'!$E$9+1,1))</f>
        <v>432.90460577933851</v>
      </c>
      <c r="T50" s="62">
        <f t="shared" si="34"/>
        <v>199.33093168961955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3.7727975192216121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3.7727975192216121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9.3712500000000034</v>
      </c>
      <c r="AI50" s="14">
        <f>IF('Données projet'!$A$62&gt;35,AI49+AH50-AQ49,IF(A50&lt;'Données projet'!$A$62,$AF$205^A50,IF(A50='Données projet'!$A$62,'Données projet'!$B$62,AI49+AH50-AQ49)))</f>
        <v>166.90625000000011</v>
      </c>
      <c r="AJ50" s="14">
        <f>AI50*VLOOKUP('Données projet'!$B$10,Paramètres!$A$1:$I$89,3,0)*VLOOKUP('Données projet'!$B$10,Paramètres!$A$1:$I$89,5,0)</f>
        <v>151.01677500000011</v>
      </c>
      <c r="AK50" s="14">
        <f t="shared" si="35"/>
        <v>38.809560459830927</v>
      </c>
      <c r="AL50" s="22">
        <f t="shared" si="4"/>
        <v>330.61420092587235</v>
      </c>
      <c r="AM50" s="62">
        <f t="shared" si="5"/>
        <v>623.94753425920567</v>
      </c>
      <c r="AN50" s="62">
        <f ca="1">AVERAGE(OFFSET($AM$3,0,0,'Données projet'!$E$10+1,1))-AVERAGE(OFFSET($H$3,0,0,'Données projet'!$E$10+1,1))</f>
        <v>368.2847231129137</v>
      </c>
      <c r="AO50" s="62">
        <f t="shared" si="36"/>
        <v>171.93647564114769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3.3664962479208218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3.3664962479208218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9.3712500000000034</v>
      </c>
      <c r="BD50" s="13">
        <f>IF('Données projet'!$A$88&gt;35,BD49+BC50-BL49,IF(A50&lt;'Données projet'!$A$88,$BA$205^A50,IF(A50='Données projet'!$A$88,'Données projet'!$B$88,BD49+BC50-BL49)))</f>
        <v>166.90625000000011</v>
      </c>
      <c r="BE50" s="14">
        <f>BD50*VLOOKUP('Données projet'!$B$11,Paramètres!$A$1:$I$89,3,0)*VLOOKUP('Données projet'!$B$11,Paramètres!$A$1:$I$89,5,0)</f>
        <v>158.82798750000009</v>
      </c>
      <c r="BF50" s="14">
        <f t="shared" si="37"/>
        <v>40.578051709576528</v>
      </c>
      <c r="BG50" s="22">
        <f t="shared" si="7"/>
        <v>347.29885162334591</v>
      </c>
      <c r="BH50" s="62">
        <f t="shared" si="8"/>
        <v>640.63218495667923</v>
      </c>
      <c r="BI50" s="62">
        <f ca="1">AVERAGE(OFFSET($BH$3,0,0,'Données projet'!$E$11+1,1))-AVERAGE(OFFSET($H$3,0,0,'Données projet'!$E$11+1,1))</f>
        <v>395.99712591167969</v>
      </c>
      <c r="BJ50" s="62">
        <f t="shared" si="38"/>
        <v>183.6854485910585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3.5406253641925898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3.5406253641925898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178.74538500000011</v>
      </c>
      <c r="P51" s="14">
        <f t="shared" si="33"/>
        <v>45.042943918150705</v>
      </c>
      <c r="Q51" s="22">
        <f t="shared" si="53"/>
        <v>389.76467286577935</v>
      </c>
      <c r="R51" s="62">
        <f t="shared" si="0"/>
        <v>683.09800619911266</v>
      </c>
      <c r="S51" s="62">
        <f ca="1">AVERAGE(OFFSET($R$3,0,0,'Données projet'!$E$9+1,1))-AVERAGE(OFFSET($H$3,0,0,'Données projet'!$E$9+1,1))</f>
        <v>432.90460577933851</v>
      </c>
      <c r="T51" s="62">
        <f t="shared" si="34"/>
        <v>199.33093168961955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3.6988152610489404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3.6988152610489404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9.3712500000000034</v>
      </c>
      <c r="AI51" s="14">
        <f>IF('Données projet'!$A$62&gt;35,AI50+AH51-AQ50,IF(A51&lt;'Données projet'!$A$62,$AF$205^A51,IF(A51='Données projet'!$A$62,'Données projet'!$B$62,AI50+AH51-AQ50)))</f>
        <v>176.27750000000012</v>
      </c>
      <c r="AJ51" s="14">
        <f>AI51*VLOOKUP('Données projet'!$B$10,Paramètres!$A$1:$I$89,3,0)*VLOOKUP('Données projet'!$B$10,Paramètres!$A$1:$I$89,5,0)</f>
        <v>159.49588200000008</v>
      </c>
      <c r="AK51" s="14">
        <f t="shared" si="35"/>
        <v>40.728789309687656</v>
      </c>
      <c r="AL51" s="22">
        <f t="shared" si="4"/>
        <v>348.72463586437283</v>
      </c>
      <c r="AM51" s="62">
        <f t="shared" si="5"/>
        <v>642.05796919770614</v>
      </c>
      <c r="AN51" s="62">
        <f ca="1">AVERAGE(OFFSET($AM$3,0,0,'Données projet'!$E$10+1,1))-AVERAGE(OFFSET($H$3,0,0,'Données projet'!$E$10+1,1))</f>
        <v>368.2847231129137</v>
      </c>
      <c r="AO51" s="62">
        <f t="shared" si="36"/>
        <v>171.93647564114769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3.3004813098590531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3.3004813098590531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9.3712500000000034</v>
      </c>
      <c r="BD51" s="13">
        <f>IF('Données projet'!$A$88&gt;35,BD50+BC51-BL50,IF(A51&lt;'Données projet'!$A$88,$BA$205^A51,IF(A51='Données projet'!$A$88,'Données projet'!$B$88,BD50+BC51-BL50)))</f>
        <v>176.27750000000012</v>
      </c>
      <c r="BE51" s="14">
        <f>BD51*VLOOKUP('Données projet'!$B$11,Paramètres!$A$1:$I$89,3,0)*VLOOKUP('Données projet'!$B$11,Paramètres!$A$1:$I$89,5,0)</f>
        <v>167.74566900000011</v>
      </c>
      <c r="BF51" s="14">
        <f t="shared" si="37"/>
        <v>42.584736830182422</v>
      </c>
      <c r="BG51" s="22">
        <f t="shared" si="7"/>
        <v>366.32545682090125</v>
      </c>
      <c r="BH51" s="62">
        <f t="shared" si="8"/>
        <v>659.65879015423457</v>
      </c>
      <c r="BI51" s="62">
        <f ca="1">AVERAGE(OFFSET($BH$3,0,0,'Données projet'!$E$11+1,1))-AVERAGE(OFFSET($H$3,0,0,'Données projet'!$E$11+1,1))</f>
        <v>395.99712591167969</v>
      </c>
      <c r="BJ51" s="62">
        <f t="shared" si="38"/>
        <v>183.6854485910585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3.4711958603690056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3.4711958603690056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188.24783250000013</v>
      </c>
      <c r="P52" s="14">
        <f t="shared" si="33"/>
        <v>47.152364864692288</v>
      </c>
      <c r="Q52" s="22">
        <f t="shared" si="53"/>
        <v>409.98867707683922</v>
      </c>
      <c r="R52" s="62">
        <f t="shared" si="0"/>
        <v>703.32201041017254</v>
      </c>
      <c r="S52" s="62">
        <f ca="1">AVERAGE(OFFSET($R$3,0,0,'Données projet'!$E$9+1,1))-AVERAGE(OFFSET($H$3,0,0,'Données projet'!$E$9+1,1))</f>
        <v>432.90460577933851</v>
      </c>
      <c r="T52" s="62">
        <f t="shared" si="34"/>
        <v>199.33093168961955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3.6262837498343132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3.6262837498343132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9.3712500000000034</v>
      </c>
      <c r="AI52" s="14">
        <f>IF('Données projet'!$A$62&gt;35,AI51+AH52-AQ51,IF(A52&lt;'Données projet'!$A$62,$AF$205^A52,IF(A52='Données projet'!$A$62,'Données projet'!$B$62,AI51+AH52-AQ51)))</f>
        <v>185.64875000000012</v>
      </c>
      <c r="AJ52" s="14">
        <f>AI52*VLOOKUP('Données projet'!$B$10,Paramètres!$A$1:$I$89,3,0)*VLOOKUP('Données projet'!$B$10,Paramètres!$A$1:$I$89,5,0)</f>
        <v>167.97498900000011</v>
      </c>
      <c r="AK52" s="14">
        <f t="shared" si="35"/>
        <v>42.636172660412917</v>
      </c>
      <c r="AL52" s="22">
        <f t="shared" si="4"/>
        <v>366.81443989188602</v>
      </c>
      <c r="AM52" s="62">
        <f t="shared" si="5"/>
        <v>660.14777322521934</v>
      </c>
      <c r="AN52" s="62">
        <f ca="1">AVERAGE(OFFSET($AM$3,0,0,'Données projet'!$E$10+1,1))-AVERAGE(OFFSET($H$3,0,0,'Données projet'!$E$10+1,1))</f>
        <v>368.2847231129137</v>
      </c>
      <c r="AO52" s="62">
        <f t="shared" si="36"/>
        <v>171.93647564114769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3.2357608844675396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3.2357608844675396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9.3712500000000034</v>
      </c>
      <c r="BD52" s="13">
        <f>IF('Données projet'!$A$88&gt;35,BD51+BC52-BL51,IF(A52&lt;'Données projet'!$A$88,$BA$205^A52,IF(A52='Données projet'!$A$88,'Données projet'!$B$88,BD51+BC52-BL51)))</f>
        <v>185.64875000000012</v>
      </c>
      <c r="BE52" s="14">
        <f>BD52*VLOOKUP('Données projet'!$B$11,Paramètres!$A$1:$I$89,3,0)*VLOOKUP('Données projet'!$B$11,Paramètres!$A$1:$I$89,5,0)</f>
        <v>176.66335050000012</v>
      </c>
      <c r="BF52" s="14">
        <f t="shared" si="37"/>
        <v>44.579036670703012</v>
      </c>
      <c r="BG52" s="22">
        <f t="shared" si="7"/>
        <v>385.33049098897459</v>
      </c>
      <c r="BH52" s="62">
        <f t="shared" si="8"/>
        <v>678.66382432230785</v>
      </c>
      <c r="BI52" s="62">
        <f ca="1">AVERAGE(OFFSET($BH$3,0,0,'Données projet'!$E$11+1,1))-AVERAGE(OFFSET($H$3,0,0,'Données projet'!$E$11+1,1))</f>
        <v>395.99712591167969</v>
      </c>
      <c r="BJ52" s="62">
        <f t="shared" si="38"/>
        <v>183.6854485910585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3.403127826767586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3.403127826767586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197.75028000000015</v>
      </c>
      <c r="P53" s="14">
        <f t="shared" si="33"/>
        <v>49.24942231714175</v>
      </c>
      <c r="Q53" s="22">
        <f t="shared" si="53"/>
        <v>430.19114820235546</v>
      </c>
      <c r="R53" s="62">
        <f t="shared" si="0"/>
        <v>723.52448153568878</v>
      </c>
      <c r="S53" s="62">
        <f ca="1">AVERAGE(OFFSET($R$3,0,0,'Données projet'!$E$9+1,1))-AVERAGE(OFFSET($H$3,0,0,'Données projet'!$E$9+1,1))</f>
        <v>432.90460577933851</v>
      </c>
      <c r="T53" s="62">
        <f t="shared" si="34"/>
        <v>199.33093168961955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8.6000000000000007E-2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6.9851377361089888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6.9851377361089888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195.02</v>
      </c>
      <c r="AG53" s="13">
        <f>VLOOKUP(A53,'Données projet'!$A$61:$I$81,9,0)</f>
        <v>9.3712500000000034</v>
      </c>
      <c r="AH53" s="13">
        <f t="array" ref="AH53">INDEX(AG:AG,MIN(IF(ISNUMBER(AG53:AG249),ROW(AG53:AG249),"")))</f>
        <v>9.3712500000000034</v>
      </c>
      <c r="AI53" s="14">
        <f>IF('Données projet'!$A$62&gt;35,AI52+AH53-AQ52,IF(A53&lt;'Données projet'!$A$62,$AF$205^A53,IF(A53='Données projet'!$A$62,'Données projet'!$B$62,AI52+AH53-AQ52)))</f>
        <v>195.02000000000012</v>
      </c>
      <c r="AJ53" s="14">
        <f>AI53*VLOOKUP('Données projet'!$B$10,Paramètres!$A$1:$I$89,3,0)*VLOOKUP('Données projet'!$B$10,Paramètres!$A$1:$I$89,5,0)</f>
        <v>176.45409600000011</v>
      </c>
      <c r="AK53" s="14">
        <f t="shared" si="35"/>
        <v>44.532376676436577</v>
      </c>
      <c r="AL53" s="22">
        <f t="shared" si="4"/>
        <v>384.88477324479385</v>
      </c>
      <c r="AM53" s="62">
        <f t="shared" si="5"/>
        <v>678.21810657812716</v>
      </c>
      <c r="AN53" s="62">
        <f ca="1">AVERAGE(OFFSET($AM$3,0,0,'Données projet'!$E$10+1,1))-AVERAGE(OFFSET($H$3,0,0,'Données projet'!$E$10+1,1))</f>
        <v>368.2847231129137</v>
      </c>
      <c r="AO53" s="62">
        <f t="shared" si="36"/>
        <v>171.93647564114769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35.58</v>
      </c>
      <c r="AR53" s="17">
        <f>IF(ISNA(VLOOKUP(A53,'Données projet'!$A$61:$I$81,5,0)),0%,VLOOKUP(A53,'Données projet'!$A$61:$I$81,5,0)*VLOOKUP('Données projet'!$B$10,Paramètres!$A$1:$I$89,7,0))</f>
        <v>8.6000000000000007E-2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6.2328921337587886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6.2328921337587886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195.02</v>
      </c>
      <c r="BB53" s="13">
        <f>VLOOKUP(A53,'Données projet'!$A$87:$I$107,9,0)</f>
        <v>9.3712500000000034</v>
      </c>
      <c r="BC53" s="13">
        <f t="array" ref="BC53">INDEX(BB:BB,MIN(IF(ISNUMBER(BB53:BB249),ROW(BB53:BB249),"")))</f>
        <v>9.3712500000000034</v>
      </c>
      <c r="BD53" s="13">
        <f>IF('Données projet'!$A$88&gt;35,BD52+BC53-BL52,IF(A53&lt;'Données projet'!$A$88,$BA$205^A53,IF(A53='Données projet'!$A$88,'Données projet'!$B$88,BD52+BC53-BL52)))</f>
        <v>195.02000000000012</v>
      </c>
      <c r="BE53" s="14">
        <f>BD53*VLOOKUP('Données projet'!$B$11,Paramètres!$A$1:$I$89,3,0)*VLOOKUP('Données projet'!$B$11,Paramètres!$A$1:$I$89,5,0)</f>
        <v>185.58103200000011</v>
      </c>
      <c r="BF53" s="14">
        <f t="shared" si="37"/>
        <v>46.561647751644131</v>
      </c>
      <c r="BG53" s="22">
        <f t="shared" si="7"/>
        <v>404.31516723411369</v>
      </c>
      <c r="BH53" s="62">
        <f t="shared" si="8"/>
        <v>697.64850056744694</v>
      </c>
      <c r="BI53" s="62">
        <f ca="1">AVERAGE(OFFSET($BH$3,0,0,'Données projet'!$E$11+1,1))-AVERAGE(OFFSET($H$3,0,0,'Données projet'!$E$11+1,1))</f>
        <v>395.99712591167969</v>
      </c>
      <c r="BJ53" s="62">
        <f t="shared" si="38"/>
        <v>183.6854485910585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35.58</v>
      </c>
      <c r="BM53" s="17">
        <f>IF(ISNA(VLOOKUP(A53,'Données projet'!$A$87:$I$107,5,0)),0%,VLOOKUP(A53,'Données projet'!$A$87:$I$107,5,0)*VLOOKUP('Données projet'!$B$11,Paramètres!$A$1:$I$89,7,0))</f>
        <v>8.6000000000000007E-2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6.5552831061945893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6.5552831061945893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171.35966250000016</v>
      </c>
      <c r="P54" s="14">
        <f t="shared" si="33"/>
        <v>43.39440142643388</v>
      </c>
      <c r="Q54" s="22">
        <f t="shared" si="53"/>
        <v>374.0299946718726</v>
      </c>
      <c r="R54" s="62">
        <f t="shared" si="0"/>
        <v>667.36332800520586</v>
      </c>
      <c r="S54" s="62">
        <f ca="1">AVERAGE(OFFSET($R$3,0,0,'Données projet'!$E$9+1,1))-AVERAGE(OFFSET($H$3,0,0,'Données projet'!$E$9+1,1))</f>
        <v>432.90460577933851</v>
      </c>
      <c r="T54" s="62">
        <f t="shared" si="34"/>
        <v>199.33093168961955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6.84816344561722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6.84816344561722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9.5537500000000009</v>
      </c>
      <c r="AI54" s="14">
        <f>IF('Données projet'!$A$62&gt;35,AI53+AH54-AQ53,IF(A54&lt;'Données projet'!$A$62,$AF$205^A54,IF(A54='Données projet'!$A$62,'Données projet'!$B$62,AI53+AH54-AQ53)))</f>
        <v>168.99375000000015</v>
      </c>
      <c r="AJ54" s="14">
        <f>AI54*VLOOKUP('Données projet'!$B$10,Paramètres!$A$1:$I$89,3,0)*VLOOKUP('Données projet'!$B$10,Paramètres!$A$1:$I$89,5,0)</f>
        <v>152.90554500000013</v>
      </c>
      <c r="AK54" s="14">
        <f t="shared" si="35"/>
        <v>39.238142074568863</v>
      </c>
      <c r="AL54" s="22">
        <f t="shared" si="4"/>
        <v>334.65025498820768</v>
      </c>
      <c r="AM54" s="62">
        <f t="shared" si="5"/>
        <v>627.98358832154099</v>
      </c>
      <c r="AN54" s="62">
        <f ca="1">AVERAGE(OFFSET($AM$3,0,0,'Données projet'!$E$10+1,1))-AVERAGE(OFFSET($H$3,0,0,'Données projet'!$E$10+1,1))</f>
        <v>368.2847231129137</v>
      </c>
      <c r="AO54" s="62">
        <f t="shared" si="36"/>
        <v>171.93647564114769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6.1106689207045948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6.1106689207045948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9.5537500000000009</v>
      </c>
      <c r="BD54" s="13">
        <f>IF('Données projet'!$A$88&gt;35,BD53+BC54-BL53,IF(A54&lt;'Données projet'!$A$88,$BA$205^A54,IF(A54='Données projet'!$A$88,'Données projet'!$B$88,BD53+BC54-BL53)))</f>
        <v>168.99375000000015</v>
      </c>
      <c r="BE54" s="14">
        <f>BD54*VLOOKUP('Données projet'!$B$11,Paramètres!$A$1:$I$89,3,0)*VLOOKUP('Données projet'!$B$11,Paramètres!$A$1:$I$89,5,0)</f>
        <v>160.81445250000016</v>
      </c>
      <c r="BF54" s="14">
        <f t="shared" si="37"/>
        <v>41.026163121263572</v>
      </c>
      <c r="BG54" s="22">
        <f t="shared" si="7"/>
        <v>351.53907220703439</v>
      </c>
      <c r="BH54" s="62">
        <f t="shared" si="8"/>
        <v>644.87240554036771</v>
      </c>
      <c r="BI54" s="62">
        <f ca="1">AVERAGE(OFFSET($BH$3,0,0,'Données projet'!$E$11+1,1))-AVERAGE(OFFSET($H$3,0,0,'Données projet'!$E$11+1,1))</f>
        <v>395.99712591167969</v>
      </c>
      <c r="BJ54" s="62">
        <f t="shared" si="38"/>
        <v>183.6854485910585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6.4267380028100058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6.4267380028100058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181.04716500000015</v>
      </c>
      <c r="P55" s="14">
        <f t="shared" si="33"/>
        <v>45.55508237501288</v>
      </c>
      <c r="Q55" s="22">
        <f t="shared" si="53"/>
        <v>394.66558084481431</v>
      </c>
      <c r="R55" s="62">
        <f t="shared" si="0"/>
        <v>687.99891417814763</v>
      </c>
      <c r="S55" s="62">
        <f ca="1">AVERAGE(OFFSET($R$3,0,0,'Données projet'!$E$9+1,1))-AVERAGE(OFFSET($H$3,0,0,'Données projet'!$E$9+1,1))</f>
        <v>432.90460577933851</v>
      </c>
      <c r="T55" s="62">
        <f t="shared" si="34"/>
        <v>199.33093168961955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6.7138751374159265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6.7138751374159265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9.5537500000000009</v>
      </c>
      <c r="AI55" s="14">
        <f>IF('Données projet'!$A$62&gt;35,AI54+AH55-AQ54,IF(A55&lt;'Données projet'!$A$62,$AF$205^A55,IF(A55='Données projet'!$A$62,'Données projet'!$B$62,AI54+AH55-AQ54)))</f>
        <v>178.54750000000016</v>
      </c>
      <c r="AJ55" s="14">
        <f>AI55*VLOOKUP('Données projet'!$B$10,Paramètres!$A$1:$I$89,3,0)*VLOOKUP('Données projet'!$B$10,Paramètres!$A$1:$I$89,5,0)</f>
        <v>161.54977800000012</v>
      </c>
      <c r="AK55" s="14">
        <f t="shared" si="35"/>
        <v>41.191875810979205</v>
      </c>
      <c r="AL55" s="22">
        <f t="shared" si="4"/>
        <v>353.10838038745561</v>
      </c>
      <c r="AM55" s="62">
        <f t="shared" si="5"/>
        <v>646.44171372078893</v>
      </c>
      <c r="AN55" s="62">
        <f ca="1">AVERAGE(OFFSET($AM$3,0,0,'Données projet'!$E$10+1,1))-AVERAGE(OFFSET($H$3,0,0,'Données projet'!$E$10+1,1))</f>
        <v>368.2847231129137</v>
      </c>
      <c r="AO55" s="62">
        <f t="shared" si="36"/>
        <v>171.93647564114769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5.9908424303095948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5.9908424303095948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9.5537500000000009</v>
      </c>
      <c r="BD55" s="13">
        <f>IF('Données projet'!$A$88&gt;35,BD54+BC55-BL54,IF(A55&lt;'Données projet'!$A$88,$BA$205^A55,IF(A55='Données projet'!$A$88,'Données projet'!$B$88,BD54+BC55-BL54)))</f>
        <v>178.54750000000016</v>
      </c>
      <c r="BE55" s="14">
        <f>BD55*VLOOKUP('Données projet'!$B$11,Paramètres!$A$1:$I$89,3,0)*VLOOKUP('Données projet'!$B$11,Paramètres!$A$1:$I$89,5,0)</f>
        <v>169.90580100000014</v>
      </c>
      <c r="BF55" s="14">
        <f t="shared" si="37"/>
        <v>43.068925462384662</v>
      </c>
      <c r="BG55" s="22">
        <f t="shared" si="7"/>
        <v>370.93098192198687</v>
      </c>
      <c r="BH55" s="62">
        <f t="shared" si="8"/>
        <v>664.26431525532018</v>
      </c>
      <c r="BI55" s="62">
        <f ca="1">AVERAGE(OFFSET($BH$3,0,0,'Données projet'!$E$11+1,1))-AVERAGE(OFFSET($H$3,0,0,'Données projet'!$E$11+1,1))</f>
        <v>395.99712591167969</v>
      </c>
      <c r="BJ55" s="62">
        <f t="shared" si="38"/>
        <v>183.6854485910585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6.3007135904980229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6.3007135904980229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190.73466750000017</v>
      </c>
      <c r="P56" s="14">
        <f t="shared" si="33"/>
        <v>47.70234090493684</v>
      </c>
      <c r="Q56" s="22">
        <f t="shared" si="53"/>
        <v>415.27778963859856</v>
      </c>
      <c r="R56" s="62">
        <f t="shared" si="0"/>
        <v>708.61112297193188</v>
      </c>
      <c r="S56" s="62">
        <f ca="1">AVERAGE(OFFSET($R$3,0,0,'Données projet'!$E$9+1,1))-AVERAGE(OFFSET($H$3,0,0,'Données projet'!$E$9+1,1))</f>
        <v>432.90460577933851</v>
      </c>
      <c r="T56" s="62">
        <f t="shared" si="34"/>
        <v>199.33093168961955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6.58222014103068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6.58222014103068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9.5537500000000009</v>
      </c>
      <c r="AI56" s="14">
        <f>IF('Données projet'!$A$62&gt;35,AI55+AH56-AQ55,IF(A56&lt;'Données projet'!$A$62,$AF$205^A56,IF(A56='Données projet'!$A$62,'Données projet'!$B$62,AI55+AH56-AQ55)))</f>
        <v>188.10125000000016</v>
      </c>
      <c r="AJ56" s="14">
        <f>AI56*VLOOKUP('Données projet'!$B$10,Paramètres!$A$1:$I$89,3,0)*VLOOKUP('Données projet'!$B$10,Paramètres!$A$1:$I$89,5,0)</f>
        <v>170.19401100000013</v>
      </c>
      <c r="AK56" s="14">
        <f t="shared" si="35"/>
        <v>43.133472710542861</v>
      </c>
      <c r="AL56" s="22">
        <f t="shared" si="4"/>
        <v>371.54536746252899</v>
      </c>
      <c r="AM56" s="62">
        <f t="shared" si="5"/>
        <v>664.8787007958623</v>
      </c>
      <c r="AN56" s="62">
        <f ca="1">AVERAGE(OFFSET($AM$3,0,0,'Données projet'!$E$10+1,1))-AVERAGE(OFFSET($H$3,0,0,'Données projet'!$E$10+1,1))</f>
        <v>368.2847231129137</v>
      </c>
      <c r="AO56" s="62">
        <f t="shared" si="36"/>
        <v>171.93647564114769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5.8733656643042984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5.8733656643042984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9.5537500000000009</v>
      </c>
      <c r="BD56" s="13">
        <f>IF('Données projet'!$A$88&gt;35,BD55+BC56-BL55,IF(A56&lt;'Données projet'!$A$88,$BA$205^A56,IF(A56='Données projet'!$A$88,'Données projet'!$B$88,BD55+BC56-BL55)))</f>
        <v>188.10125000000016</v>
      </c>
      <c r="BE56" s="14">
        <f>BD56*VLOOKUP('Données projet'!$B$11,Paramètres!$A$1:$I$89,3,0)*VLOOKUP('Données projet'!$B$11,Paramètres!$A$1:$I$89,5,0)</f>
        <v>178.99714950000015</v>
      </c>
      <c r="BF56" s="14">
        <f t="shared" si="37"/>
        <v>45.098997909899069</v>
      </c>
      <c r="BG56" s="22">
        <f t="shared" si="7"/>
        <v>390.30079007224117</v>
      </c>
      <c r="BH56" s="62">
        <f t="shared" si="8"/>
        <v>683.63412340557443</v>
      </c>
      <c r="BI56" s="62">
        <f ca="1">AVERAGE(OFFSET($BH$3,0,0,'Données projet'!$E$11+1,1))-AVERAGE(OFFSET($H$3,0,0,'Données projet'!$E$11+1,1))</f>
        <v>395.99712591167969</v>
      </c>
      <c r="BJ56" s="62">
        <f t="shared" si="38"/>
        <v>183.6854485910585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6.1771604400441769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6.1771604400441769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200.42217000000019</v>
      </c>
      <c r="P57" s="14">
        <f t="shared" si="33"/>
        <v>49.83693652432936</v>
      </c>
      <c r="Q57" s="22">
        <f t="shared" si="53"/>
        <v>435.8679438632073</v>
      </c>
      <c r="R57" s="62">
        <f t="shared" si="0"/>
        <v>729.20127719654056</v>
      </c>
      <c r="S57" s="62">
        <f ca="1">AVERAGE(OFFSET($R$3,0,0,'Données projet'!$E$9+1,1))-AVERAGE(OFFSET($H$3,0,0,'Données projet'!$E$9+1,1))</f>
        <v>432.90460577933851</v>
      </c>
      <c r="T57" s="62">
        <f t="shared" si="34"/>
        <v>199.33093168961955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6.4531468188229297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6.4531468188229297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9.5537500000000009</v>
      </c>
      <c r="AI57" s="14">
        <f>IF('Données projet'!$A$62&gt;35,AI56+AH57-AQ56,IF(A57&lt;'Données projet'!$A$62,$AF$205^A57,IF(A57='Données projet'!$A$62,'Données projet'!$B$62,AI56+AH57-AQ56)))</f>
        <v>197.65500000000017</v>
      </c>
      <c r="AJ57" s="14">
        <f>AI57*VLOOKUP('Données projet'!$B$10,Paramètres!$A$1:$I$89,3,0)*VLOOKUP('Données projet'!$B$10,Paramètres!$A$1:$I$89,5,0)</f>
        <v>178.83824400000015</v>
      </c>
      <c r="AK57" s="14">
        <f t="shared" si="35"/>
        <v>45.06361953668285</v>
      </c>
      <c r="AL57" s="22">
        <f t="shared" si="4"/>
        <v>389.96241232638954</v>
      </c>
      <c r="AM57" s="62">
        <f t="shared" si="5"/>
        <v>683.2957456597228</v>
      </c>
      <c r="AN57" s="62">
        <f ca="1">AVERAGE(OFFSET($AM$3,0,0,'Données projet'!$E$10+1,1))-AVERAGE(OFFSET($H$3,0,0,'Données projet'!$E$10+1,1))</f>
        <v>368.2847231129137</v>
      </c>
      <c r="AO57" s="62">
        <f t="shared" si="36"/>
        <v>171.93647564114769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5.7581925460266135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5.7581925460266135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9.5537500000000009</v>
      </c>
      <c r="BD57" s="13">
        <f>IF('Données projet'!$A$88&gt;35,BD56+BC57-BL56,IF(A57&lt;'Données projet'!$A$88,$BA$205^A57,IF(A57='Données projet'!$A$88,'Données projet'!$B$88,BD56+BC57-BL56)))</f>
        <v>197.65500000000017</v>
      </c>
      <c r="BE57" s="14">
        <f>BD57*VLOOKUP('Données projet'!$B$11,Paramètres!$A$1:$I$89,3,0)*VLOOKUP('Données projet'!$B$11,Paramètres!$A$1:$I$89,5,0)</f>
        <v>188.08849800000019</v>
      </c>
      <c r="BF57" s="14">
        <f t="shared" si="37"/>
        <v>47.117098521969908</v>
      </c>
      <c r="BG57" s="22">
        <f t="shared" si="7"/>
        <v>409.64974727576458</v>
      </c>
      <c r="BH57" s="62">
        <f t="shared" si="8"/>
        <v>702.9830806090979</v>
      </c>
      <c r="BI57" s="62">
        <f ca="1">AVERAGE(OFFSET($BH$3,0,0,'Données projet'!$E$11+1,1))-AVERAGE(OFFSET($H$3,0,0,'Données projet'!$E$11+1,1))</f>
        <v>395.99712591167969</v>
      </c>
      <c r="BJ57" s="62">
        <f t="shared" si="38"/>
        <v>183.6854485910585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6.0560300915107499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6.0560300915107499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210.10967250000019</v>
      </c>
      <c r="P58" s="14">
        <f t="shared" si="33"/>
        <v>51.959551170560943</v>
      </c>
      <c r="Q58" s="22">
        <f t="shared" si="53"/>
        <v>456.43723122622731</v>
      </c>
      <c r="R58" s="62">
        <f t="shared" si="0"/>
        <v>749.77056455956063</v>
      </c>
      <c r="S58" s="62">
        <f ca="1">AVERAGE(OFFSET($R$3,0,0,'Données projet'!$E$9+1,1))-AVERAGE(OFFSET($H$3,0,0,'Données projet'!$E$9+1,1))</f>
        <v>432.90460577933851</v>
      </c>
      <c r="T58" s="62">
        <f t="shared" si="34"/>
        <v>199.33093168961955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6.3266045457367204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6.3266045457367204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9.5537500000000009</v>
      </c>
      <c r="AI58" s="14">
        <f>IF('Données projet'!$A$62&gt;35,AI57+AH58-AQ57,IF(A58&lt;'Données projet'!$A$62,$AF$205^A58,IF(A58='Données projet'!$A$62,'Données projet'!$B$62,AI57+AH58-AQ57)))</f>
        <v>207.20875000000018</v>
      </c>
      <c r="AJ58" s="14">
        <f>AI58*VLOOKUP('Données projet'!$B$10,Paramètres!$A$1:$I$89,3,0)*VLOOKUP('Données projet'!$B$10,Paramètres!$A$1:$I$89,5,0)</f>
        <v>187.48247700000016</v>
      </c>
      <c r="AK58" s="14">
        <f t="shared" si="35"/>
        <v>46.982932911694917</v>
      </c>
      <c r="AL58" s="22">
        <f t="shared" si="4"/>
        <v>408.3605889295356</v>
      </c>
      <c r="AM58" s="62">
        <f t="shared" si="5"/>
        <v>701.69392226286891</v>
      </c>
      <c r="AN58" s="62">
        <f ca="1">AVERAGE(OFFSET($AM$3,0,0,'Données projet'!$E$10+1,1))-AVERAGE(OFFSET($H$3,0,0,'Données projet'!$E$10+1,1))</f>
        <v>368.2847231129137</v>
      </c>
      <c r="AO58" s="62">
        <f t="shared" si="36"/>
        <v>171.93647564114769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5.6452779023496884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5.6452779023496884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9.5537500000000009</v>
      </c>
      <c r="BD58" s="13">
        <f>IF('Données projet'!$A$88&gt;35,BD57+BC58-BL57,IF(A58&lt;'Données projet'!$A$88,$BA$205^A58,IF(A58='Données projet'!$A$88,'Données projet'!$B$88,BD57+BC58-BL57)))</f>
        <v>207.20875000000018</v>
      </c>
      <c r="BE58" s="14">
        <f>BD58*VLOOKUP('Données projet'!$B$11,Paramètres!$A$1:$I$89,3,0)*VLOOKUP('Données projet'!$B$11,Paramètres!$A$1:$I$89,5,0)</f>
        <v>197.17984650000017</v>
      </c>
      <c r="BF58" s="14">
        <f t="shared" si="37"/>
        <v>49.123872019410832</v>
      </c>
      <c r="BG58" s="22">
        <f t="shared" si="7"/>
        <v>428.97897642130755</v>
      </c>
      <c r="BH58" s="62">
        <f t="shared" si="8"/>
        <v>722.31230975464086</v>
      </c>
      <c r="BI58" s="62">
        <f ca="1">AVERAGE(OFFSET($BH$3,0,0,'Données projet'!$E$11+1,1))-AVERAGE(OFFSET($H$3,0,0,'Données projet'!$E$11+1,1))</f>
        <v>395.99712591167969</v>
      </c>
      <c r="BJ58" s="62">
        <f t="shared" si="38"/>
        <v>183.6854485910585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5.9372750352298462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5.9372750352298462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219.79717500000021</v>
      </c>
      <c r="P59" s="14">
        <f t="shared" si="33"/>
        <v>54.070800342815986</v>
      </c>
      <c r="Q59" s="22">
        <f t="shared" si="53"/>
        <v>476.98672372207147</v>
      </c>
      <c r="R59" s="62">
        <f t="shared" si="0"/>
        <v>770.32005705540473</v>
      </c>
      <c r="S59" s="62">
        <f ca="1">AVERAGE(OFFSET($R$3,0,0,'Données projet'!$E$9+1,1))-AVERAGE(OFFSET($H$3,0,0,'Données projet'!$E$9+1,1))</f>
        <v>432.90460577933851</v>
      </c>
      <c r="T59" s="62">
        <f t="shared" si="34"/>
        <v>199.33093168961955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6.2025436894425665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6.2025436894425665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9.5537500000000009</v>
      </c>
      <c r="AI59" s="14">
        <f>IF('Données projet'!$A$62&gt;35,AI58+AH59-AQ58,IF(A59&lt;'Données projet'!$A$62,$AF$205^A59,IF(A59='Données projet'!$A$62,'Données projet'!$B$62,AI58+AH59-AQ58)))</f>
        <v>216.76250000000019</v>
      </c>
      <c r="AJ59" s="14">
        <f>AI59*VLOOKUP('Données projet'!$B$10,Paramètres!$A$1:$I$89,3,0)*VLOOKUP('Données projet'!$B$10,Paramètres!$A$1:$I$89,5,0)</f>
        <v>196.12671000000017</v>
      </c>
      <c r="AK59" s="14">
        <f t="shared" si="35"/>
        <v>48.891969383051702</v>
      </c>
      <c r="AL59" s="22">
        <f t="shared" si="4"/>
        <v>426.74086659214868</v>
      </c>
      <c r="AM59" s="62">
        <f t="shared" si="5"/>
        <v>720.07419992548193</v>
      </c>
      <c r="AN59" s="62">
        <f ca="1">AVERAGE(OFFSET($AM$3,0,0,'Données projet'!$E$10+1,1))-AVERAGE(OFFSET($H$3,0,0,'Données projet'!$E$10+1,1))</f>
        <v>368.2847231129137</v>
      </c>
      <c r="AO59" s="62">
        <f t="shared" si="36"/>
        <v>171.93647564114769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5.5345774459641355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5.5345774459641355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9.5537500000000009</v>
      </c>
      <c r="BD59" s="13">
        <f>IF('Données projet'!$A$88&gt;35,BD58+BC59-BL58,IF(A59&lt;'Données projet'!$A$88,$BA$205^A59,IF(A59='Données projet'!$A$88,'Données projet'!$B$88,BD58+BC59-BL58)))</f>
        <v>216.76250000000019</v>
      </c>
      <c r="BE59" s="14">
        <f>BD59*VLOOKUP('Données projet'!$B$11,Paramètres!$A$1:$I$89,3,0)*VLOOKUP('Données projet'!$B$11,Paramètres!$A$1:$I$89,5,0)</f>
        <v>206.27119500000018</v>
      </c>
      <c r="BF59" s="14">
        <f t="shared" si="37"/>
        <v>51.11990031069643</v>
      </c>
      <c r="BG59" s="22">
        <f t="shared" si="7"/>
        <v>448.28949099946317</v>
      </c>
      <c r="BH59" s="62">
        <f t="shared" si="8"/>
        <v>741.62282433279643</v>
      </c>
      <c r="BI59" s="62">
        <f ca="1">AVERAGE(OFFSET($BH$3,0,0,'Données projet'!$E$11+1,1))-AVERAGE(OFFSET($H$3,0,0,'Données projet'!$E$11+1,1))</f>
        <v>395.99712591167969</v>
      </c>
      <c r="BJ59" s="62">
        <f t="shared" si="38"/>
        <v>183.6854485910585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5.8208486931691787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5.8208486931691787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229.4846775000002</v>
      </c>
      <c r="P60" s="14">
        <f t="shared" si="33"/>
        <v>56.171242216591338</v>
      </c>
      <c r="Q60" s="22">
        <f t="shared" si="53"/>
        <v>497.51739350639696</v>
      </c>
      <c r="R60" s="62">
        <f t="shared" si="0"/>
        <v>790.85072683973021</v>
      </c>
      <c r="S60" s="62">
        <f ca="1">AVERAGE(OFFSET($R$3,0,0,'Données projet'!$E$9+1,1))-AVERAGE(OFFSET($H$3,0,0,'Données projet'!$E$9+1,1))</f>
        <v>432.90460577933851</v>
      </c>
      <c r="T60" s="62">
        <f t="shared" si="34"/>
        <v>199.33093168961955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6.0809155908706902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6.0809155908706902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9.5537500000000009</v>
      </c>
      <c r="AI60" s="14">
        <f>IF('Données projet'!$A$62&gt;35,AI59+AH60-AQ59,IF(A60&lt;'Données projet'!$A$62,$AF$205^A60,IF(A60='Données projet'!$A$62,'Données projet'!$B$62,AI59+AH60-AQ59)))</f>
        <v>226.3162500000002</v>
      </c>
      <c r="AJ60" s="14">
        <f>AI60*VLOOKUP('Données projet'!$B$10,Paramètres!$A$1:$I$89,3,0)*VLOOKUP('Données projet'!$B$10,Paramètres!$A$1:$I$89,5,0)</f>
        <v>204.77094300000016</v>
      </c>
      <c r="AK60" s="14">
        <f t="shared" si="35"/>
        <v>50.791233664926693</v>
      </c>
      <c r="AL60" s="22">
        <f t="shared" si="4"/>
        <v>445.10412435808092</v>
      </c>
      <c r="AM60" s="62">
        <f t="shared" si="5"/>
        <v>738.43745769141424</v>
      </c>
      <c r="AN60" s="62">
        <f ca="1">AVERAGE(OFFSET($AM$3,0,0,'Données projet'!$E$10+1,1))-AVERAGE(OFFSET($H$3,0,0,'Données projet'!$E$10+1,1))</f>
        <v>368.2847231129137</v>
      </c>
      <c r="AO60" s="62">
        <f t="shared" si="36"/>
        <v>171.93647564114769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5.4260477580076927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5.4260477580076927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9.5537500000000009</v>
      </c>
      <c r="BD60" s="13">
        <f>IF('Données projet'!$A$88&gt;35,BD59+BC60-BL59,IF(A60&lt;'Données projet'!$A$88,$BA$205^A60,IF(A60='Données projet'!$A$88,'Données projet'!$B$88,BD59+BC60-BL59)))</f>
        <v>226.3162500000002</v>
      </c>
      <c r="BE60" s="14">
        <f>BD60*VLOOKUP('Données projet'!$B$11,Paramètres!$A$1:$I$89,3,0)*VLOOKUP('Données projet'!$B$11,Paramètres!$A$1:$I$89,5,0)</f>
        <v>215.36254350000016</v>
      </c>
      <c r="BF60" s="14">
        <f t="shared" si="37"/>
        <v>53.105711109039405</v>
      </c>
      <c r="BG60" s="22">
        <f t="shared" si="7"/>
        <v>467.58221011074392</v>
      </c>
      <c r="BH60" s="62">
        <f t="shared" si="8"/>
        <v>760.91554344407723</v>
      </c>
      <c r="BI60" s="62">
        <f ca="1">AVERAGE(OFFSET($BH$3,0,0,'Données projet'!$E$11+1,1))-AVERAGE(OFFSET($H$3,0,0,'Données projet'!$E$11+1,1))</f>
        <v>395.99712591167969</v>
      </c>
      <c r="BJ60" s="62">
        <f t="shared" si="38"/>
        <v>183.6854485910585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5.7067054006632647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5.7067054006632647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239.1721800000002</v>
      </c>
      <c r="P61" s="14">
        <f t="shared" si="33"/>
        <v>58.261385175767472</v>
      </c>
      <c r="Q61" s="22">
        <f t="shared" si="53"/>
        <v>518.0301260144621</v>
      </c>
      <c r="R61" s="62">
        <f t="shared" si="0"/>
        <v>811.36345934779547</v>
      </c>
      <c r="S61" s="62">
        <f ca="1">AVERAGE(OFFSET($R$3,0,0,'Données projet'!$E$9+1,1))-AVERAGE(OFFSET($H$3,0,0,'Données projet'!$E$9+1,1))</f>
        <v>432.90460577933851</v>
      </c>
      <c r="T61" s="62">
        <f t="shared" si="34"/>
        <v>199.33093168961955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8.6000000000000007E-2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10.292989198353233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10.292989198353233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235.87</v>
      </c>
      <c r="AG61" s="13">
        <f>VLOOKUP(A61,'Données projet'!$A$61:$I$81,9,0)</f>
        <v>9.5537500000000009</v>
      </c>
      <c r="AH61" s="13">
        <f t="array" ref="AH61">INDEX(AG:AG,MIN(IF(ISNUMBER(AG61:AG257),ROW(AG61:AG257),"")))</f>
        <v>9.5537500000000009</v>
      </c>
      <c r="AI61" s="14">
        <f>IF('Données projet'!$A$62&gt;35,AI60+AH61-AQ60,IF(A61&lt;'Données projet'!$A$62,$AF$205^A61,IF(A61='Données projet'!$A$62,'Données projet'!$B$62,AI60+AH61-AQ60)))</f>
        <v>235.8700000000002</v>
      </c>
      <c r="AJ61" s="14">
        <f>AI61*VLOOKUP('Données projet'!$B$10,Paramètres!$A$1:$I$89,3,0)*VLOOKUP('Données projet'!$B$10,Paramètres!$A$1:$I$89,5,0)</f>
        <v>213.41517600000017</v>
      </c>
      <c r="AK61" s="14">
        <f t="shared" si="35"/>
        <v>52.681185448853228</v>
      </c>
      <c r="AL61" s="22">
        <f t="shared" si="4"/>
        <v>463.45116285675294</v>
      </c>
      <c r="AM61" s="62">
        <f t="shared" si="5"/>
        <v>756.7844961900862</v>
      </c>
      <c r="AN61" s="62">
        <f ca="1">AVERAGE(OFFSET($AM$3,0,0,'Données projet'!$E$10+1,1))-AVERAGE(OFFSET($H$3,0,0,'Données projet'!$E$10+1,1))</f>
        <v>368.2847231129137</v>
      </c>
      <c r="AO61" s="62">
        <f t="shared" si="36"/>
        <v>171.93647564114769</v>
      </c>
      <c r="AP61" s="16">
        <f>IF(ISNA(VLOOKUP(A61,'Données projet'!$A$61:$I$81,3,0)),0,VLOOKUP(A61,'Données projet'!$A$61:$I$81,3,0))</f>
        <v>3</v>
      </c>
      <c r="AQ61" s="16">
        <f>IF(ISNA(VLOOKUP(A61,'Données projet'!$A$61:$I$81,4,0)),0,VLOOKUP(A61,'Données projet'!$A$61:$I$81,4,0))</f>
        <v>44.93</v>
      </c>
      <c r="AR61" s="17">
        <f>IF(ISNA(VLOOKUP(A61,'Données projet'!$A$61:$I$81,5,0)),0%,VLOOKUP(A61,'Données projet'!$A$61:$I$81,5,0)*VLOOKUP('Données projet'!$B$10,Paramètres!$A$1:$I$89,7,0))</f>
        <v>8.6000000000000007E-2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9.1845134385305762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9.1845134385305762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235.87</v>
      </c>
      <c r="BB61" s="13">
        <f>VLOOKUP(A61,'Données projet'!$A$87:$I$107,9,0)</f>
        <v>9.5537500000000009</v>
      </c>
      <c r="BC61" s="13">
        <f t="array" ref="BC61">INDEX(BB:BB,MIN(IF(ISNUMBER(BB61:BB257),ROW(BB61:BB257),"")))</f>
        <v>9.5537500000000009</v>
      </c>
      <c r="BD61" s="13">
        <f>IF('Données projet'!$A$88&gt;35,BD60+BC61-BL60,IF(A61&lt;'Données projet'!$A$88,$BA$205^A61,IF(A61='Données projet'!$A$88,'Données projet'!$B$88,BD60+BC61-BL60)))</f>
        <v>235.8700000000002</v>
      </c>
      <c r="BE61" s="14">
        <f>BD61*VLOOKUP('Données projet'!$B$11,Paramètres!$A$1:$I$89,3,0)*VLOOKUP('Données projet'!$B$11,Paramètres!$A$1:$I$89,5,0)</f>
        <v>224.45389200000022</v>
      </c>
      <c r="BF61" s="14">
        <f t="shared" si="37"/>
        <v>55.081785053400523</v>
      </c>
      <c r="BG61" s="22">
        <f t="shared" si="7"/>
        <v>486.85797086800625</v>
      </c>
      <c r="BH61" s="62">
        <f t="shared" si="8"/>
        <v>780.19130420133956</v>
      </c>
      <c r="BI61" s="62">
        <f ca="1">AVERAGE(OFFSET($BH$3,0,0,'Données projet'!$E$11+1,1))-AVERAGE(OFFSET($H$3,0,0,'Données projet'!$E$11+1,1))</f>
        <v>395.99712591167969</v>
      </c>
      <c r="BJ61" s="62">
        <f t="shared" si="38"/>
        <v>183.6854485910585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44.93</v>
      </c>
      <c r="BM61" s="17">
        <f>IF(ISNA(VLOOKUP(A61,'Données projet'!$A$87:$I$107,5,0)),0%,VLOOKUP(A61,'Données projet'!$A$87:$I$107,5,0)*VLOOKUP('Données projet'!$B$11,Paramètres!$A$1:$I$89,7,0))</f>
        <v>8.6000000000000007E-2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9.659574478454573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9.659574478454573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202.99519500000022</v>
      </c>
      <c r="P62" s="14">
        <f t="shared" si="33"/>
        <v>50.40185036856122</v>
      </c>
      <c r="Q62" s="22">
        <f t="shared" si="53"/>
        <v>441.33318735024449</v>
      </c>
      <c r="R62" s="62">
        <f t="shared" si="0"/>
        <v>734.6665206835778</v>
      </c>
      <c r="S62" s="62">
        <f ca="1">AVERAGE(OFFSET($R$3,0,0,'Données projet'!$E$9+1,1))-AVERAGE(OFFSET($H$3,0,0,'Données projet'!$E$9+1,1))</f>
        <v>432.90460577933851</v>
      </c>
      <c r="T62" s="62">
        <f t="shared" si="34"/>
        <v>199.33093168961955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10.091149958277025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10.091149958277025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9.2524999999999977</v>
      </c>
      <c r="AI62" s="14">
        <f>IF('Données projet'!$A$62&gt;35,AI61+AH62-AQ61,IF(A62&lt;'Données projet'!$A$62,$AF$205^A62,IF(A62='Données projet'!$A$62,'Données projet'!$B$62,AI61+AH62-AQ61)))</f>
        <v>200.19250000000019</v>
      </c>
      <c r="AJ62" s="14">
        <f>AI62*VLOOKUP('Données projet'!$B$10,Paramètres!$A$1:$I$89,3,0)*VLOOKUP('Données projet'!$B$10,Paramètres!$A$1:$I$89,5,0)</f>
        <v>181.13417400000017</v>
      </c>
      <c r="AK62" s="14">
        <f t="shared" si="35"/>
        <v>45.574426667354729</v>
      </c>
      <c r="AL62" s="22">
        <f t="shared" si="4"/>
        <v>394.85081282897653</v>
      </c>
      <c r="AM62" s="62">
        <f t="shared" si="5"/>
        <v>688.18414616230984</v>
      </c>
      <c r="AN62" s="62">
        <f ca="1">AVERAGE(OFFSET($AM$3,0,0,'Données projet'!$E$10+1,1))-AVERAGE(OFFSET($H$3,0,0,'Données projet'!$E$10+1,1))</f>
        <v>368.2847231129137</v>
      </c>
      <c r="AO62" s="62">
        <f t="shared" si="36"/>
        <v>171.93647564114769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9.0044107320010376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9.0044107320010376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9.2524999999999977</v>
      </c>
      <c r="BD62" s="13">
        <f>IF('Données projet'!$A$88&gt;35,BD61+BC62-BL61,IF(A62&lt;'Données projet'!$A$88,$BA$205^A62,IF(A62='Données projet'!$A$88,'Données projet'!$B$88,BD61+BC62-BL61)))</f>
        <v>200.19250000000019</v>
      </c>
      <c r="BE62" s="14">
        <f>BD62*VLOOKUP('Données projet'!$B$11,Paramètres!$A$1:$I$89,3,0)*VLOOKUP('Données projet'!$B$11,Paramètres!$A$1:$I$89,5,0)</f>
        <v>190.50318300000018</v>
      </c>
      <c r="BF62" s="14">
        <f t="shared" si="37"/>
        <v>47.651182338339787</v>
      </c>
      <c r="BG62" s="22">
        <f t="shared" si="7"/>
        <v>414.78551963094213</v>
      </c>
      <c r="BH62" s="62">
        <f t="shared" si="8"/>
        <v>708.11885296427545</v>
      </c>
      <c r="BI62" s="62">
        <f ca="1">AVERAGE(OFFSET($BH$3,0,0,'Données projet'!$E$11+1,1))-AVERAGE(OFFSET($H$3,0,0,'Données projet'!$E$11+1,1))</f>
        <v>395.99712591167969</v>
      </c>
      <c r="BJ62" s="62">
        <f t="shared" si="38"/>
        <v>183.6854485910585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9.4701561146907469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9.4701561146907469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212.3772300000002</v>
      </c>
      <c r="P63" s="14">
        <f t="shared" si="33"/>
        <v>52.454729443519689</v>
      </c>
      <c r="Q63" s="22">
        <f t="shared" si="53"/>
        <v>461.24899603079712</v>
      </c>
      <c r="R63" s="62">
        <f t="shared" si="0"/>
        <v>754.58232936413037</v>
      </c>
      <c r="S63" s="62">
        <f ca="1">AVERAGE(OFFSET($R$3,0,0,'Données projet'!$E$9+1,1))-AVERAGE(OFFSET($H$3,0,0,'Données projet'!$E$9+1,1))</f>
        <v>432.90460577933851</v>
      </c>
      <c r="T63" s="62">
        <f t="shared" si="34"/>
        <v>199.33093168961955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9.8932686625889321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9.8932686625889321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9.2524999999999977</v>
      </c>
      <c r="AI63" s="14">
        <f>IF('Données projet'!$A$62&gt;35,AI62+AH63-AQ62,IF(A63&lt;'Données projet'!$A$62,$AF$205^A63,IF(A63='Données projet'!$A$62,'Données projet'!$B$62,AI62+AH63-AQ62)))</f>
        <v>209.44500000000019</v>
      </c>
      <c r="AJ63" s="14">
        <f>AI63*VLOOKUP('Données projet'!$B$10,Paramètres!$A$1:$I$89,3,0)*VLOOKUP('Données projet'!$B$10,Paramètres!$A$1:$I$89,5,0)</f>
        <v>189.50583600000016</v>
      </c>
      <c r="AK63" s="14">
        <f t="shared" si="35"/>
        <v>47.430683653447495</v>
      </c>
      <c r="AL63" s="22">
        <f t="shared" si="4"/>
        <v>412.6644383964213</v>
      </c>
      <c r="AM63" s="62">
        <f t="shared" si="5"/>
        <v>705.99777172975462</v>
      </c>
      <c r="AN63" s="62">
        <f ca="1">AVERAGE(OFFSET($AM$3,0,0,'Données projet'!$E$10+1,1))-AVERAGE(OFFSET($H$3,0,0,'Données projet'!$E$10+1,1))</f>
        <v>368.2847231129137</v>
      </c>
      <c r="AO63" s="62">
        <f t="shared" si="36"/>
        <v>171.93647564114769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8.8278397296947393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8.8278397296947393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9.2524999999999977</v>
      </c>
      <c r="BD63" s="13">
        <f>IF('Données projet'!$A$88&gt;35,BD62+BC63-BL62,IF(A63&lt;'Données projet'!$A$88,$BA$205^A63,IF(A63='Données projet'!$A$88,'Données projet'!$B$88,BD62+BC63-BL62)))</f>
        <v>209.44500000000019</v>
      </c>
      <c r="BE63" s="14">
        <f>BD63*VLOOKUP('Données projet'!$B$11,Paramètres!$A$1:$I$89,3,0)*VLOOKUP('Données projet'!$B$11,Paramètres!$A$1:$I$89,5,0)</f>
        <v>199.30786200000017</v>
      </c>
      <c r="BF63" s="14">
        <f t="shared" si="37"/>
        <v>49.59202606538728</v>
      </c>
      <c r="BG63" s="22">
        <f t="shared" si="7"/>
        <v>433.50063838054979</v>
      </c>
      <c r="BH63" s="62">
        <f t="shared" si="8"/>
        <v>726.8339717138831</v>
      </c>
      <c r="BI63" s="62">
        <f ca="1">AVERAGE(OFFSET($BH$3,0,0,'Données projet'!$E$11+1,1))-AVERAGE(OFFSET($H$3,0,0,'Données projet'!$E$11+1,1))</f>
        <v>395.99712591167969</v>
      </c>
      <c r="BJ63" s="62">
        <f t="shared" si="38"/>
        <v>183.6854485910585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9.284452129506537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9.284452129506537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221.7592650000002</v>
      </c>
      <c r="P64" s="14">
        <f t="shared" si="33"/>
        <v>54.497075847509379</v>
      </c>
      <c r="Q64" s="22">
        <f t="shared" si="53"/>
        <v>481.14646030941248</v>
      </c>
      <c r="R64" s="62">
        <f t="shared" si="0"/>
        <v>774.47979364274579</v>
      </c>
      <c r="S64" s="62">
        <f ca="1">AVERAGE(OFFSET($R$3,0,0,'Données projet'!$E$9+1,1))-AVERAGE(OFFSET($H$3,0,0,'Données projet'!$E$9+1,1))</f>
        <v>432.90460577933851</v>
      </c>
      <c r="T64" s="62">
        <f t="shared" si="34"/>
        <v>199.33093168961955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9.6992676984136104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9.6992676984136104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9.2524999999999977</v>
      </c>
      <c r="AI64" s="14">
        <f>IF('Données projet'!$A$62&gt;35,AI63+AH64-AQ63,IF(A64&lt;'Données projet'!$A$62,$AF$205^A64,IF(A64='Données projet'!$A$62,'Données projet'!$B$62,AI63+AH64-AQ63)))</f>
        <v>218.69750000000019</v>
      </c>
      <c r="AJ64" s="14">
        <f>AI64*VLOOKUP('Données projet'!$B$10,Paramètres!$A$1:$I$89,3,0)*VLOOKUP('Données projet'!$B$10,Paramètres!$A$1:$I$89,5,0)</f>
        <v>197.87749800000014</v>
      </c>
      <c r="AK64" s="14">
        <f t="shared" si="35"/>
        <v>49.277416774103372</v>
      </c>
      <c r="AL64" s="22">
        <f t="shared" si="4"/>
        <v>430.46147656489694</v>
      </c>
      <c r="AM64" s="62">
        <f t="shared" si="5"/>
        <v>723.79480989823026</v>
      </c>
      <c r="AN64" s="62">
        <f ca="1">AVERAGE(OFFSET($AM$3,0,0,'Données projet'!$E$10+1,1))-AVERAGE(OFFSET($H$3,0,0,'Données projet'!$E$10+1,1))</f>
        <v>368.2847231129137</v>
      </c>
      <c r="AO64" s="62">
        <f t="shared" si="36"/>
        <v>171.93647564114769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8.6547311770459903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8.6547311770459903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9.2524999999999977</v>
      </c>
      <c r="BD64" s="13">
        <f>IF('Données projet'!$A$88&gt;35,BD63+BC64-BL63,IF(A64&lt;'Données projet'!$A$88,$BA$205^A64,IF(A64='Données projet'!$A$88,'Données projet'!$B$88,BD63+BC64-BL63)))</f>
        <v>218.69750000000019</v>
      </c>
      <c r="BE64" s="14">
        <f>BD64*VLOOKUP('Données projet'!$B$11,Paramètres!$A$1:$I$89,3,0)*VLOOKUP('Données projet'!$B$11,Paramètres!$A$1:$I$89,5,0)</f>
        <v>208.11254100000016</v>
      </c>
      <c r="BF64" s="14">
        <f t="shared" si="37"/>
        <v>51.522911939277137</v>
      </c>
      <c r="BG64" s="22">
        <f t="shared" si="7"/>
        <v>452.19841386924122</v>
      </c>
      <c r="BH64" s="62">
        <f t="shared" si="8"/>
        <v>745.53174720257448</v>
      </c>
      <c r="BI64" s="62">
        <f ca="1">AVERAGE(OFFSET($BH$3,0,0,'Données projet'!$E$11+1,1))-AVERAGE(OFFSET($H$3,0,0,'Données projet'!$E$11+1,1))</f>
        <v>395.99712591167969</v>
      </c>
      <c r="BJ64" s="62">
        <f t="shared" si="38"/>
        <v>183.6854485910585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9.1023896862035425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9.1023896862035425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231.1413000000002</v>
      </c>
      <c r="P65" s="14">
        <f t="shared" si="33"/>
        <v>56.529386137528874</v>
      </c>
      <c r="Q65" s="22">
        <f t="shared" si="53"/>
        <v>501.02644502286307</v>
      </c>
      <c r="R65" s="62">
        <f t="shared" si="0"/>
        <v>794.35977835619633</v>
      </c>
      <c r="S65" s="62">
        <f ca="1">AVERAGE(OFFSET($R$3,0,0,'Données projet'!$E$9+1,1))-AVERAGE(OFFSET($H$3,0,0,'Données projet'!$E$9+1,1))</f>
        <v>432.90460577933851</v>
      </c>
      <c r="T65" s="62">
        <f t="shared" si="34"/>
        <v>199.33093168961955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9.5090709748168614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9.5090709748168614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9.2524999999999977</v>
      </c>
      <c r="AI65" s="14">
        <f>IF('Données projet'!$A$62&gt;35,AI64+AH65-AQ64,IF(A65&lt;'Données projet'!$A$62,$AF$205^A65,IF(A65='Données projet'!$A$62,'Données projet'!$B$62,AI64+AH65-AQ64)))</f>
        <v>227.95000000000019</v>
      </c>
      <c r="AJ65" s="14">
        <f>AI65*VLOOKUP('Données projet'!$B$10,Paramètres!$A$1:$I$89,3,0)*VLOOKUP('Données projet'!$B$10,Paramètres!$A$1:$I$89,5,0)</f>
        <v>206.24916000000016</v>
      </c>
      <c r="AK65" s="14">
        <f t="shared" si="35"/>
        <v>51.115075026737237</v>
      </c>
      <c r="AL65" s="22">
        <f t="shared" si="4"/>
        <v>448.24270933823431</v>
      </c>
      <c r="AM65" s="62">
        <f t="shared" si="5"/>
        <v>741.57604267156762</v>
      </c>
      <c r="AN65" s="62">
        <f ca="1">AVERAGE(OFFSET($AM$3,0,0,'Données projet'!$E$10+1,1))-AVERAGE(OFFSET($H$3,0,0,'Données projet'!$E$10+1,1))</f>
        <v>368.2847231129137</v>
      </c>
      <c r="AO65" s="62">
        <f t="shared" si="36"/>
        <v>171.93647564114769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8.4850171775288921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8.4850171775288921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9.2524999999999977</v>
      </c>
      <c r="BD65" s="13">
        <f>IF('Données projet'!$A$88&gt;35,BD64+BC65-BL64,IF(A65&lt;'Données projet'!$A$88,$BA$205^A65,IF(A65='Données projet'!$A$88,'Données projet'!$B$88,BD64+BC65-BL64)))</f>
        <v>227.95000000000019</v>
      </c>
      <c r="BE65" s="14">
        <f>BD65*VLOOKUP('Données projet'!$B$11,Paramètres!$A$1:$I$89,3,0)*VLOOKUP('Données projet'!$B$11,Paramètres!$A$1:$I$89,5,0)</f>
        <v>216.91722000000019</v>
      </c>
      <c r="BF65" s="14">
        <f t="shared" si="37"/>
        <v>53.444309417537319</v>
      </c>
      <c r="BG65" s="22">
        <f t="shared" si="7"/>
        <v>470.87966373554445</v>
      </c>
      <c r="BH65" s="62">
        <f t="shared" si="8"/>
        <v>764.21299706887771</v>
      </c>
      <c r="BI65" s="62">
        <f ca="1">AVERAGE(OFFSET($BH$3,0,0,'Données projet'!$E$11+1,1))-AVERAGE(OFFSET($H$3,0,0,'Données projet'!$E$11+1,1))</f>
        <v>395.99712591167969</v>
      </c>
      <c r="BJ65" s="62">
        <f t="shared" si="38"/>
        <v>183.6854485910585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8.923897376366595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8.923897376366595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240.52333500000023</v>
      </c>
      <c r="P66" s="14">
        <f t="shared" si="33"/>
        <v>58.552114278737164</v>
      </c>
      <c r="Q66" s="22">
        <f t="shared" si="53"/>
        <v>520.88974082713423</v>
      </c>
      <c r="R66" s="62">
        <f t="shared" si="0"/>
        <v>814.2230741604676</v>
      </c>
      <c r="S66" s="62">
        <f ca="1">AVERAGE(OFFSET($R$3,0,0,'Données projet'!$E$9+1,1))-AVERAGE(OFFSET($H$3,0,0,'Données projet'!$E$9+1,1))</f>
        <v>432.90460577933851</v>
      </c>
      <c r="T66" s="62">
        <f t="shared" si="34"/>
        <v>199.33093168961955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9.3226038929612987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9.3226038929612987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9.2524999999999977</v>
      </c>
      <c r="AI66" s="14">
        <f>IF('Données projet'!$A$62&gt;35,AI65+AH66-AQ65,IF(A66&lt;'Données projet'!$A$62,$AF$205^A66,IF(A66='Données projet'!$A$62,'Données projet'!$B$62,AI65+AH66-AQ65)))</f>
        <v>237.20250000000019</v>
      </c>
      <c r="AJ66" s="14">
        <f>AI66*VLOOKUP('Données projet'!$B$10,Paramètres!$A$1:$I$89,3,0)*VLOOKUP('Données projet'!$B$10,Paramètres!$A$1:$I$89,5,0)</f>
        <v>214.62082200000015</v>
      </c>
      <c r="AK66" s="14">
        <f t="shared" si="35"/>
        <v>52.944068896315315</v>
      </c>
      <c r="AL66" s="22">
        <f t="shared" si="4"/>
        <v>466.0088516444161</v>
      </c>
      <c r="AM66" s="62">
        <f t="shared" si="5"/>
        <v>759.34218497774941</v>
      </c>
      <c r="AN66" s="62">
        <f ca="1">AVERAGE(OFFSET($AM$3,0,0,'Données projet'!$E$10+1,1))-AVERAGE(OFFSET($H$3,0,0,'Données projet'!$E$10+1,1))</f>
        <v>368.2847231129137</v>
      </c>
      <c r="AO66" s="62">
        <f t="shared" si="36"/>
        <v>171.93647564114769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8.3186311660270054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8.3186311660270054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9.2524999999999977</v>
      </c>
      <c r="BD66" s="13">
        <f>IF('Données projet'!$A$88&gt;35,BD65+BC66-BL65,IF(A66&lt;'Données projet'!$A$88,$BA$205^A66,IF(A66='Données projet'!$A$88,'Données projet'!$B$88,BD65+BC66-BL65)))</f>
        <v>237.20250000000019</v>
      </c>
      <c r="BE66" s="14">
        <f>BD66*VLOOKUP('Données projet'!$B$11,Paramètres!$A$1:$I$89,3,0)*VLOOKUP('Données projet'!$B$11,Paramètres!$A$1:$I$89,5,0)</f>
        <v>225.72189900000018</v>
      </c>
      <c r="BF66" s="14">
        <f t="shared" si="37"/>
        <v>55.356647690295091</v>
      </c>
      <c r="BG66" s="22">
        <f t="shared" si="7"/>
        <v>489.54513548559765</v>
      </c>
      <c r="BH66" s="62">
        <f t="shared" si="8"/>
        <v>782.87846881893097</v>
      </c>
      <c r="BI66" s="62">
        <f ca="1">AVERAGE(OFFSET($BH$3,0,0,'Données projet'!$E$11+1,1))-AVERAGE(OFFSET($H$3,0,0,'Données projet'!$E$11+1,1))</f>
        <v>395.99712591167969</v>
      </c>
      <c r="BJ66" s="62">
        <f t="shared" si="38"/>
        <v>183.6854485910585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8.7489051918559895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8.7489051918559895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249.9053700000002</v>
      </c>
      <c r="P67" s="14">
        <f t="shared" si="33"/>
        <v>60.565676815620975</v>
      </c>
      <c r="Q67" s="22">
        <f t="shared" ref="Q67:Q98" si="54">(O67+P67)*0.475*44/12</f>
        <v>540.73707320387359</v>
      </c>
      <c r="R67" s="62">
        <f t="shared" ref="R67:R130" si="55">Q67+(I67+J67)*44/12</f>
        <v>834.07040653720696</v>
      </c>
      <c r="S67" s="62">
        <f ca="1">AVERAGE(OFFSET($R$3,0,0,'Données projet'!$E$9+1,1))-AVERAGE(OFFSET($H$3,0,0,'Données projet'!$E$9+1,1))</f>
        <v>432.90460577933851</v>
      </c>
      <c r="T67" s="62">
        <f t="shared" si="34"/>
        <v>199.33093168961955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9.1397933168472338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9.1397933168472338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9.2524999999999977</v>
      </c>
      <c r="AI67" s="14">
        <f>IF('Données projet'!$A$62&gt;35,AI66+AH67-AQ66,IF(A67&lt;'Données projet'!$A$62,$AF$205^A67,IF(A67='Données projet'!$A$62,'Données projet'!$B$62,AI66+AH67-AQ66)))</f>
        <v>246.45500000000018</v>
      </c>
      <c r="AJ67" s="14">
        <f>AI67*VLOOKUP('Données projet'!$B$10,Paramètres!$A$1:$I$89,3,0)*VLOOKUP('Données projet'!$B$10,Paramètres!$A$1:$I$89,5,0)</f>
        <v>222.99248400000016</v>
      </c>
      <c r="AK67" s="14">
        <f t="shared" si="35"/>
        <v>54.764775031234961</v>
      </c>
      <c r="AL67" s="22">
        <f t="shared" si="4"/>
        <v>483.76055947940108</v>
      </c>
      <c r="AM67" s="62">
        <f t="shared" si="5"/>
        <v>777.09389281273434</v>
      </c>
      <c r="AN67" s="62">
        <f ca="1">AVERAGE(OFFSET($AM$3,0,0,'Données projet'!$E$10+1,1))-AVERAGE(OFFSET($H$3,0,0,'Données projet'!$E$10+1,1))</f>
        <v>368.2847231129137</v>
      </c>
      <c r="AO67" s="62">
        <f t="shared" si="36"/>
        <v>171.93647564114769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8.1555078827252245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8.1555078827252245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9.2524999999999977</v>
      </c>
      <c r="BD67" s="13">
        <f>IF('Données projet'!$A$88&gt;35,BD66+BC67-BL66,IF(A67&lt;'Données projet'!$A$88,$BA$205^A67,IF(A67='Données projet'!$A$88,'Données projet'!$B$88,BD66+BC67-BL66)))</f>
        <v>246.45500000000018</v>
      </c>
      <c r="BE67" s="14">
        <f>BD67*VLOOKUP('Données projet'!$B$11,Paramètres!$A$1:$I$89,3,0)*VLOOKUP('Données projet'!$B$11,Paramètres!$A$1:$I$89,5,0)</f>
        <v>234.52657800000017</v>
      </c>
      <c r="BF67" s="14">
        <f t="shared" si="37"/>
        <v>57.260320569228661</v>
      </c>
      <c r="BG67" s="22">
        <f t="shared" si="7"/>
        <v>508.19551500807347</v>
      </c>
      <c r="BH67" s="62">
        <f t="shared" si="8"/>
        <v>801.52884834140673</v>
      </c>
      <c r="BI67" s="62">
        <f ca="1">AVERAGE(OFFSET($BH$3,0,0,'Données projet'!$E$11+1,1))-AVERAGE(OFFSET($H$3,0,0,'Données projet'!$E$11+1,1))</f>
        <v>395.99712591167969</v>
      </c>
      <c r="BJ67" s="62">
        <f t="shared" si="38"/>
        <v>183.6854485910585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8.5773444973489443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8.5773444973489443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259.28740500000021</v>
      </c>
      <c r="P68" s="14">
        <f t="shared" si="33"/>
        <v>62.570457244776364</v>
      </c>
      <c r="Q68" s="22">
        <f t="shared" si="54"/>
        <v>560.56911007631913</v>
      </c>
      <c r="R68" s="62">
        <f t="shared" si="55"/>
        <v>853.90244340965251</v>
      </c>
      <c r="S68" s="62">
        <f ca="1">AVERAGE(OFFSET($R$3,0,0,'Données projet'!$E$9+1,1))-AVERAGE(OFFSET($H$3,0,0,'Données projet'!$E$9+1,1))</f>
        <v>432.90460577933851</v>
      </c>
      <c r="T68" s="62">
        <f t="shared" si="34"/>
        <v>199.33093168961955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8.9605675446273239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8.9605675446273239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9.2524999999999977</v>
      </c>
      <c r="AI68" s="14">
        <f>IF('Données projet'!$A$62&gt;35,AI67+AH68-AQ67,IF(A68&lt;'Données projet'!$A$62,$AF$205^A68,IF(A68='Données projet'!$A$62,'Données projet'!$B$62,AI67+AH68-AQ67)))</f>
        <v>255.70750000000018</v>
      </c>
      <c r="AJ68" s="14">
        <f>AI68*VLOOKUP('Données projet'!$B$10,Paramètres!$A$1:$I$89,3,0)*VLOOKUP('Données projet'!$B$10,Paramètres!$A$1:$I$89,5,0)</f>
        <v>231.36414600000015</v>
      </c>
      <c r="AK68" s="14">
        <f t="shared" si="35"/>
        <v>56.57754019728695</v>
      </c>
      <c r="AL68" s="22">
        <f t="shared" ref="AL68:AL131" si="58">(AJ68+AK68)*0.475*44/12</f>
        <v>501.49843679360833</v>
      </c>
      <c r="AM68" s="62">
        <f t="shared" ref="AM68:AM131" si="59">AL68+(AD68+AE68)*44/12</f>
        <v>794.83177012694159</v>
      </c>
      <c r="AN68" s="62">
        <f ca="1">AVERAGE(OFFSET($AM$3,0,0,'Données projet'!$E$10+1,1))-AVERAGE(OFFSET($H$3,0,0,'Données projet'!$E$10+1,1))</f>
        <v>368.2847231129137</v>
      </c>
      <c r="AO68" s="62">
        <f t="shared" si="36"/>
        <v>171.93647564114769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7.9955833475136133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7.9955833475136133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9.2524999999999977</v>
      </c>
      <c r="BD68" s="13">
        <f>IF('Données projet'!$A$88&gt;35,BD67+BC68-BL67,IF(A68&lt;'Données projet'!$A$88,$BA$205^A68,IF(A68='Données projet'!$A$88,'Données projet'!$B$88,BD67+BC68-BL67)))</f>
        <v>255.70750000000018</v>
      </c>
      <c r="BE68" s="14">
        <f>BD68*VLOOKUP('Données projet'!$B$11,Paramètres!$A$1:$I$89,3,0)*VLOOKUP('Données projet'!$B$11,Paramètres!$A$1:$I$89,5,0)</f>
        <v>243.33125700000016</v>
      </c>
      <c r="BF68" s="14">
        <f t="shared" si="37"/>
        <v>59.155690621706064</v>
      </c>
      <c r="BG68" s="22">
        <f t="shared" ref="BG68:BG131" si="61">(BE68+BF68)*0.475*44/12</f>
        <v>526.83143377447163</v>
      </c>
      <c r="BH68" s="62">
        <f t="shared" ref="BH68:BH131" si="62">BG68+(AY68+AZ68)*44/12</f>
        <v>820.16476710780489</v>
      </c>
      <c r="BI68" s="62">
        <f ca="1">AVERAGE(OFFSET($BH$3,0,0,'Données projet'!$E$11+1,1))-AVERAGE(OFFSET($H$3,0,0,'Données projet'!$E$11+1,1))</f>
        <v>395.99712591167969</v>
      </c>
      <c r="BJ68" s="62">
        <f t="shared" si="38"/>
        <v>183.6854485910585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8.4091480034194905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8.4091480034194905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268.66944000000018</v>
      </c>
      <c r="P69" s="14">
        <f t="shared" ref="P69:P132" si="87">EXP(-1.0587+0.8836*LN(O69)+0.284)</f>
        <v>64.566809737006352</v>
      </c>
      <c r="Q69" s="22">
        <f t="shared" si="54"/>
        <v>580.38646829195295</v>
      </c>
      <c r="R69" s="62">
        <f t="shared" si="55"/>
        <v>873.71980162528621</v>
      </c>
      <c r="S69" s="62">
        <f ca="1">AVERAGE(OFFSET($R$3,0,0,'Données projet'!$E$9+1,1))-AVERAGE(OFFSET($H$3,0,0,'Données projet'!$E$9+1,1))</f>
        <v>432.90460577933851</v>
      </c>
      <c r="T69" s="62">
        <f t="shared" ref="T69:T132" si="88">$T$3</f>
        <v>199.33093168961955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0.129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16.001950009481206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16.001950009481206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264.95999999999998</v>
      </c>
      <c r="AG69" s="13">
        <f>VLOOKUP(A69,'Données projet'!$A$61:$I$81,9,0)</f>
        <v>9.2524999999999977</v>
      </c>
      <c r="AH69" s="13">
        <f t="array" ref="AH69">INDEX(AG:AG,MIN(IF(ISNUMBER(AG69:AG265),ROW(AG69:AG265),"")))</f>
        <v>9.2524999999999977</v>
      </c>
      <c r="AI69" s="14">
        <f>IF('Données projet'!$A$62&gt;35,AI68+AH69-AQ68,IF(A69&lt;'Données projet'!$A$62,$AF$205^A69,IF(A69='Données projet'!$A$62,'Données projet'!$B$62,AI68+AH69-AQ68)))</f>
        <v>264.96000000000015</v>
      </c>
      <c r="AJ69" s="14">
        <f>AI69*VLOOKUP('Données projet'!$B$10,Paramètres!$A$1:$I$89,3,0)*VLOOKUP('Données projet'!$B$10,Paramètres!$A$1:$I$89,5,0)</f>
        <v>239.73580800000011</v>
      </c>
      <c r="AK69" s="14">
        <f t="shared" ref="AK69:AK132" si="89">EXP(-1.0587+0.8836*LN(AJ69)+0.284)</f>
        <v>58.38268464325516</v>
      </c>
      <c r="AL69" s="22">
        <f t="shared" si="58"/>
        <v>519.22304135366949</v>
      </c>
      <c r="AM69" s="62">
        <f t="shared" si="59"/>
        <v>812.55637468700274</v>
      </c>
      <c r="AN69" s="62">
        <f ca="1">AVERAGE(OFFSET($AM$3,0,0,'Données projet'!$E$10+1,1))-AVERAGE(OFFSET($H$3,0,0,'Données projet'!$E$10+1,1))</f>
        <v>368.2847231129137</v>
      </c>
      <c r="AO69" s="62">
        <f t="shared" ref="AO69:AO132" si="90">$AO$3</f>
        <v>171.93647564114769</v>
      </c>
      <c r="AP69" s="16">
        <f>IF(ISNA(VLOOKUP(A69,'Données projet'!$A$61:$I$81,3,0)),0,VLOOKUP(A69,'Données projet'!$A$61:$I$81,3,0))</f>
        <v>4</v>
      </c>
      <c r="AQ69" s="16">
        <f>IF(ISNA(VLOOKUP(A69,'Données projet'!$A$61:$I$81,4,0)),0,VLOOKUP(A69,'Données projet'!$A$61:$I$81,4,0))</f>
        <v>49.91</v>
      </c>
      <c r="AR69" s="17">
        <f>IF(ISNA(VLOOKUP(A69,'Données projet'!$A$61:$I$81,5,0)),0%,VLOOKUP(A69,'Données projet'!$A$61:$I$81,5,0)*VLOOKUP('Données projet'!$B$10,Paramètres!$A$1:$I$89,7,0))</f>
        <v>0.129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14.278663085383233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14.278663085383233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264.95999999999998</v>
      </c>
      <c r="BB69" s="13">
        <f>VLOOKUP(A69,'Données projet'!$A$87:$I$107,9,0)</f>
        <v>9.2524999999999977</v>
      </c>
      <c r="BC69" s="13">
        <f t="array" ref="BC69">INDEX(BB:BB,MIN(IF(ISNUMBER(BB69:BB265),ROW(BB69:BB265),"")))</f>
        <v>9.2524999999999977</v>
      </c>
      <c r="BD69" s="13">
        <f>IF('Données projet'!$A$88&gt;35,BD68+BC69-BL68,IF(A69&lt;'Données projet'!$A$88,$BA$205^A69,IF(A69='Données projet'!$A$88,'Données projet'!$B$88,BD68+BC69-BL68)))</f>
        <v>264.96000000000015</v>
      </c>
      <c r="BE69" s="14">
        <f>BD69*VLOOKUP('Données projet'!$B$11,Paramètres!$A$1:$I$89,3,0)*VLOOKUP('Données projet'!$B$11,Paramètres!$A$1:$I$89,5,0)</f>
        <v>252.13593600000013</v>
      </c>
      <c r="BF69" s="14">
        <f t="shared" ref="BF69:BF132" si="91">EXP(-1.0587+0.8836*LN(BE69)+0.284)</f>
        <v>61.043092689749741</v>
      </c>
      <c r="BG69" s="22">
        <f t="shared" si="61"/>
        <v>545.45347496798104</v>
      </c>
      <c r="BH69" s="62">
        <f t="shared" si="62"/>
        <v>838.7868083013143</v>
      </c>
      <c r="BI69" s="62">
        <f ca="1">AVERAGE(OFFSET($BH$3,0,0,'Données projet'!$E$11+1,1))-AVERAGE(OFFSET($H$3,0,0,'Données projet'!$E$11+1,1))</f>
        <v>395.99712591167969</v>
      </c>
      <c r="BJ69" s="62">
        <f t="shared" ref="BJ69:BJ132" si="92">$BJ$3</f>
        <v>183.6854485910585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49.91</v>
      </c>
      <c r="BM69" s="17">
        <f>IF(ISNA(VLOOKUP(A69,'Données projet'!$A$87:$I$107,5,0)),0%,VLOOKUP(A69,'Données projet'!$A$87:$I$107,5,0)*VLOOKUP('Données projet'!$B$11,Paramètres!$A$1:$I$89,7,0))</f>
        <v>0.129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15.017214624282367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15.017214624282367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227.05107750000016</v>
      </c>
      <c r="P70" s="14">
        <f t="shared" si="87"/>
        <v>55.644577455036639</v>
      </c>
      <c r="Q70" s="22">
        <f t="shared" si="54"/>
        <v>492.36159904668904</v>
      </c>
      <c r="R70" s="62">
        <f t="shared" si="55"/>
        <v>785.69493238002235</v>
      </c>
      <c r="S70" s="62">
        <f ca="1">AVERAGE(OFFSET($R$3,0,0,'Données projet'!$E$9+1,1))-AVERAGE(OFFSET($H$3,0,0,'Données projet'!$E$9+1,1))</f>
        <v>432.90460577933851</v>
      </c>
      <c r="T70" s="62">
        <f t="shared" si="88"/>
        <v>199.33093168961955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15.688161530021043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15.688161530021043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8.8662500000000044</v>
      </c>
      <c r="AI70" s="14">
        <f>IF('Données projet'!$A$62&gt;35,AI69+AH70-AQ69,IF(A70&lt;'Données projet'!$A$62,$AF$205^A70,IF(A70='Données projet'!$A$62,'Données projet'!$B$62,AI69+AH70-AQ69)))</f>
        <v>223.91625000000013</v>
      </c>
      <c r="AJ70" s="14">
        <f>AI70*VLOOKUP('Données projet'!$B$10,Paramètres!$A$1:$I$89,3,0)*VLOOKUP('Données projet'!$B$10,Paramètres!$A$1:$I$89,5,0)</f>
        <v>202.59942300000012</v>
      </c>
      <c r="AK70" s="14">
        <f t="shared" si="89"/>
        <v>50.315012169520465</v>
      </c>
      <c r="AL70" s="22">
        <f t="shared" si="58"/>
        <v>440.49264125358167</v>
      </c>
      <c r="AM70" s="62">
        <f t="shared" si="59"/>
        <v>733.82597458691498</v>
      </c>
      <c r="AN70" s="62">
        <f ca="1">AVERAGE(OFFSET($AM$3,0,0,'Données projet'!$E$10+1,1))-AVERAGE(OFFSET($H$3,0,0,'Données projet'!$E$10+1,1))</f>
        <v>368.2847231129137</v>
      </c>
      <c r="AO70" s="62">
        <f t="shared" si="90"/>
        <v>171.93647564114769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13.998667211403395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13.998667211403395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8.8662500000000044</v>
      </c>
      <c r="BD70" s="13">
        <f>IF('Données projet'!$A$88&gt;35,BD69+BC70-BL69,IF(A70&lt;'Données projet'!$A$88,$BA$205^A70,IF(A70='Données projet'!$A$88,'Données projet'!$B$88,BD69+BC70-BL69)))</f>
        <v>223.91625000000013</v>
      </c>
      <c r="BE70" s="14">
        <f>BD70*VLOOKUP('Données projet'!$B$11,Paramètres!$A$1:$I$89,3,0)*VLOOKUP('Données projet'!$B$11,Paramètres!$A$1:$I$89,5,0)</f>
        <v>213.07870350000013</v>
      </c>
      <c r="BF70" s="14">
        <f t="shared" si="91"/>
        <v>52.607788941489872</v>
      </c>
      <c r="BG70" s="22">
        <f t="shared" si="61"/>
        <v>462.73730766892845</v>
      </c>
      <c r="BH70" s="62">
        <f t="shared" si="62"/>
        <v>756.07064100226171</v>
      </c>
      <c r="BI70" s="62">
        <f ca="1">AVERAGE(OFFSET($BH$3,0,0,'Données projet'!$E$11+1,1))-AVERAGE(OFFSET($H$3,0,0,'Données projet'!$E$11+1,1))</f>
        <v>395.99712591167969</v>
      </c>
      <c r="BJ70" s="62">
        <f t="shared" si="92"/>
        <v>183.6854485910585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14.722736205096675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14.722736205096675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236.04145500000016</v>
      </c>
      <c r="P71" s="14">
        <f t="shared" si="87"/>
        <v>57.587007592056594</v>
      </c>
      <c r="Q71" s="22">
        <f t="shared" si="54"/>
        <v>511.40290568116535</v>
      </c>
      <c r="R71" s="62">
        <f t="shared" si="55"/>
        <v>804.73623901449866</v>
      </c>
      <c r="S71" s="62">
        <f ca="1">AVERAGE(OFFSET($R$3,0,0,'Données projet'!$E$9+1,1))-AVERAGE(OFFSET($H$3,0,0,'Données projet'!$E$9+1,1))</f>
        <v>432.90460577933851</v>
      </c>
      <c r="T71" s="62">
        <f t="shared" si="88"/>
        <v>199.33093168961955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15.38052625125102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15.38052625125102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8.8662500000000044</v>
      </c>
      <c r="AI71" s="14">
        <f>IF('Données projet'!$A$62&gt;35,AI70+AH71-AQ70,IF(A71&lt;'Données projet'!$A$62,$AF$205^A71,IF(A71='Données projet'!$A$62,'Données projet'!$B$62,AI70+AH71-AQ70)))</f>
        <v>232.78250000000014</v>
      </c>
      <c r="AJ71" s="14">
        <f>AI71*VLOOKUP('Données projet'!$B$10,Paramètres!$A$1:$I$89,3,0)*VLOOKUP('Données projet'!$B$10,Paramètres!$A$1:$I$89,5,0)</f>
        <v>210.62160600000013</v>
      </c>
      <c r="AK71" s="14">
        <f t="shared" si="89"/>
        <v>52.071398873356536</v>
      </c>
      <c r="AL71" s="22">
        <f t="shared" si="58"/>
        <v>457.5236501544295</v>
      </c>
      <c r="AM71" s="62">
        <f t="shared" si="59"/>
        <v>750.85698348776282</v>
      </c>
      <c r="AN71" s="62">
        <f ca="1">AVERAGE(OFFSET($AM$3,0,0,'Données projet'!$E$10+1,1))-AVERAGE(OFFSET($H$3,0,0,'Données projet'!$E$10+1,1))</f>
        <v>368.2847231129137</v>
      </c>
      <c r="AO71" s="62">
        <f t="shared" si="90"/>
        <v>171.93647564114769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13.724161885731682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13.724161885731682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8.8662500000000044</v>
      </c>
      <c r="BD71" s="13">
        <f>IF('Données projet'!$A$88&gt;35,BD70+BC71-BL70,IF(A71&lt;'Données projet'!$A$88,$BA$205^A71,IF(A71='Données projet'!$A$88,'Données projet'!$B$88,BD70+BC71-BL70)))</f>
        <v>232.78250000000014</v>
      </c>
      <c r="BE71" s="14">
        <f>BD71*VLOOKUP('Données projet'!$B$11,Paramètres!$A$1:$I$89,3,0)*VLOOKUP('Données projet'!$B$11,Paramètres!$A$1:$I$89,5,0)</f>
        <v>221.51582700000012</v>
      </c>
      <c r="BF71" s="14">
        <f t="shared" si="91"/>
        <v>54.444211453000612</v>
      </c>
      <c r="BG71" s="22">
        <f t="shared" si="61"/>
        <v>480.63040030564292</v>
      </c>
      <c r="BH71" s="62">
        <f t="shared" si="62"/>
        <v>773.96373363897624</v>
      </c>
      <c r="BI71" s="62">
        <f ca="1">AVERAGE(OFFSET($BH$3,0,0,'Données projet'!$E$11+1,1))-AVERAGE(OFFSET($H$3,0,0,'Données projet'!$E$11+1,1))</f>
        <v>395.99712591167969</v>
      </c>
      <c r="BJ71" s="62">
        <f t="shared" si="92"/>
        <v>183.6854485910585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14.434032328097114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14.434032328097114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245.03183250000018</v>
      </c>
      <c r="P72" s="14">
        <f t="shared" si="87"/>
        <v>59.520842912770703</v>
      </c>
      <c r="Q72" s="22">
        <f t="shared" si="54"/>
        <v>530.42924301057599</v>
      </c>
      <c r="R72" s="62">
        <f t="shared" si="55"/>
        <v>823.76257634390936</v>
      </c>
      <c r="S72" s="62">
        <f ca="1">AVERAGE(OFFSET($R$3,0,0,'Données projet'!$E$9+1,1))-AVERAGE(OFFSET($H$3,0,0,'Données projet'!$E$9+1,1))</f>
        <v>432.90460577933851</v>
      </c>
      <c r="T72" s="62">
        <f t="shared" si="88"/>
        <v>199.33093168961955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15.078923512658685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15.078923512658685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8.8662500000000044</v>
      </c>
      <c r="AI72" s="14">
        <f>IF('Données projet'!$A$62&gt;35,AI71+AH72-AQ71,IF(A72&lt;'Données projet'!$A$62,$AF$205^A72,IF(A72='Données projet'!$A$62,'Données projet'!$B$62,AI71+AH72-AQ71)))</f>
        <v>241.64875000000015</v>
      </c>
      <c r="AJ72" s="14">
        <f>AI72*VLOOKUP('Données projet'!$B$10,Paramètres!$A$1:$I$89,3,0)*VLOOKUP('Données projet'!$B$10,Paramètres!$A$1:$I$89,5,0)</f>
        <v>218.64378900000014</v>
      </c>
      <c r="AK72" s="14">
        <f t="shared" si="89"/>
        <v>53.820013961218514</v>
      </c>
      <c r="AL72" s="22">
        <f t="shared" si="58"/>
        <v>474.54112349078923</v>
      </c>
      <c r="AM72" s="62">
        <f t="shared" si="59"/>
        <v>767.87445682412249</v>
      </c>
      <c r="AN72" s="62">
        <f ca="1">AVERAGE(OFFSET($AM$3,0,0,'Données projet'!$E$10+1,1))-AVERAGE(OFFSET($H$3,0,0,'Données projet'!$E$10+1,1))</f>
        <v>368.2847231129137</v>
      </c>
      <c r="AO72" s="62">
        <f t="shared" si="90"/>
        <v>171.93647564114769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13.455039442064676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13.455039442064676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8.8662500000000044</v>
      </c>
      <c r="BD72" s="13">
        <f>IF('Données projet'!$A$88&gt;35,BD71+BC72-BL71,IF(A72&lt;'Données projet'!$A$88,$BA$205^A72,IF(A72='Données projet'!$A$88,'Données projet'!$B$88,BD71+BC72-BL71)))</f>
        <v>241.64875000000015</v>
      </c>
      <c r="BE72" s="14">
        <f>BD72*VLOOKUP('Données projet'!$B$11,Paramètres!$A$1:$I$89,3,0)*VLOOKUP('Données projet'!$B$11,Paramètres!$A$1:$I$89,5,0)</f>
        <v>229.95295050000016</v>
      </c>
      <c r="BF72" s="14">
        <f t="shared" si="91"/>
        <v>56.272508208096568</v>
      </c>
      <c r="BG72" s="22">
        <f t="shared" si="61"/>
        <v>498.50934058326834</v>
      </c>
      <c r="BH72" s="62">
        <f t="shared" si="62"/>
        <v>791.8426739166016</v>
      </c>
      <c r="BI72" s="62">
        <f ca="1">AVERAGE(OFFSET($BH$3,0,0,'Données projet'!$E$11+1,1))-AVERAGE(OFFSET($H$3,0,0,'Données projet'!$E$11+1,1))</f>
        <v>395.99712591167969</v>
      </c>
      <c r="BJ72" s="62">
        <f t="shared" si="92"/>
        <v>183.6854485910585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14.150989758033537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14.150989758033537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254.02221000000017</v>
      </c>
      <c r="P73" s="14">
        <f t="shared" si="87"/>
        <v>61.446434882983361</v>
      </c>
      <c r="Q73" s="22">
        <f t="shared" si="54"/>
        <v>549.44122317119627</v>
      </c>
      <c r="R73" s="62">
        <f t="shared" si="55"/>
        <v>842.77455650452953</v>
      </c>
      <c r="S73" s="62">
        <f ca="1">AVERAGE(OFFSET($R$3,0,0,'Données projet'!$E$9+1,1))-AVERAGE(OFFSET($H$3,0,0,'Données projet'!$E$9+1,1))</f>
        <v>432.90460577933851</v>
      </c>
      <c r="T73" s="62">
        <f t="shared" si="88"/>
        <v>199.33093168961955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14.78323501981064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14.78323501981064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8.8662500000000044</v>
      </c>
      <c r="AI73" s="14">
        <f>IF('Données projet'!$A$62&gt;35,AI72+AH73-AQ72,IF(A73&lt;'Données projet'!$A$62,$AF$205^A73,IF(A73='Données projet'!$A$62,'Données projet'!$B$62,AI72+AH73-AQ72)))</f>
        <v>250.51500000000016</v>
      </c>
      <c r="AJ73" s="14">
        <f>AI73*VLOOKUP('Données projet'!$B$10,Paramètres!$A$1:$I$89,3,0)*VLOOKUP('Données projet'!$B$10,Paramètres!$A$1:$I$89,5,0)</f>
        <v>226.66597200000012</v>
      </c>
      <c r="AK73" s="14">
        <f t="shared" si="89"/>
        <v>55.561175235972904</v>
      </c>
      <c r="AL73" s="22">
        <f t="shared" si="58"/>
        <v>491.54561476931968</v>
      </c>
      <c r="AM73" s="62">
        <f t="shared" si="59"/>
        <v>784.878948102653</v>
      </c>
      <c r="AN73" s="62">
        <f ca="1">AVERAGE(OFFSET($AM$3,0,0,'Données projet'!$E$10+1,1))-AVERAGE(OFFSET($H$3,0,0,'Données projet'!$E$10+1,1))</f>
        <v>368.2847231129137</v>
      </c>
      <c r="AO73" s="62">
        <f t="shared" si="90"/>
        <v>171.93647564114769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13.191194325369496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13.191194325369496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8.8662500000000044</v>
      </c>
      <c r="BD73" s="13">
        <f>IF('Données projet'!$A$88&gt;35,BD72+BC73-BL72,IF(A73&lt;'Données projet'!$A$88,$BA$205^A73,IF(A73='Données projet'!$A$88,'Données projet'!$B$88,BD72+BC73-BL72)))</f>
        <v>250.51500000000016</v>
      </c>
      <c r="BE73" s="14">
        <f>BD73*VLOOKUP('Données projet'!$B$11,Paramètres!$A$1:$I$89,3,0)*VLOOKUP('Données projet'!$B$11,Paramètres!$A$1:$I$89,5,0)</f>
        <v>238.39007400000017</v>
      </c>
      <c r="BF73" s="14">
        <f t="shared" si="91"/>
        <v>58.09301149142599</v>
      </c>
      <c r="BG73" s="22">
        <f t="shared" si="61"/>
        <v>516.37470723090053</v>
      </c>
      <c r="BH73" s="62">
        <f t="shared" si="62"/>
        <v>809.7080405642339</v>
      </c>
      <c r="BI73" s="62">
        <f ca="1">AVERAGE(OFFSET($BH$3,0,0,'Données projet'!$E$11+1,1))-AVERAGE(OFFSET($H$3,0,0,'Données projet'!$E$11+1,1))</f>
        <v>395.99712591167969</v>
      </c>
      <c r="BJ73" s="62">
        <f t="shared" si="92"/>
        <v>183.6854485910585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13.873497480129986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13.873497480129986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263.01258750000017</v>
      </c>
      <c r="P74" s="14">
        <f t="shared" si="87"/>
        <v>63.364108679793951</v>
      </c>
      <c r="Q74" s="22">
        <f t="shared" si="54"/>
        <v>568.43941251314141</v>
      </c>
      <c r="R74" s="62">
        <f t="shared" si="55"/>
        <v>861.77274584647466</v>
      </c>
      <c r="S74" s="62">
        <f ca="1">AVERAGE(OFFSET($R$3,0,0,'Données projet'!$E$9+1,1))-AVERAGE(OFFSET($H$3,0,0,'Données projet'!$E$9+1,1))</f>
        <v>432.90460577933851</v>
      </c>
      <c r="T74" s="62">
        <f t="shared" si="88"/>
        <v>199.33093168961955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14.493344797955173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14.493344797955173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8.8662500000000044</v>
      </c>
      <c r="AI74" s="14">
        <f>IF('Données projet'!$A$62&gt;35,AI73+AH74-AQ73,IF(A74&lt;'Données projet'!$A$62,$AF$205^A74,IF(A74='Données projet'!$A$62,'Données projet'!$B$62,AI73+AH74-AQ73)))</f>
        <v>259.38125000000014</v>
      </c>
      <c r="AJ74" s="14">
        <f>AI74*VLOOKUP('Données projet'!$B$10,Paramètres!$A$1:$I$89,3,0)*VLOOKUP('Données projet'!$B$10,Paramètres!$A$1:$I$89,5,0)</f>
        <v>234.68815500000011</v>
      </c>
      <c r="AK74" s="14">
        <f t="shared" si="89"/>
        <v>57.295176729679312</v>
      </c>
      <c r="AL74" s="22">
        <f t="shared" si="58"/>
        <v>508.53763609585832</v>
      </c>
      <c r="AM74" s="62">
        <f t="shared" si="59"/>
        <v>801.87096942919163</v>
      </c>
      <c r="AN74" s="62">
        <f ca="1">AVERAGE(OFFSET($AM$3,0,0,'Données projet'!$E$10+1,1))-AVERAGE(OFFSET($H$3,0,0,'Données projet'!$E$10+1,1))</f>
        <v>368.2847231129137</v>
      </c>
      <c r="AO74" s="62">
        <f t="shared" si="90"/>
        <v>171.93647564114769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12.932523050483079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12.932523050483079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8.8662500000000044</v>
      </c>
      <c r="BD74" s="13">
        <f>IF('Données projet'!$A$88&gt;35,BD73+BC74-BL73,IF(A74&lt;'Données projet'!$A$88,$BA$205^A74,IF(A74='Données projet'!$A$88,'Données projet'!$B$88,BD73+BC74-BL73)))</f>
        <v>259.38125000000014</v>
      </c>
      <c r="BE74" s="14">
        <f>BD74*VLOOKUP('Données projet'!$B$11,Paramètres!$A$1:$I$89,3,0)*VLOOKUP('Données projet'!$B$11,Paramètres!$A$1:$I$89,5,0)</f>
        <v>246.82719750000012</v>
      </c>
      <c r="BF74" s="14">
        <f t="shared" si="91"/>
        <v>59.906028733631878</v>
      </c>
      <c r="BG74" s="22">
        <f t="shared" si="61"/>
        <v>534.22703569024236</v>
      </c>
      <c r="BH74" s="62">
        <f t="shared" si="62"/>
        <v>827.56036902357573</v>
      </c>
      <c r="BI74" s="62">
        <f ca="1">AVERAGE(OFFSET($BH$3,0,0,'Données projet'!$E$11+1,1))-AVERAGE(OFFSET($H$3,0,0,'Données projet'!$E$11+1,1))</f>
        <v>395.99712591167969</v>
      </c>
      <c r="BJ74" s="62">
        <f t="shared" si="92"/>
        <v>183.6854485910585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13.601446656542548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13.601446656542548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272.00296500000013</v>
      </c>
      <c r="P75" s="14">
        <f t="shared" si="87"/>
        <v>65.274165988687102</v>
      </c>
      <c r="Q75" s="22">
        <f t="shared" si="54"/>
        <v>587.42433647196356</v>
      </c>
      <c r="R75" s="62">
        <f t="shared" si="55"/>
        <v>880.75766980529693</v>
      </c>
      <c r="S75" s="62">
        <f ca="1">AVERAGE(OFFSET($R$3,0,0,'Données projet'!$E$9+1,1))-AVERAGE(OFFSET($H$3,0,0,'Données projet'!$E$9+1,1))</f>
        <v>432.90460577933851</v>
      </c>
      <c r="T75" s="62">
        <f t="shared" si="88"/>
        <v>199.33093168961955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14.209139146534714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14.209139146534714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8.8662500000000044</v>
      </c>
      <c r="AI75" s="14">
        <f>IF('Données projet'!$A$62&gt;35,AI74+AH75-AQ74,IF(A75&lt;'Données projet'!$A$62,$AF$205^A75,IF(A75='Données projet'!$A$62,'Données projet'!$B$62,AI74+AH75-AQ74)))</f>
        <v>268.24750000000012</v>
      </c>
      <c r="AJ75" s="14">
        <f>AI75*VLOOKUP('Données projet'!$B$10,Paramètres!$A$1:$I$89,3,0)*VLOOKUP('Données projet'!$B$10,Paramètres!$A$1:$I$89,5,0)</f>
        <v>242.71033800000009</v>
      </c>
      <c r="AK75" s="14">
        <f t="shared" si="89"/>
        <v>59.022291232778812</v>
      </c>
      <c r="AL75" s="22">
        <f t="shared" si="58"/>
        <v>525.51766258042323</v>
      </c>
      <c r="AM75" s="62">
        <f t="shared" si="59"/>
        <v>818.85099591375661</v>
      </c>
      <c r="AN75" s="62">
        <f ca="1">AVERAGE(OFFSET($AM$3,0,0,'Données projet'!$E$10+1,1))-AVERAGE(OFFSET($H$3,0,0,'Données projet'!$E$10+1,1))</f>
        <v>368.2847231129137</v>
      </c>
      <c r="AO75" s="62">
        <f t="shared" si="90"/>
        <v>171.93647564114769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12.678924161523286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12.678924161523286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8.8662500000000044</v>
      </c>
      <c r="BD75" s="13">
        <f>IF('Données projet'!$A$88&gt;35,BD74+BC75-BL74,IF(A75&lt;'Données projet'!$A$88,$BA$205^A75,IF(A75='Données projet'!$A$88,'Données projet'!$B$88,BD74+BC75-BL74)))</f>
        <v>268.24750000000012</v>
      </c>
      <c r="BE75" s="14">
        <f>BD75*VLOOKUP('Données projet'!$B$11,Paramètres!$A$1:$I$89,3,0)*VLOOKUP('Données projet'!$B$11,Paramètres!$A$1:$I$89,5,0)</f>
        <v>255.26432100000011</v>
      </c>
      <c r="BF75" s="14">
        <f t="shared" si="91"/>
        <v>61.711845155790719</v>
      </c>
      <c r="BG75" s="22">
        <f t="shared" si="61"/>
        <v>552.06682272133571</v>
      </c>
      <c r="BH75" s="62">
        <f t="shared" si="62"/>
        <v>845.40015605466897</v>
      </c>
      <c r="BI75" s="62">
        <f ca="1">AVERAGE(OFFSET($BH$3,0,0,'Données projet'!$E$11+1,1))-AVERAGE(OFFSET($H$3,0,0,'Données projet'!$E$11+1,1))</f>
        <v>395.99712591167969</v>
      </c>
      <c r="BJ75" s="62">
        <f t="shared" si="92"/>
        <v>183.6854485910585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13.334730583671041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13.334730583671041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280.9933425000001</v>
      </c>
      <c r="P76" s="14">
        <f t="shared" si="87"/>
        <v>67.176887420430603</v>
      </c>
      <c r="Q76" s="22">
        <f t="shared" si="54"/>
        <v>606.39648377808339</v>
      </c>
      <c r="R76" s="62">
        <f t="shared" si="55"/>
        <v>899.72981711141665</v>
      </c>
      <c r="S76" s="62">
        <f ca="1">AVERAGE(OFFSET($R$3,0,0,'Données projet'!$E$9+1,1))-AVERAGE(OFFSET($H$3,0,0,'Données projet'!$E$9+1,1))</f>
        <v>432.90460577933851</v>
      </c>
      <c r="T76" s="62">
        <f t="shared" si="88"/>
        <v>199.33093168961955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13.93050659459028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13.93050659459028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8.8662500000000044</v>
      </c>
      <c r="AI76" s="14">
        <f>IF('Données projet'!$A$62&gt;35,AI75+AH76-AQ75,IF(A76&lt;'Données projet'!$A$62,$AF$205^A76,IF(A76='Données projet'!$A$62,'Données projet'!$B$62,AI75+AH76-AQ75)))</f>
        <v>277.1137500000001</v>
      </c>
      <c r="AJ76" s="14">
        <f>AI76*VLOOKUP('Données projet'!$B$10,Paramètres!$A$1:$I$89,3,0)*VLOOKUP('Données projet'!$B$10,Paramètres!$A$1:$I$89,5,0)</f>
        <v>250.73252100000005</v>
      </c>
      <c r="AK76" s="14">
        <f t="shared" si="89"/>
        <v>60.74277247950485</v>
      </c>
      <c r="AL76" s="22">
        <f t="shared" si="58"/>
        <v>542.48613614347107</v>
      </c>
      <c r="AM76" s="62">
        <f t="shared" si="59"/>
        <v>835.81946947680444</v>
      </c>
      <c r="AN76" s="62">
        <f ca="1">AVERAGE(OFFSET($AM$3,0,0,'Données projet'!$E$10+1,1))-AVERAGE(OFFSET($H$3,0,0,'Données projet'!$E$10+1,1))</f>
        <v>368.2847231129137</v>
      </c>
      <c r="AO76" s="62">
        <f t="shared" si="90"/>
        <v>171.93647564114769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12.430298192095945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12.430298192095945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8.8662500000000044</v>
      </c>
      <c r="BD76" s="13">
        <f>IF('Données projet'!$A$88&gt;35,BD75+BC76-BL75,IF(A76&lt;'Données projet'!$A$88,$BA$205^A76,IF(A76='Données projet'!$A$88,'Données projet'!$B$88,BD75+BC76-BL75)))</f>
        <v>277.1137500000001</v>
      </c>
      <c r="BE76" s="14">
        <f>BD76*VLOOKUP('Données projet'!$B$11,Paramètres!$A$1:$I$89,3,0)*VLOOKUP('Données projet'!$B$11,Paramètres!$A$1:$I$89,5,0)</f>
        <v>263.70144450000009</v>
      </c>
      <c r="BF76" s="14">
        <f t="shared" si="91"/>
        <v>63.510726054410156</v>
      </c>
      <c r="BG76" s="22">
        <f t="shared" si="61"/>
        <v>569.89453038226452</v>
      </c>
      <c r="BH76" s="62">
        <f t="shared" si="62"/>
        <v>863.22786371559778</v>
      </c>
      <c r="BI76" s="62">
        <f ca="1">AVERAGE(OFFSET($BH$3,0,0,'Données projet'!$E$11+1,1))-AVERAGE(OFFSET($H$3,0,0,'Données projet'!$E$11+1,1))</f>
        <v>395.99712591167969</v>
      </c>
      <c r="BJ76" s="62">
        <f t="shared" si="92"/>
        <v>183.6854485910585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13.073244650307803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13.073244650307803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289.98372000000012</v>
      </c>
      <c r="P77" s="14">
        <f t="shared" si="87"/>
        <v>69.072534609971271</v>
      </c>
      <c r="Q77" s="22">
        <f t="shared" si="54"/>
        <v>625.35631011236683</v>
      </c>
      <c r="R77" s="62">
        <f t="shared" si="55"/>
        <v>918.68964344570009</v>
      </c>
      <c r="S77" s="62">
        <f ca="1">AVERAGE(OFFSET($R$3,0,0,'Données projet'!$E$9+1,1))-AVERAGE(OFFSET($H$3,0,0,'Données projet'!$E$9+1,1))</f>
        <v>432.90460577933851</v>
      </c>
      <c r="T77" s="62">
        <f t="shared" si="88"/>
        <v>199.33093168961955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0.17200000000000001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22.796194272040225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22.796194272040225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285.98</v>
      </c>
      <c r="AG77" s="13">
        <f>VLOOKUP(A77,'Données projet'!$A$61:$I$81,9,0)</f>
        <v>8.8662500000000044</v>
      </c>
      <c r="AH77" s="13">
        <f t="array" ref="AH77">INDEX(AG:AG,MIN(IF(ISNUMBER(AG77:AG273),ROW(AG77:AG273),"")))</f>
        <v>8.8662500000000044</v>
      </c>
      <c r="AI77" s="14">
        <f>IF('Données projet'!$A$62&gt;35,AI76+AH77-AQ76,IF(A77&lt;'Données projet'!$A$62,$AF$205^A77,IF(A77='Données projet'!$A$62,'Données projet'!$B$62,AI76+AH77-AQ76)))</f>
        <v>285.98000000000008</v>
      </c>
      <c r="AJ77" s="14">
        <f>AI77*VLOOKUP('Données projet'!$B$10,Paramètres!$A$1:$I$89,3,0)*VLOOKUP('Données projet'!$B$10,Paramètres!$A$1:$I$89,5,0)</f>
        <v>258.75470400000006</v>
      </c>
      <c r="AK77" s="14">
        <f t="shared" si="89"/>
        <v>62.456857045748947</v>
      </c>
      <c r="AL77" s="22">
        <f t="shared" si="58"/>
        <v>559.4434688213463</v>
      </c>
      <c r="AM77" s="62">
        <f t="shared" si="59"/>
        <v>852.77680215467967</v>
      </c>
      <c r="AN77" s="62">
        <f ca="1">AVERAGE(OFFSET($AM$3,0,0,'Données projet'!$E$10+1,1))-AVERAGE(OFFSET($H$3,0,0,'Données projet'!$E$10+1,1))</f>
        <v>368.2847231129137</v>
      </c>
      <c r="AO77" s="62">
        <f t="shared" si="90"/>
        <v>171.93647564114769</v>
      </c>
      <c r="AP77" s="16">
        <f>IF(ISNA(VLOOKUP(A77,'Données projet'!$A$61:$I$81,3,0)),0,VLOOKUP(A77,'Données projet'!$A$61:$I$81,3,0))</f>
        <v>5</v>
      </c>
      <c r="AQ77" s="16">
        <f>IF(ISNA(VLOOKUP(A77,'Données projet'!$A$61:$I$81,4,0)),0,VLOOKUP(A77,'Données projet'!$A$61:$I$81,4,0))</f>
        <v>47.4</v>
      </c>
      <c r="AR77" s="17">
        <f>IF(ISNA(VLOOKUP(A77,'Données projet'!$A$61:$I$81,5,0)),0%,VLOOKUP(A77,'Données projet'!$A$61:$I$81,5,0)*VLOOKUP('Données projet'!$B$10,Paramètres!$A$1:$I$89,7,0))</f>
        <v>0.17200000000000001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20.341219504282051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20.341219504282051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285.98</v>
      </c>
      <c r="BB77" s="13">
        <f>VLOOKUP(A77,'Données projet'!$A$87:$I$107,9,0)</f>
        <v>8.8662500000000044</v>
      </c>
      <c r="BC77" s="13">
        <f t="array" ref="BC77">INDEX(BB:BB,MIN(IF(ISNUMBER(BB77:BB273),ROW(BB77:BB273),"")))</f>
        <v>8.8662500000000044</v>
      </c>
      <c r="BD77" s="13">
        <f>IF('Données projet'!$A$88&gt;35,BD76+BC77-BL76,IF(A77&lt;'Données projet'!$A$88,$BA$205^A77,IF(A77='Données projet'!$A$88,'Données projet'!$B$88,BD76+BC77-BL76)))</f>
        <v>285.98000000000008</v>
      </c>
      <c r="BE77" s="14">
        <f>BD77*VLOOKUP('Données projet'!$B$11,Paramètres!$A$1:$I$89,3,0)*VLOOKUP('Données projet'!$B$11,Paramètres!$A$1:$I$89,5,0)</f>
        <v>272.13856800000008</v>
      </c>
      <c r="BF77" s="14">
        <f t="shared" si="91"/>
        <v>65.302918785776711</v>
      </c>
      <c r="BG77" s="22">
        <f t="shared" si="61"/>
        <v>587.71058948522784</v>
      </c>
      <c r="BH77" s="62">
        <f t="shared" si="62"/>
        <v>881.04392281856121</v>
      </c>
      <c r="BI77" s="62">
        <f ca="1">AVERAGE(OFFSET($BH$3,0,0,'Données projet'!$E$11+1,1))-AVERAGE(OFFSET($H$3,0,0,'Données projet'!$E$11+1,1))</f>
        <v>395.99712591167969</v>
      </c>
      <c r="BJ77" s="62">
        <f t="shared" si="92"/>
        <v>183.6854485910585</v>
      </c>
      <c r="BK77" s="16">
        <f>IF(ISNA(VLOOKUP(A77,'Données projet'!$A$87:$I$107,3,0)),0,VLOOKUP(A77,'Données projet'!$A$87:$I$107,3,0))</f>
        <v>5</v>
      </c>
      <c r="BL77" s="16">
        <f>IF(ISNA(VLOOKUP(A77,'Données projet'!$A$87:$I$107,4,0)),0,VLOOKUP(A77,'Données projet'!$A$87:$I$107,4,0))</f>
        <v>47.4</v>
      </c>
      <c r="BM77" s="17">
        <f>IF(ISNA(VLOOKUP(A77,'Données projet'!$A$87:$I$107,5,0)),0%,VLOOKUP(A77,'Données projet'!$A$87:$I$107,5,0)*VLOOKUP('Données projet'!$B$11,Paramètres!$A$1:$I$89,7,0))</f>
        <v>0.17200000000000001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21.393351547606983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21.393351547606983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250.7185980000001</v>
      </c>
      <c r="P78" s="14">
        <f t="shared" si="87"/>
        <v>60.739792084155006</v>
      </c>
      <c r="Q78" s="22">
        <f t="shared" si="54"/>
        <v>542.45669606323679</v>
      </c>
      <c r="R78" s="62">
        <f t="shared" si="55"/>
        <v>835.79002939657016</v>
      </c>
      <c r="S78" s="62">
        <f ca="1">AVERAGE(OFFSET($R$3,0,0,'Données projet'!$E$9+1,1))-AVERAGE(OFFSET($H$3,0,0,'Données projet'!$E$9+1,1))</f>
        <v>432.90460577933851</v>
      </c>
      <c r="T78" s="62">
        <f t="shared" si="88"/>
        <v>199.33093168961955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22.349174806671087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22.349174806671087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8.6770000000000014</v>
      </c>
      <c r="AI78" s="14">
        <f>IF('Données projet'!$A$62&gt;35,AI77+AH78-AQ77,IF(A78&lt;'Données projet'!$A$62,$AF$205^A78,IF(A78='Données projet'!$A$62,'Données projet'!$B$62,AI77+AH78-AQ77)))</f>
        <v>247.25700000000009</v>
      </c>
      <c r="AJ78" s="14">
        <f>AI78*VLOOKUP('Données projet'!$B$10,Paramètres!$A$1:$I$89,3,0)*VLOOKUP('Données projet'!$B$10,Paramètres!$A$1:$I$89,5,0)</f>
        <v>223.71813360000007</v>
      </c>
      <c r="AK78" s="14">
        <f t="shared" si="89"/>
        <v>54.92221376571495</v>
      </c>
      <c r="AL78" s="22">
        <f t="shared" si="58"/>
        <v>485.29860499528695</v>
      </c>
      <c r="AM78" s="62">
        <f t="shared" si="59"/>
        <v>778.63193832862021</v>
      </c>
      <c r="AN78" s="62">
        <f ca="1">AVERAGE(OFFSET($AM$3,0,0,'Données projet'!$E$10+1,1))-AVERAGE(OFFSET($H$3,0,0,'Données projet'!$E$10+1,1))</f>
        <v>368.2847231129137</v>
      </c>
      <c r="AO78" s="62">
        <f t="shared" si="90"/>
        <v>171.93647564114769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19.942340596721895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19.942340596721895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8.6770000000000014</v>
      </c>
      <c r="BD78" s="13">
        <f>IF('Données projet'!$A$88&gt;35,BD77+BC78-BL77,IF(A78&lt;'Données projet'!$A$88,$BA$205^A78,IF(A78='Données projet'!$A$88,'Données projet'!$B$88,BD77+BC78-BL77)))</f>
        <v>247.25700000000009</v>
      </c>
      <c r="BE78" s="14">
        <f>BD78*VLOOKUP('Données projet'!$B$11,Paramètres!$A$1:$I$89,3,0)*VLOOKUP('Données projet'!$B$11,Paramètres!$A$1:$I$89,5,0)</f>
        <v>235.28976120000007</v>
      </c>
      <c r="BF78" s="14">
        <f t="shared" si="91"/>
        <v>57.424933541731441</v>
      </c>
      <c r="BG78" s="22">
        <f t="shared" si="61"/>
        <v>509.81142667518242</v>
      </c>
      <c r="BH78" s="62">
        <f t="shared" si="62"/>
        <v>803.14476000851573</v>
      </c>
      <c r="BI78" s="62">
        <f ca="1">AVERAGE(OFFSET($BH$3,0,0,'Données projet'!$E$11+1,1))-AVERAGE(OFFSET($H$3,0,0,'Données projet'!$E$11+1,1))</f>
        <v>395.99712591167969</v>
      </c>
      <c r="BJ78" s="62">
        <f t="shared" si="92"/>
        <v>183.6854485910585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20.973840972414408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20.973840972414408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259.51707600000009</v>
      </c>
      <c r="P79" s="14">
        <f t="shared" si="87"/>
        <v>62.619426939193161</v>
      </c>
      <c r="Q79" s="22">
        <f t="shared" si="54"/>
        <v>561.05440928576149</v>
      </c>
      <c r="R79" s="62">
        <f t="shared" si="55"/>
        <v>854.38774261909475</v>
      </c>
      <c r="S79" s="62">
        <f ca="1">AVERAGE(OFFSET($R$3,0,0,'Données projet'!$E$9+1,1))-AVERAGE(OFFSET($H$3,0,0,'Données projet'!$E$9+1,1))</f>
        <v>432.90460577933851</v>
      </c>
      <c r="T79" s="62">
        <f t="shared" si="88"/>
        <v>199.33093168961955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21.910921120362886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21.910921120362886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8.6770000000000014</v>
      </c>
      <c r="AI79" s="14">
        <f>IF('Données projet'!$A$62&gt;35,AI78+AH79-AQ78,IF(A79&lt;'Données projet'!$A$62,$AF$205^A79,IF(A79='Données projet'!$A$62,'Données projet'!$B$62,AI78+AH79-AQ78)))</f>
        <v>255.93400000000008</v>
      </c>
      <c r="AJ79" s="14">
        <f>AI79*VLOOKUP('Données projet'!$B$10,Paramètres!$A$1:$I$89,3,0)*VLOOKUP('Données projet'!$B$10,Paramètres!$A$1:$I$89,5,0)</f>
        <v>231.56908320000005</v>
      </c>
      <c r="AK79" s="14">
        <f t="shared" si="89"/>
        <v>56.621819638037671</v>
      </c>
      <c r="AL79" s="22">
        <f t="shared" si="58"/>
        <v>501.93248910958238</v>
      </c>
      <c r="AM79" s="62">
        <f t="shared" si="59"/>
        <v>795.26582244291569</v>
      </c>
      <c r="AN79" s="62">
        <f ca="1">AVERAGE(OFFSET($AM$3,0,0,'Données projet'!$E$10+1,1))-AVERAGE(OFFSET($H$3,0,0,'Données projet'!$E$10+1,1))</f>
        <v>368.2847231129137</v>
      </c>
      <c r="AO79" s="62">
        <f t="shared" si="90"/>
        <v>171.93647564114769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19.551283461246886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19.551283461246886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8.6770000000000014</v>
      </c>
      <c r="BD79" s="13">
        <f>IF('Données projet'!$A$88&gt;35,BD78+BC79-BL78,IF(A79&lt;'Données projet'!$A$88,$BA$205^A79,IF(A79='Données projet'!$A$88,'Données projet'!$B$88,BD78+BC79-BL78)))</f>
        <v>255.93400000000008</v>
      </c>
      <c r="BE79" s="14">
        <f>BD79*VLOOKUP('Données projet'!$B$11,Paramètres!$A$1:$I$89,3,0)*VLOOKUP('Données projet'!$B$11,Paramètres!$A$1:$I$89,5,0)</f>
        <v>243.54679440000007</v>
      </c>
      <c r="BF79" s="14">
        <f t="shared" si="91"/>
        <v>59.201987807635689</v>
      </c>
      <c r="BG79" s="22">
        <f t="shared" si="61"/>
        <v>527.28746234496555</v>
      </c>
      <c r="BH79" s="62">
        <f t="shared" si="62"/>
        <v>820.62079567829892</v>
      </c>
      <c r="BI79" s="62">
        <f ca="1">AVERAGE(OFFSET($BH$3,0,0,'Données projet'!$E$11+1,1))-AVERAGE(OFFSET($H$3,0,0,'Données projet'!$E$11+1,1))</f>
        <v>395.99712591167969</v>
      </c>
      <c r="BJ79" s="62">
        <f t="shared" si="92"/>
        <v>183.6854485910585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20.562556743725171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20.562556743725171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268.31555400000013</v>
      </c>
      <c r="P80" s="14">
        <f t="shared" si="87"/>
        <v>64.491657233004062</v>
      </c>
      <c r="Q80" s="22">
        <f t="shared" si="54"/>
        <v>579.63922623081567</v>
      </c>
      <c r="R80" s="62">
        <f t="shared" si="55"/>
        <v>872.97255956414892</v>
      </c>
      <c r="S80" s="62">
        <f ca="1">AVERAGE(OFFSET($R$3,0,0,'Données projet'!$E$9+1,1))-AVERAGE(OFFSET($H$3,0,0,'Données projet'!$E$9+1,1))</f>
        <v>432.90460577933851</v>
      </c>
      <c r="T80" s="62">
        <f t="shared" si="88"/>
        <v>199.33093168961955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21.481261321534834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21.481261321534834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8.6770000000000014</v>
      </c>
      <c r="AI80" s="14">
        <f>IF('Données projet'!$A$62&gt;35,AI79+AH80-AQ79,IF(A80&lt;'Données projet'!$A$62,$AF$205^A80,IF(A80='Données projet'!$A$62,'Données projet'!$B$62,AI79+AH80-AQ79)))</f>
        <v>264.6110000000001</v>
      </c>
      <c r="AJ80" s="14">
        <f>AI80*VLOOKUP('Données projet'!$B$10,Paramètres!$A$1:$I$89,3,0)*VLOOKUP('Données projet'!$B$10,Paramètres!$A$1:$I$89,5,0)</f>
        <v>239.42003280000009</v>
      </c>
      <c r="AK80" s="14">
        <f t="shared" si="89"/>
        <v>58.314730148380967</v>
      </c>
      <c r="AL80" s="22">
        <f t="shared" si="58"/>
        <v>518.55471213509702</v>
      </c>
      <c r="AM80" s="62">
        <f t="shared" si="59"/>
        <v>811.88804546843039</v>
      </c>
      <c r="AN80" s="62">
        <f ca="1">AVERAGE(OFFSET($AM$3,0,0,'Données projet'!$E$10+1,1))-AVERAGE(OFFSET($H$3,0,0,'Données projet'!$E$10+1,1))</f>
        <v>368.2847231129137</v>
      </c>
      <c r="AO80" s="62">
        <f t="shared" si="90"/>
        <v>171.93647564114769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19.167894717677239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19.167894717677239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8.6770000000000014</v>
      </c>
      <c r="BD80" s="13">
        <f>IF('Données projet'!$A$88&gt;35,BD79+BC80-BL79,IF(A80&lt;'Données projet'!$A$88,$BA$205^A80,IF(A80='Données projet'!$A$88,'Données projet'!$B$88,BD79+BC80-BL79)))</f>
        <v>264.6110000000001</v>
      </c>
      <c r="BE80" s="14">
        <f>BD80*VLOOKUP('Données projet'!$B$11,Paramètres!$A$1:$I$89,3,0)*VLOOKUP('Données projet'!$B$11,Paramètres!$A$1:$I$89,5,0)</f>
        <v>251.80382760000009</v>
      </c>
      <c r="BF80" s="14">
        <f t="shared" si="91"/>
        <v>60.972041614338686</v>
      </c>
      <c r="BG80" s="22">
        <f t="shared" si="61"/>
        <v>544.75130554830673</v>
      </c>
      <c r="BH80" s="62">
        <f t="shared" si="62"/>
        <v>838.0846388816401</v>
      </c>
      <c r="BI80" s="62">
        <f ca="1">AVERAGE(OFFSET($BH$3,0,0,'Données projet'!$E$11+1,1))-AVERAGE(OFFSET($H$3,0,0,'Données projet'!$E$11+1,1))</f>
        <v>395.99712591167969</v>
      </c>
      <c r="BJ80" s="62">
        <f t="shared" si="92"/>
        <v>183.6854485910585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20.159337547901924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20.159337547901924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277.11403200000018</v>
      </c>
      <c r="P81" s="14">
        <f t="shared" si="87"/>
        <v>66.356753617040368</v>
      </c>
      <c r="Q81" s="22">
        <f t="shared" si="54"/>
        <v>598.21161828301217</v>
      </c>
      <c r="R81" s="62">
        <f t="shared" si="55"/>
        <v>891.54495161634554</v>
      </c>
      <c r="S81" s="62">
        <f ca="1">AVERAGE(OFFSET($R$3,0,0,'Données projet'!$E$9+1,1))-AVERAGE(OFFSET($H$3,0,0,'Données projet'!$E$9+1,1))</f>
        <v>432.90460577933851</v>
      </c>
      <c r="T81" s="62">
        <f t="shared" si="88"/>
        <v>199.33093168961955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21.060026889295202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21.060026889295202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8.6770000000000014</v>
      </c>
      <c r="AI81" s="14">
        <f>IF('Données projet'!$A$62&gt;35,AI80+AH81-AQ80,IF(A81&lt;'Données projet'!$A$62,$AF$205^A81,IF(A81='Données projet'!$A$62,'Données projet'!$B$62,AI80+AH81-AQ80)))</f>
        <v>273.28800000000012</v>
      </c>
      <c r="AJ81" s="14">
        <f>AI81*VLOOKUP('Données projet'!$B$10,Paramètres!$A$1:$I$89,3,0)*VLOOKUP('Données projet'!$B$10,Paramètres!$A$1:$I$89,5,0)</f>
        <v>247.27098240000012</v>
      </c>
      <c r="AK81" s="14">
        <f t="shared" si="89"/>
        <v>60.001190025553029</v>
      </c>
      <c r="AL81" s="22">
        <f t="shared" si="58"/>
        <v>535.16570030783839</v>
      </c>
      <c r="AM81" s="62">
        <f t="shared" si="59"/>
        <v>828.49903364117176</v>
      </c>
      <c r="AN81" s="62">
        <f ca="1">AVERAGE(OFFSET($AM$3,0,0,'Données projet'!$E$10+1,1))-AVERAGE(OFFSET($H$3,0,0,'Données projet'!$E$10+1,1))</f>
        <v>368.2847231129137</v>
      </c>
      <c r="AO81" s="62">
        <f t="shared" si="90"/>
        <v>171.93647564114769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18.79202399352495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18.79202399352495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8.6770000000000014</v>
      </c>
      <c r="BD81" s="13">
        <f>IF('Données projet'!$A$88&gt;35,BD80+BC81-BL80,IF(A81&lt;'Données projet'!$A$88,$BA$205^A81,IF(A81='Données projet'!$A$88,'Données projet'!$B$88,BD80+BC81-BL80)))</f>
        <v>273.28800000000012</v>
      </c>
      <c r="BE81" s="14">
        <f>BD81*VLOOKUP('Données projet'!$B$11,Paramètres!$A$1:$I$89,3,0)*VLOOKUP('Données projet'!$B$11,Paramètres!$A$1:$I$89,5,0)</f>
        <v>260.06086080000017</v>
      </c>
      <c r="BF81" s="14">
        <f t="shared" si="91"/>
        <v>62.735350842559512</v>
      </c>
      <c r="BG81" s="22">
        <f t="shared" si="61"/>
        <v>562.20340194412472</v>
      </c>
      <c r="BH81" s="62">
        <f t="shared" si="62"/>
        <v>855.53673527745809</v>
      </c>
      <c r="BI81" s="62">
        <f ca="1">AVERAGE(OFFSET($BH$3,0,0,'Données projet'!$E$11+1,1))-AVERAGE(OFFSET($H$3,0,0,'Données projet'!$E$11+1,1))</f>
        <v>395.99712591167969</v>
      </c>
      <c r="BJ81" s="62">
        <f t="shared" si="92"/>
        <v>183.6854485910585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19.764025234569345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19.764025234569345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285.91251000000017</v>
      </c>
      <c r="P82" s="14">
        <f t="shared" si="87"/>
        <v>68.214968580220258</v>
      </c>
      <c r="Q82" s="22">
        <f t="shared" si="54"/>
        <v>616.77202519388391</v>
      </c>
      <c r="R82" s="62">
        <f t="shared" si="55"/>
        <v>910.10535852721728</v>
      </c>
      <c r="S82" s="62">
        <f ca="1">AVERAGE(OFFSET($R$3,0,0,'Données projet'!$E$9+1,1))-AVERAGE(OFFSET($H$3,0,0,'Données projet'!$E$9+1,1))</f>
        <v>432.90460577933851</v>
      </c>
      <c r="T82" s="62">
        <f t="shared" si="88"/>
        <v>199.33093168961955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20.647052607344154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20.647052607344154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8.6770000000000014</v>
      </c>
      <c r="AI82" s="14">
        <f>IF('Données projet'!$A$62&gt;35,AI81+AH82-AQ81,IF(A82&lt;'Données projet'!$A$62,$AF$205^A82,IF(A82='Données projet'!$A$62,'Données projet'!$B$62,AI81+AH82-AQ81)))</f>
        <v>281.96500000000015</v>
      </c>
      <c r="AJ82" s="14">
        <f>AI82*VLOOKUP('Données projet'!$B$10,Paramètres!$A$1:$I$89,3,0)*VLOOKUP('Données projet'!$B$10,Paramètres!$A$1:$I$89,5,0)</f>
        <v>255.1219320000001</v>
      </c>
      <c r="AK82" s="14">
        <f t="shared" si="89"/>
        <v>61.681427575411924</v>
      </c>
      <c r="AL82" s="22">
        <f t="shared" si="58"/>
        <v>551.76585126050918</v>
      </c>
      <c r="AM82" s="62">
        <f t="shared" si="59"/>
        <v>845.09918459384244</v>
      </c>
      <c r="AN82" s="62">
        <f ca="1">AVERAGE(OFFSET($AM$3,0,0,'Données projet'!$E$10+1,1))-AVERAGE(OFFSET($H$3,0,0,'Données projet'!$E$10+1,1))</f>
        <v>368.2847231129137</v>
      </c>
      <c r="AO82" s="62">
        <f t="shared" si="90"/>
        <v>171.93647564114769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18.423523865014783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18.423523865014783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8.6770000000000014</v>
      </c>
      <c r="BD82" s="13">
        <f>IF('Données projet'!$A$88&gt;35,BD81+BC82-BL81,IF(A82&lt;'Données projet'!$A$88,$BA$205^A82,IF(A82='Données projet'!$A$88,'Données projet'!$B$88,BD81+BC82-BL81)))</f>
        <v>281.96500000000015</v>
      </c>
      <c r="BE82" s="14">
        <f>BD82*VLOOKUP('Données projet'!$B$11,Paramètres!$A$1:$I$89,3,0)*VLOOKUP('Données projet'!$B$11,Paramètres!$A$1:$I$89,5,0)</f>
        <v>268.31789400000014</v>
      </c>
      <c r="BF82" s="14">
        <f t="shared" si="91"/>
        <v>64.492154201698639</v>
      </c>
      <c r="BG82" s="22">
        <f t="shared" si="61"/>
        <v>579.6441672846255</v>
      </c>
      <c r="BH82" s="62">
        <f t="shared" si="62"/>
        <v>872.97750061795887</v>
      </c>
      <c r="BI82" s="62">
        <f ca="1">AVERAGE(OFFSET($BH$3,0,0,'Données projet'!$E$11+1,1))-AVERAGE(OFFSET($H$3,0,0,'Données projet'!$E$11+1,1))</f>
        <v>395.99712591167969</v>
      </c>
      <c r="BJ82" s="62">
        <f t="shared" si="92"/>
        <v>183.6854485910585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19.376464754584514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19.376464754584514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294.71098800000021</v>
      </c>
      <c r="P83" s="14">
        <f t="shared" si="87"/>
        <v>70.066538188752801</v>
      </c>
      <c r="Q83" s="22">
        <f t="shared" si="54"/>
        <v>635.3208581120781</v>
      </c>
      <c r="R83" s="62">
        <f t="shared" si="55"/>
        <v>928.65419144541147</v>
      </c>
      <c r="S83" s="62">
        <f ca="1">AVERAGE(OFFSET($R$3,0,0,'Données projet'!$E$9+1,1))-AVERAGE(OFFSET($H$3,0,0,'Données projet'!$E$9+1,1))</f>
        <v>432.90460577933851</v>
      </c>
      <c r="T83" s="62">
        <f t="shared" si="88"/>
        <v>199.33093168961955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20.242176499172725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20.242176499172725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8.6770000000000014</v>
      </c>
      <c r="AI83" s="14">
        <f>IF('Données projet'!$A$62&gt;35,AI82+AH83-AQ82,IF(A83&lt;'Données projet'!$A$62,$AF$205^A83,IF(A83='Données projet'!$A$62,'Données projet'!$B$62,AI82+AH83-AQ82)))</f>
        <v>290.64200000000017</v>
      </c>
      <c r="AJ83" s="14">
        <f>AI83*VLOOKUP('Données projet'!$B$10,Paramètres!$A$1:$I$89,3,0)*VLOOKUP('Données projet'!$B$10,Paramètres!$A$1:$I$89,5,0)</f>
        <v>262.97288160000016</v>
      </c>
      <c r="AK83" s="14">
        <f t="shared" si="89"/>
        <v>63.355656254051972</v>
      </c>
      <c r="AL83" s="22">
        <f t="shared" si="58"/>
        <v>568.35553676247412</v>
      </c>
      <c r="AM83" s="62">
        <f t="shared" si="59"/>
        <v>861.68887009580749</v>
      </c>
      <c r="AN83" s="62">
        <f ca="1">AVERAGE(OFFSET($AM$3,0,0,'Données projet'!$E$10+1,1))-AVERAGE(OFFSET($H$3,0,0,'Données projet'!$E$10+1,1))</f>
        <v>368.2847231129137</v>
      </c>
      <c r="AO83" s="62">
        <f t="shared" si="90"/>
        <v>171.93647564114769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18.062249799261814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18.062249799261814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8.6770000000000014</v>
      </c>
      <c r="BD83" s="13">
        <f>IF('Données projet'!$A$88&gt;35,BD82+BC83-BL82,IF(A83&lt;'Données projet'!$A$88,$BA$205^A83,IF(A83='Données projet'!$A$88,'Données projet'!$B$88,BD82+BC83-BL82)))</f>
        <v>290.64200000000017</v>
      </c>
      <c r="BE83" s="14">
        <f>BD83*VLOOKUP('Données projet'!$B$11,Paramètres!$A$1:$I$89,3,0)*VLOOKUP('Données projet'!$B$11,Paramètres!$A$1:$I$89,5,0)</f>
        <v>276.57492720000016</v>
      </c>
      <c r="BF83" s="14">
        <f t="shared" si="91"/>
        <v>66.242674874712534</v>
      </c>
      <c r="BG83" s="22">
        <f t="shared" si="61"/>
        <v>597.07399028012458</v>
      </c>
      <c r="BH83" s="62">
        <f t="shared" si="62"/>
        <v>890.40732361345795</v>
      </c>
      <c r="BI83" s="62">
        <f ca="1">AVERAGE(OFFSET($BH$3,0,0,'Données projet'!$E$11+1,1))-AVERAGE(OFFSET($H$3,0,0,'Données projet'!$E$11+1,1))</f>
        <v>395.99712591167969</v>
      </c>
      <c r="BJ83" s="62">
        <f t="shared" si="92"/>
        <v>183.6854485910585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18.996504099223635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18.996504099223635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303.5094660000002</v>
      </c>
      <c r="P84" s="14">
        <f t="shared" si="87"/>
        <v>71.911683612358004</v>
      </c>
      <c r="Q84" s="22">
        <f t="shared" si="54"/>
        <v>653.85850224152387</v>
      </c>
      <c r="R84" s="62">
        <f t="shared" si="55"/>
        <v>947.19183557485712</v>
      </c>
      <c r="S84" s="62">
        <f ca="1">AVERAGE(OFFSET($R$3,0,0,'Données projet'!$E$9+1,1))-AVERAGE(OFFSET($H$3,0,0,'Données projet'!$E$9+1,1))</f>
        <v>432.90460577933851</v>
      </c>
      <c r="T84" s="62">
        <f t="shared" si="88"/>
        <v>199.33093168961955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19.845239764532497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19.845239764532497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8.6770000000000014</v>
      </c>
      <c r="AI84" s="14">
        <f>IF('Données projet'!$A$62&gt;35,AI83+AH84-AQ83,IF(A84&lt;'Données projet'!$A$62,$AF$205^A84,IF(A84='Données projet'!$A$62,'Données projet'!$B$62,AI83+AH84-AQ83)))</f>
        <v>299.31900000000019</v>
      </c>
      <c r="AJ84" s="14">
        <f>AI84*VLOOKUP('Données projet'!$B$10,Paramètres!$A$1:$I$89,3,0)*VLOOKUP('Données projet'!$B$10,Paramètres!$A$1:$I$89,5,0)</f>
        <v>270.8238312000002</v>
      </c>
      <c r="AK84" s="14">
        <f t="shared" si="89"/>
        <v>65.024076047844915</v>
      </c>
      <c r="AL84" s="22">
        <f t="shared" si="58"/>
        <v>584.93510512333023</v>
      </c>
      <c r="AM84" s="62">
        <f t="shared" si="59"/>
        <v>878.26843845666349</v>
      </c>
      <c r="AN84" s="62">
        <f ca="1">AVERAGE(OFFSET($AM$3,0,0,'Données projet'!$E$10+1,1))-AVERAGE(OFFSET($H$3,0,0,'Données projet'!$E$10+1,1))</f>
        <v>368.2847231129137</v>
      </c>
      <c r="AO84" s="62">
        <f t="shared" si="90"/>
        <v>171.93647564114769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17.708060097582841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17.708060097582841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8.6770000000000014</v>
      </c>
      <c r="BD84" s="13">
        <f>IF('Données projet'!$A$88&gt;35,BD83+BC84-BL83,IF(A84&lt;'Données projet'!$A$88,$BA$205^A84,IF(A84='Données projet'!$A$88,'Données projet'!$B$88,BD83+BC84-BL83)))</f>
        <v>299.31900000000019</v>
      </c>
      <c r="BE84" s="14">
        <f>BD84*VLOOKUP('Données projet'!$B$11,Paramètres!$A$1:$I$89,3,0)*VLOOKUP('Données projet'!$B$11,Paramètres!$A$1:$I$89,5,0)</f>
        <v>284.83196040000018</v>
      </c>
      <c r="BF84" s="14">
        <f t="shared" si="91"/>
        <v>67.987121961040245</v>
      </c>
      <c r="BG84" s="22">
        <f t="shared" si="61"/>
        <v>614.49323511214538</v>
      </c>
      <c r="BH84" s="62">
        <f t="shared" si="62"/>
        <v>907.82656844547864</v>
      </c>
      <c r="BI84" s="62">
        <f ca="1">AVERAGE(OFFSET($BH$3,0,0,'Données projet'!$E$11+1,1))-AVERAGE(OFFSET($H$3,0,0,'Données projet'!$E$11+1,1))</f>
        <v>395.99712591167969</v>
      </c>
      <c r="BJ84" s="62">
        <f t="shared" si="92"/>
        <v>183.6854485910585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18.623994240561267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18.623994240561267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312.30794400000019</v>
      </c>
      <c r="P85" s="14">
        <f t="shared" si="87"/>
        <v>73.750612468537497</v>
      </c>
      <c r="Q85" s="22">
        <f t="shared" si="54"/>
        <v>672.38531918270314</v>
      </c>
      <c r="R85" s="62">
        <f t="shared" si="55"/>
        <v>965.7186525160364</v>
      </c>
      <c r="S85" s="62">
        <f ca="1">AVERAGE(OFFSET($R$3,0,0,'Données projet'!$E$9+1,1))-AVERAGE(OFFSET($H$3,0,0,'Données projet'!$E$9+1,1))</f>
        <v>432.90460577933851</v>
      </c>
      <c r="T85" s="62">
        <f t="shared" si="88"/>
        <v>199.33093168961955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19.456086717151059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19.456086717151059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8.6770000000000014</v>
      </c>
      <c r="AI85" s="14">
        <f>IF('Données projet'!$A$62&gt;35,AI84+AH85-AQ84,IF(A85&lt;'Données projet'!$A$62,$AF$205^A85,IF(A85='Données projet'!$A$62,'Données projet'!$B$62,AI84+AH85-AQ84)))</f>
        <v>307.99600000000021</v>
      </c>
      <c r="AJ85" s="14">
        <f>AI85*VLOOKUP('Données projet'!$B$10,Paramètres!$A$1:$I$89,3,0)*VLOOKUP('Données projet'!$B$10,Paramètres!$A$1:$I$89,5,0)</f>
        <v>278.67478080000018</v>
      </c>
      <c r="AK85" s="14">
        <f t="shared" si="89"/>
        <v>66.686874688958113</v>
      </c>
      <c r="AL85" s="22">
        <f t="shared" si="58"/>
        <v>601.50488330993562</v>
      </c>
      <c r="AM85" s="62">
        <f t="shared" si="59"/>
        <v>894.83821664326888</v>
      </c>
      <c r="AN85" s="62">
        <f ca="1">AVERAGE(OFFSET($AM$3,0,0,'Données projet'!$E$10+1,1))-AVERAGE(OFFSET($H$3,0,0,'Données projet'!$E$10+1,1))</f>
        <v>368.2847231129137</v>
      </c>
      <c r="AO85" s="62">
        <f t="shared" si="90"/>
        <v>171.93647564114769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17.360815839919407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17.360815839919407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8.6770000000000014</v>
      </c>
      <c r="BD85" s="13">
        <f>IF('Données projet'!$A$88&gt;35,BD84+BC85-BL84,IF(A85&lt;'Données projet'!$A$88,$BA$205^A85,IF(A85='Données projet'!$A$88,'Données projet'!$B$88,BD84+BC85-BL84)))</f>
        <v>307.99600000000021</v>
      </c>
      <c r="BE85" s="14">
        <f>BD85*VLOOKUP('Données projet'!$B$11,Paramètres!$A$1:$I$89,3,0)*VLOOKUP('Données projet'!$B$11,Paramètres!$A$1:$I$89,5,0)</f>
        <v>293.08899360000021</v>
      </c>
      <c r="BF85" s="14">
        <f t="shared" si="91"/>
        <v>69.725691747511789</v>
      </c>
      <c r="BG85" s="22">
        <f t="shared" si="61"/>
        <v>631.90224364691676</v>
      </c>
      <c r="BH85" s="62">
        <f t="shared" si="62"/>
        <v>925.23557698025002</v>
      </c>
      <c r="BI85" s="62">
        <f ca="1">AVERAGE(OFFSET($BH$3,0,0,'Données projet'!$E$11+1,1))-AVERAGE(OFFSET($H$3,0,0,'Données projet'!$E$11+1,1))</f>
        <v>395.99712591167969</v>
      </c>
      <c r="BJ85" s="62">
        <f t="shared" si="92"/>
        <v>183.6854485910585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18.258789073018686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18.258789073018686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321.10642200000024</v>
      </c>
      <c r="P86" s="14">
        <f t="shared" si="87"/>
        <v>75.58352001110228</v>
      </c>
      <c r="Q86" s="22">
        <f t="shared" si="54"/>
        <v>690.90164900267018</v>
      </c>
      <c r="R86" s="62">
        <f t="shared" si="55"/>
        <v>984.23498233600344</v>
      </c>
      <c r="S86" s="62">
        <f ca="1">AVERAGE(OFFSET($R$3,0,0,'Données projet'!$E$9+1,1))-AVERAGE(OFFSET($H$3,0,0,'Données projet'!$E$9+1,1))</f>
        <v>432.90460577933851</v>
      </c>
      <c r="T86" s="62">
        <f t="shared" si="88"/>
        <v>199.33093168961955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19.074564723668853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19.074564723668853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8.6770000000000014</v>
      </c>
      <c r="AI86" s="14">
        <f>IF('Données projet'!$A$62&gt;35,AI85+AH86-AQ85,IF(A86&lt;'Données projet'!$A$62,$AF$205^A86,IF(A86='Données projet'!$A$62,'Données projet'!$B$62,AI85+AH86-AQ85)))</f>
        <v>316.67300000000023</v>
      </c>
      <c r="AJ86" s="14">
        <f>AI86*VLOOKUP('Données projet'!$B$10,Paramètres!$A$1:$I$89,3,0)*VLOOKUP('Données projet'!$B$10,Paramètres!$A$1:$I$89,5,0)</f>
        <v>286.52573040000021</v>
      </c>
      <c r="AK86" s="14">
        <f t="shared" si="89"/>
        <v>68.344228730046424</v>
      </c>
      <c r="AL86" s="22">
        <f t="shared" si="58"/>
        <v>618.06517881816455</v>
      </c>
      <c r="AM86" s="62">
        <f t="shared" si="59"/>
        <v>911.39851215149793</v>
      </c>
      <c r="AN86" s="62">
        <f ca="1">AVERAGE(OFFSET($AM$3,0,0,'Données projet'!$E$10+1,1))-AVERAGE(OFFSET($H$3,0,0,'Données projet'!$E$10+1,1))</f>
        <v>368.2847231129137</v>
      </c>
      <c r="AO86" s="62">
        <f t="shared" si="90"/>
        <v>171.93647564114769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17.020380830350668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17.020380830350668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8.6770000000000014</v>
      </c>
      <c r="BD86" s="13">
        <f>IF('Données projet'!$A$88&gt;35,BD85+BC86-BL85,IF(A86&lt;'Données projet'!$A$88,$BA$205^A86,IF(A86='Données projet'!$A$88,'Données projet'!$B$88,BD85+BC86-BL85)))</f>
        <v>316.67300000000023</v>
      </c>
      <c r="BE86" s="14">
        <f>BD86*VLOOKUP('Données projet'!$B$11,Paramètres!$A$1:$I$89,3,0)*VLOOKUP('Données projet'!$B$11,Paramètres!$A$1:$I$89,5,0)</f>
        <v>301.34602680000023</v>
      </c>
      <c r="BF86" s="14">
        <f t="shared" si="91"/>
        <v>71.45856883201175</v>
      </c>
      <c r="BG86" s="22">
        <f t="shared" si="61"/>
        <v>649.30133739242081</v>
      </c>
      <c r="BH86" s="62">
        <f t="shared" si="62"/>
        <v>942.63467072575418</v>
      </c>
      <c r="BI86" s="62">
        <f ca="1">AVERAGE(OFFSET($BH$3,0,0,'Données projet'!$E$11+1,1))-AVERAGE(OFFSET($H$3,0,0,'Données projet'!$E$11+1,1))</f>
        <v>395.99712591167969</v>
      </c>
      <c r="BJ86" s="62">
        <f t="shared" si="92"/>
        <v>183.6854485910585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17.900745356058462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17.900745356058462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329.90490000000028</v>
      </c>
      <c r="P87" s="14">
        <f t="shared" si="87"/>
        <v>77.410590184772218</v>
      </c>
      <c r="Q87" s="22">
        <f t="shared" si="54"/>
        <v>709.40781207181215</v>
      </c>
      <c r="R87" s="62">
        <f t="shared" si="55"/>
        <v>1002.7411454051455</v>
      </c>
      <c r="S87" s="62">
        <f ca="1">AVERAGE(OFFSET($R$3,0,0,'Données projet'!$E$9+1,1))-AVERAGE(OFFSET($H$3,0,0,'Données projet'!$E$9+1,1))</f>
        <v>432.90460577933851</v>
      </c>
      <c r="T87" s="62">
        <f t="shared" si="88"/>
        <v>199.33093168961955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0.17200000000000001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30.552117051580126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30.552117051580126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325.35000000000002</v>
      </c>
      <c r="AG87" s="13">
        <f>VLOOKUP(A87,'Données projet'!$A$61:$I$81,9,0)</f>
        <v>8.6770000000000014</v>
      </c>
      <c r="AH87" s="13">
        <f t="array" ref="AH87">INDEX(AG:AG,MIN(IF(ISNUMBER(AG87:AG283),ROW(AG87:AG283),"")))</f>
        <v>8.6770000000000014</v>
      </c>
      <c r="AI87" s="14">
        <f>IF('Données projet'!$A$62&gt;35,AI86+AH87-AQ86,IF(A87&lt;'Données projet'!$A$62,$AF$205^A87,IF(A87='Données projet'!$A$62,'Données projet'!$B$62,AI86+AH87-AQ86)))</f>
        <v>325.35000000000025</v>
      </c>
      <c r="AJ87" s="14">
        <f>AI87*VLOOKUP('Données projet'!$B$10,Paramètres!$A$1:$I$89,3,0)*VLOOKUP('Données projet'!$B$10,Paramètres!$A$1:$I$89,5,0)</f>
        <v>294.37668000000025</v>
      </c>
      <c r="AK87" s="14">
        <f t="shared" si="89"/>
        <v>69.99630449784344</v>
      </c>
      <c r="AL87" s="22">
        <f t="shared" si="58"/>
        <v>634.61628133374438</v>
      </c>
      <c r="AM87" s="62">
        <f t="shared" si="59"/>
        <v>927.94961466707764</v>
      </c>
      <c r="AN87" s="62">
        <f ca="1">AVERAGE(OFFSET($AM$3,0,0,'Données projet'!$E$10+1,1))-AVERAGE(OFFSET($H$3,0,0,'Données projet'!$E$10+1,1))</f>
        <v>368.2847231129137</v>
      </c>
      <c r="AO87" s="62">
        <f t="shared" si="90"/>
        <v>171.93647564114769</v>
      </c>
      <c r="AP87" s="16">
        <f>IF(ISNA(VLOOKUP(A87,'Données projet'!$A$61:$I$81,3,0)),0,VLOOKUP(A87,'Données projet'!$A$61:$I$81,3,0))</f>
        <v>6</v>
      </c>
      <c r="AQ87" s="16">
        <f>IF(ISNA(VLOOKUP(A87,'Données projet'!$A$61:$I$81,4,0)),0,VLOOKUP(A87,'Données projet'!$A$61:$I$81,4,0))</f>
        <v>61.47</v>
      </c>
      <c r="AR87" s="17">
        <f>IF(ISNA(VLOOKUP(A87,'Données projet'!$A$61:$I$81,5,0)),0%,VLOOKUP(A87,'Données projet'!$A$61:$I$81,5,0)*VLOOKUP('Données projet'!$B$10,Paramètres!$A$1:$I$89,7,0))</f>
        <v>0.17200000000000001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27.26188906140996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27.26188906140996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325.35000000000002</v>
      </c>
      <c r="BB87" s="13">
        <f>VLOOKUP(A87,'Données projet'!$A$87:$I$107,9,0)</f>
        <v>8.6770000000000014</v>
      </c>
      <c r="BC87" s="13">
        <f t="array" ref="BC87">INDEX(BB:BB,MIN(IF(ISNUMBER(BB87:BB283),ROW(BB87:BB283),"")))</f>
        <v>8.6770000000000014</v>
      </c>
      <c r="BD87" s="13">
        <f>IF('Données projet'!$A$88&gt;35,BD86+BC87-BL86,IF(A87&lt;'Données projet'!$A$88,$BA$205^A87,IF(A87='Données projet'!$A$88,'Données projet'!$B$88,BD86+BC87-BL86)))</f>
        <v>325.35000000000025</v>
      </c>
      <c r="BE87" s="14">
        <f>BD87*VLOOKUP('Données projet'!$B$11,Paramètres!$A$1:$I$89,3,0)*VLOOKUP('Données projet'!$B$11,Paramètres!$A$1:$I$89,5,0)</f>
        <v>309.60306000000026</v>
      </c>
      <c r="BF87" s="14">
        <f t="shared" si="91"/>
        <v>73.185927120523928</v>
      </c>
      <c r="BG87" s="22">
        <f t="shared" si="61"/>
        <v>666.69081923491296</v>
      </c>
      <c r="BH87" s="62">
        <f t="shared" si="62"/>
        <v>960.02415256824634</v>
      </c>
      <c r="BI87" s="62">
        <f ca="1">AVERAGE(OFFSET($BH$3,0,0,'Données projet'!$E$11+1,1))-AVERAGE(OFFSET($H$3,0,0,'Données projet'!$E$11+1,1))</f>
        <v>395.99712591167969</v>
      </c>
      <c r="BJ87" s="62">
        <f t="shared" si="92"/>
        <v>183.6854485910585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61.47</v>
      </c>
      <c r="BM87" s="17">
        <f>IF(ISNA(VLOOKUP(A87,'Données projet'!$A$87:$I$107,5,0)),0%,VLOOKUP(A87,'Données projet'!$A$87:$I$107,5,0)*VLOOKUP('Données projet'!$B$11,Paramètres!$A$1:$I$89,7,0))</f>
        <v>0.17200000000000001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28.671986771482885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28.671986771482885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8.2910000000000021</v>
      </c>
      <c r="N88" s="14">
        <f>IF('Données projet'!$A$36&gt;35,N87+M88-V87,IF(A88&lt;'Données projet'!$A$36,$K$205^A88,IF(A88='Données projet'!$A$36,'Données projet'!$B$36,N87+M88-V87)))</f>
        <v>272.17100000000028</v>
      </c>
      <c r="O88" s="14">
        <f>N88*VLOOKUP('Données projet'!$B$9,Paramètres!$A$1:$I$89,3,0)*VLOOKUP('Données projet'!$B$9,Paramètres!$A$1:$I$89,5,0)</f>
        <v>275.98139400000031</v>
      </c>
      <c r="P88" s="14">
        <f t="shared" si="87"/>
        <v>66.117048721763197</v>
      </c>
      <c r="Q88" s="22">
        <f t="shared" si="54"/>
        <v>595.82145440707143</v>
      </c>
      <c r="R88" s="62">
        <f t="shared" si="55"/>
        <v>889.1547877404048</v>
      </c>
      <c r="S88" s="62">
        <f ca="1">AVERAGE(OFFSET($R$3,0,0,'Données projet'!$E$9+1,1))-AVERAGE(OFFSET($H$3,0,0,'Données projet'!$E$9+1,1))</f>
        <v>432.90460577933851</v>
      </c>
      <c r="T88" s="62">
        <f t="shared" si="88"/>
        <v>199.33093168961955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29.953008671149991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29.953008671149991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8.2910000000000021</v>
      </c>
      <c r="AI88" s="14">
        <f>IF('Données projet'!$A$62&gt;35,AI87+AH88-AQ87,IF(A88&lt;'Données projet'!$A$62,$AF$205^A88,IF(A88='Données projet'!$A$62,'Données projet'!$B$62,AI87+AH88-AQ87)))</f>
        <v>272.17100000000028</v>
      </c>
      <c r="AJ88" s="14">
        <f>AI88*VLOOKUP('Données projet'!$B$10,Paramètres!$A$1:$I$89,3,0)*VLOOKUP('Données projet'!$B$10,Paramètres!$A$1:$I$89,5,0)</f>
        <v>246.26032080000024</v>
      </c>
      <c r="AK88" s="14">
        <f t="shared" si="89"/>
        <v>59.784443753506842</v>
      </c>
      <c r="AL88" s="22">
        <f t="shared" si="58"/>
        <v>533.02796493069138</v>
      </c>
      <c r="AM88" s="62">
        <f t="shared" si="59"/>
        <v>826.36129826402475</v>
      </c>
      <c r="AN88" s="62">
        <f ca="1">AVERAGE(OFFSET($AM$3,0,0,'Données projet'!$E$10+1,1))-AVERAGE(OFFSET($H$3,0,0,'Données projet'!$E$10+1,1))</f>
        <v>368.2847231129137</v>
      </c>
      <c r="AO88" s="62">
        <f t="shared" si="90"/>
        <v>171.93647564114769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26.727300045026148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26.727300045026148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8.2910000000000021</v>
      </c>
      <c r="BD88" s="13">
        <f>IF('Données projet'!$A$88&gt;35,BD87+BC88-BL87,IF(A88&lt;'Données projet'!$A$88,$BA$205^A88,IF(A88='Données projet'!$A$88,'Données projet'!$B$88,BD87+BC88-BL87)))</f>
        <v>272.17100000000028</v>
      </c>
      <c r="BE88" s="14">
        <f>BD88*VLOOKUP('Données projet'!$B$11,Paramètres!$A$1:$I$89,3,0)*VLOOKUP('Données projet'!$B$11,Paramètres!$A$1:$I$89,5,0)</f>
        <v>258.99792360000026</v>
      </c>
      <c r="BF88" s="14">
        <f t="shared" si="91"/>
        <v>62.508727780336244</v>
      </c>
      <c r="BG88" s="22">
        <f t="shared" si="61"/>
        <v>559.95741782075277</v>
      </c>
      <c r="BH88" s="62">
        <f t="shared" si="62"/>
        <v>853.29075115408614</v>
      </c>
      <c r="BI88" s="62">
        <f ca="1">AVERAGE(OFFSET($BH$3,0,0,'Données projet'!$E$11+1,1))-AVERAGE(OFFSET($H$3,0,0,'Données projet'!$E$11+1,1))</f>
        <v>395.99712591167969</v>
      </c>
      <c r="BJ88" s="62">
        <f t="shared" si="92"/>
        <v>183.6854485910585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28.109746599079223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28.109746599079223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8.2910000000000021</v>
      </c>
      <c r="N89" s="14">
        <f>IF('Données projet'!$A$36&gt;35,N88+M89-V88,IF(A89&lt;'Données projet'!$A$36,$K$205^A89,IF(A89='Données projet'!$A$36,'Données projet'!$B$36,N88+M89-V88)))</f>
        <v>280.46200000000027</v>
      </c>
      <c r="O89" s="14">
        <f>N89*VLOOKUP('Données projet'!$B$9,Paramètres!$A$1:$I$89,3,0)*VLOOKUP('Données projet'!$B$9,Paramètres!$A$1:$I$89,5,0)</f>
        <v>284.38846800000033</v>
      </c>
      <c r="P89" s="14">
        <f t="shared" si="87"/>
        <v>67.893577257383939</v>
      </c>
      <c r="Q89" s="22">
        <f t="shared" si="54"/>
        <v>613.55789548994426</v>
      </c>
      <c r="R89" s="62">
        <f t="shared" si="55"/>
        <v>906.89122882327752</v>
      </c>
      <c r="S89" s="62">
        <f ca="1">AVERAGE(OFFSET($R$3,0,0,'Données projet'!$E$9+1,1))-AVERAGE(OFFSET($H$3,0,0,'Données projet'!$E$9+1,1))</f>
        <v>432.90460577933851</v>
      </c>
      <c r="T89" s="62">
        <f t="shared" si="88"/>
        <v>199.33093168961955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29.365648440640062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29.365648440640062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8.2910000000000021</v>
      </c>
      <c r="AI89" s="14">
        <f>IF('Données projet'!$A$62&gt;35,AI88+AH89-AQ88,IF(A89&lt;'Données projet'!$A$62,$AF$205^A89,IF(A89='Données projet'!$A$62,'Données projet'!$B$62,AI88+AH89-AQ88)))</f>
        <v>280.46200000000027</v>
      </c>
      <c r="AJ89" s="14">
        <f>AI89*VLOOKUP('Données projet'!$B$10,Paramètres!$A$1:$I$89,3,0)*VLOOKUP('Données projet'!$B$10,Paramètres!$A$1:$I$89,5,0)</f>
        <v>253.76201760000023</v>
      </c>
      <c r="AK89" s="14">
        <f t="shared" si="89"/>
        <v>61.390818695638195</v>
      </c>
      <c r="AL89" s="22">
        <f t="shared" si="58"/>
        <v>548.89118988157031</v>
      </c>
      <c r="AM89" s="62">
        <f t="shared" si="59"/>
        <v>842.22452321490368</v>
      </c>
      <c r="AN89" s="62">
        <f ca="1">AVERAGE(OFFSET($AM$3,0,0,'Données projet'!$E$10+1,1))-AVERAGE(OFFSET($H$3,0,0,'Données projet'!$E$10+1,1))</f>
        <v>368.2847231129137</v>
      </c>
      <c r="AO89" s="62">
        <f t="shared" si="90"/>
        <v>171.93647564114769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26.20319399318652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26.20319399318652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8.2910000000000021</v>
      </c>
      <c r="BD89" s="13">
        <f>IF('Données projet'!$A$88&gt;35,BD88+BC89-BL88,IF(A89&lt;'Données projet'!$A$88,$BA$205^A89,IF(A89='Données projet'!$A$88,'Données projet'!$B$88,BD88+BC89-BL88)))</f>
        <v>280.46200000000027</v>
      </c>
      <c r="BE89" s="14">
        <f>BD89*VLOOKUP('Données projet'!$B$11,Paramètres!$A$1:$I$89,3,0)*VLOOKUP('Données projet'!$B$11,Paramètres!$A$1:$I$89,5,0)</f>
        <v>266.88763920000025</v>
      </c>
      <c r="BF89" s="14">
        <f t="shared" si="91"/>
        <v>64.188302727706215</v>
      </c>
      <c r="BG89" s="22">
        <f t="shared" si="61"/>
        <v>576.62393219075545</v>
      </c>
      <c r="BH89" s="62">
        <f t="shared" si="62"/>
        <v>869.95726552408883</v>
      </c>
      <c r="BI89" s="62">
        <f ca="1">AVERAGE(OFFSET($BH$3,0,0,'Données projet'!$E$11+1,1))-AVERAGE(OFFSET($H$3,0,0,'Données projet'!$E$11+1,1))</f>
        <v>395.99712591167969</v>
      </c>
      <c r="BJ89" s="62">
        <f t="shared" si="92"/>
        <v>183.6854485910585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27.558531613523751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27.558531613523751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8.2910000000000021</v>
      </c>
      <c r="N90" s="14">
        <f>IF('Données projet'!$A$36&gt;35,N89+M90-V89,IF(A90&lt;'Données projet'!$A$36,$K$205^A90,IF(A90='Données projet'!$A$36,'Données projet'!$B$36,N89+M90-V89)))</f>
        <v>288.75300000000027</v>
      </c>
      <c r="O90" s="14">
        <f>N90*VLOOKUP('Données projet'!$B$9,Paramètres!$A$1:$I$89,3,0)*VLOOKUP('Données projet'!$B$9,Paramètres!$A$1:$I$89,5,0)</f>
        <v>292.7955420000003</v>
      </c>
      <c r="P90" s="14">
        <f t="shared" si="87"/>
        <v>69.664002307656872</v>
      </c>
      <c r="Q90" s="22">
        <f t="shared" si="54"/>
        <v>631.2837063358362</v>
      </c>
      <c r="R90" s="62">
        <f t="shared" si="55"/>
        <v>924.61703966916957</v>
      </c>
      <c r="S90" s="62">
        <f ca="1">AVERAGE(OFFSET($R$3,0,0,'Données projet'!$E$9+1,1))-AVERAGE(OFFSET($H$3,0,0,'Données projet'!$E$9+1,1))</f>
        <v>432.90460577933851</v>
      </c>
      <c r="T90" s="62">
        <f t="shared" si="88"/>
        <v>199.33093168961955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28.789805985996068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28.789805985996068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8.2910000000000021</v>
      </c>
      <c r="AI90" s="14">
        <f>IF('Données projet'!$A$62&gt;35,AI89+AH90-AQ89,IF(A90&lt;'Données projet'!$A$62,$AF$205^A90,IF(A90='Données projet'!$A$62,'Données projet'!$B$62,AI89+AH90-AQ89)))</f>
        <v>288.75300000000027</v>
      </c>
      <c r="AJ90" s="14">
        <f>AI90*VLOOKUP('Données projet'!$B$10,Paramètres!$A$1:$I$89,3,0)*VLOOKUP('Données projet'!$B$10,Paramètres!$A$1:$I$89,5,0)</f>
        <v>261.26371440000025</v>
      </c>
      <c r="AK90" s="14">
        <f t="shared" si="89"/>
        <v>62.991674736313257</v>
      </c>
      <c r="AL90" s="22">
        <f t="shared" si="58"/>
        <v>564.74480274574603</v>
      </c>
      <c r="AM90" s="62">
        <f t="shared" si="59"/>
        <v>858.07813607907929</v>
      </c>
      <c r="AN90" s="62">
        <f ca="1">AVERAGE(OFFSET($AM$3,0,0,'Données projet'!$E$10+1,1))-AVERAGE(OFFSET($H$3,0,0,'Données projet'!$E$10+1,1))</f>
        <v>368.2847231129137</v>
      </c>
      <c r="AO90" s="62">
        <f t="shared" si="90"/>
        <v>171.93647564114769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25.689365341350342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25.689365341350342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8.2910000000000021</v>
      </c>
      <c r="BD90" s="13">
        <f>IF('Données projet'!$A$88&gt;35,BD89+BC90-BL89,IF(A90&lt;'Données projet'!$A$88,$BA$205^A90,IF(A90='Données projet'!$A$88,'Données projet'!$B$88,BD89+BC90-BL89)))</f>
        <v>288.75300000000027</v>
      </c>
      <c r="BE90" s="14">
        <f>BD90*VLOOKUP('Données projet'!$B$11,Paramètres!$A$1:$I$89,3,0)*VLOOKUP('Données projet'!$B$11,Paramètres!$A$1:$I$89,5,0)</f>
        <v>274.7773548000003</v>
      </c>
      <c r="BF90" s="14">
        <f t="shared" si="91"/>
        <v>65.862107285872696</v>
      </c>
      <c r="BG90" s="22">
        <f t="shared" si="61"/>
        <v>593.28039646622881</v>
      </c>
      <c r="BH90" s="62">
        <f t="shared" si="62"/>
        <v>886.61372979956218</v>
      </c>
      <c r="BI90" s="62">
        <f ca="1">AVERAGE(OFFSET($BH$3,0,0,'Données projet'!$E$11+1,1))-AVERAGE(OFFSET($H$3,0,0,'Données projet'!$E$11+1,1))</f>
        <v>395.99712591167969</v>
      </c>
      <c r="BJ90" s="62">
        <f t="shared" si="92"/>
        <v>183.6854485910585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27.018125617627078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27.018125617627078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8.2910000000000021</v>
      </c>
      <c r="N91" s="14">
        <f>IF('Données projet'!$A$36&gt;35,N90+M91-V90,IF(A91&lt;'Données projet'!$A$36,$K$205^A91,IF(A91='Données projet'!$A$36,'Données projet'!$B$36,N90+M91-V90)))</f>
        <v>297.04400000000027</v>
      </c>
      <c r="O91" s="14">
        <f>N91*VLOOKUP('Données projet'!$B$9,Paramètres!$A$1:$I$89,3,0)*VLOOKUP('Données projet'!$B$9,Paramètres!$A$1:$I$89,5,0)</f>
        <v>301.20261600000032</v>
      </c>
      <c r="P91" s="14">
        <f t="shared" si="87"/>
        <v>71.428519249633297</v>
      </c>
      <c r="Q91" s="22">
        <f t="shared" si="54"/>
        <v>648.99922722644521</v>
      </c>
      <c r="R91" s="62">
        <f t="shared" si="55"/>
        <v>942.33256055977859</v>
      </c>
      <c r="S91" s="62">
        <f ca="1">AVERAGE(OFFSET($R$3,0,0,'Données projet'!$E$9+1,1))-AVERAGE(OFFSET($H$3,0,0,'Données projet'!$E$9+1,1))</f>
        <v>432.90460577933851</v>
      </c>
      <c r="T91" s="62">
        <f t="shared" si="88"/>
        <v>199.33093168961955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28.225255450658427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28.225255450658427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8.2910000000000021</v>
      </c>
      <c r="AI91" s="14">
        <f>IF('Données projet'!$A$62&gt;35,AI90+AH91-AQ90,IF(A91&lt;'Données projet'!$A$62,$AF$205^A91,IF(A91='Données projet'!$A$62,'Données projet'!$B$62,AI90+AH91-AQ90)))</f>
        <v>297.04400000000027</v>
      </c>
      <c r="AJ91" s="14">
        <f>AI91*VLOOKUP('Données projet'!$B$10,Paramètres!$A$1:$I$89,3,0)*VLOOKUP('Données projet'!$B$10,Paramètres!$A$1:$I$89,5,0)</f>
        <v>268.76541120000024</v>
      </c>
      <c r="AK91" s="14">
        <f t="shared" si="89"/>
        <v>64.587188539623412</v>
      </c>
      <c r="AL91" s="22">
        <f t="shared" si="58"/>
        <v>580.58911121317794</v>
      </c>
      <c r="AM91" s="62">
        <f t="shared" si="59"/>
        <v>873.92244454651131</v>
      </c>
      <c r="AN91" s="62">
        <f ca="1">AVERAGE(OFFSET($AM$3,0,0,'Données projet'!$E$10+1,1))-AVERAGE(OFFSET($H$3,0,0,'Données projet'!$E$10+1,1))</f>
        <v>368.2847231129137</v>
      </c>
      <c r="AO91" s="62">
        <f t="shared" si="90"/>
        <v>171.93647564114769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25.185612555972138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25.185612555972138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8.2910000000000021</v>
      </c>
      <c r="BD91" s="13">
        <f>IF('Données projet'!$A$88&gt;35,BD90+BC91-BL90,IF(A91&lt;'Données projet'!$A$88,$BA$205^A91,IF(A91='Données projet'!$A$88,'Données projet'!$B$88,BD90+BC91-BL90)))</f>
        <v>297.04400000000027</v>
      </c>
      <c r="BE91" s="14">
        <f>BD91*VLOOKUP('Données projet'!$B$11,Paramètres!$A$1:$I$89,3,0)*VLOOKUP('Données projet'!$B$11,Paramètres!$A$1:$I$89,5,0)</f>
        <v>282.66707040000023</v>
      </c>
      <c r="BF91" s="14">
        <f t="shared" si="91"/>
        <v>67.530326169234471</v>
      </c>
      <c r="BG91" s="22">
        <f t="shared" si="61"/>
        <v>609.92713235808367</v>
      </c>
      <c r="BH91" s="62">
        <f t="shared" si="62"/>
        <v>903.26046569141704</v>
      </c>
      <c r="BI91" s="62">
        <f ca="1">AVERAGE(OFFSET($BH$3,0,0,'Données projet'!$E$11+1,1))-AVERAGE(OFFSET($H$3,0,0,'Données projet'!$E$11+1,1))</f>
        <v>395.99712591167969</v>
      </c>
      <c r="BJ91" s="62">
        <f t="shared" si="92"/>
        <v>183.6854485910585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26.488316653694827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26.488316653694827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8.2910000000000021</v>
      </c>
      <c r="N92" s="14">
        <f>IF('Données projet'!$A$36&gt;35,N91+M92-V91,IF(A92&lt;'Données projet'!$A$36,$K$205^A92,IF(A92='Données projet'!$A$36,'Données projet'!$B$36,N91+M92-V91)))</f>
        <v>305.33500000000026</v>
      </c>
      <c r="O92" s="14">
        <f>N92*VLOOKUP('Données projet'!$B$9,Paramètres!$A$1:$I$89,3,0)*VLOOKUP('Données projet'!$B$9,Paramètres!$A$1:$I$89,5,0)</f>
        <v>309.60969000000028</v>
      </c>
      <c r="P92" s="14">
        <f t="shared" si="87"/>
        <v>73.187311933195204</v>
      </c>
      <c r="Q92" s="22">
        <f t="shared" si="54"/>
        <v>666.70477836698205</v>
      </c>
      <c r="R92" s="62">
        <f t="shared" si="55"/>
        <v>960.03811170031531</v>
      </c>
      <c r="S92" s="62">
        <f ca="1">AVERAGE(OFFSET($R$3,0,0,'Données projet'!$E$9+1,1))-AVERAGE(OFFSET($H$3,0,0,'Données projet'!$E$9+1,1))</f>
        <v>432.90460577933851</v>
      </c>
      <c r="T92" s="62">
        <f t="shared" si="88"/>
        <v>199.33093168961955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27.671775406976931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27.671775406976931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8.2910000000000021</v>
      </c>
      <c r="AI92" s="14">
        <f>IF('Données projet'!$A$62&gt;35,AI91+AH92-AQ91,IF(A92&lt;'Données projet'!$A$62,$AF$205^A92,IF(A92='Données projet'!$A$62,'Données projet'!$B$62,AI91+AH92-AQ91)))</f>
        <v>305.33500000000026</v>
      </c>
      <c r="AJ92" s="14">
        <f>AI92*VLOOKUP('Données projet'!$B$10,Paramètres!$A$1:$I$89,3,0)*VLOOKUP('Données projet'!$B$10,Paramètres!$A$1:$I$89,5,0)</f>
        <v>276.26710800000023</v>
      </c>
      <c r="AK92" s="14">
        <f t="shared" si="89"/>
        <v>66.177526346547864</v>
      </c>
      <c r="AL92" s="22">
        <f t="shared" si="58"/>
        <v>596.42440482023801</v>
      </c>
      <c r="AM92" s="62">
        <f t="shared" si="59"/>
        <v>889.75773815357138</v>
      </c>
      <c r="AN92" s="62">
        <f ca="1">AVERAGE(OFFSET($AM$3,0,0,'Données projet'!$E$10+1,1))-AVERAGE(OFFSET($H$3,0,0,'Données projet'!$E$10+1,1))</f>
        <v>368.2847231129137</v>
      </c>
      <c r="AO92" s="62">
        <f t="shared" si="90"/>
        <v>171.93647564114769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24.691738055456341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24.691738055456341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8.2910000000000021</v>
      </c>
      <c r="BD92" s="13">
        <f>IF('Données projet'!$A$88&gt;35,BD91+BC92-BL91,IF(A92&lt;'Données projet'!$A$88,$BA$205^A92,IF(A92='Données projet'!$A$88,'Données projet'!$B$88,BD91+BC92-BL91)))</f>
        <v>305.33500000000026</v>
      </c>
      <c r="BE92" s="14">
        <f>BD92*VLOOKUP('Données projet'!$B$11,Paramètres!$A$1:$I$89,3,0)*VLOOKUP('Données projet'!$B$11,Paramètres!$A$1:$I$89,5,0)</f>
        <v>290.55678600000027</v>
      </c>
      <c r="BF92" s="14">
        <f t="shared" si="91"/>
        <v>69.193133194113571</v>
      </c>
      <c r="BG92" s="22">
        <f t="shared" si="61"/>
        <v>626.56444259641489</v>
      </c>
      <c r="BH92" s="62">
        <f t="shared" si="62"/>
        <v>919.89777592974815</v>
      </c>
      <c r="BI92" s="62">
        <f ca="1">AVERAGE(OFFSET($BH$3,0,0,'Données projet'!$E$11+1,1))-AVERAGE(OFFSET($H$3,0,0,'Données projet'!$E$11+1,1))</f>
        <v>395.99712591167969</v>
      </c>
      <c r="BJ92" s="62">
        <f t="shared" si="92"/>
        <v>183.6854485910585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25.968896920393732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25.968896920393732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8.2910000000000021</v>
      </c>
      <c r="N93" s="14">
        <f>IF('Données projet'!$A$36&gt;35,N92+M93-V92,IF(A93&lt;'Données projet'!$A$36,$K$205^A93,IF(A93='Données projet'!$A$36,'Données projet'!$B$36,N92+M93-V92)))</f>
        <v>313.62600000000026</v>
      </c>
      <c r="O93" s="14">
        <f>N93*VLOOKUP('Données projet'!$B$9,Paramètres!$A$1:$I$89,3,0)*VLOOKUP('Données projet'!$B$9,Paramètres!$A$1:$I$89,5,0)</f>
        <v>318.01676400000025</v>
      </c>
      <c r="P93" s="14">
        <f t="shared" si="87"/>
        <v>74.940553655452632</v>
      </c>
      <c r="Q93" s="22">
        <f t="shared" si="54"/>
        <v>684.40066158324714</v>
      </c>
      <c r="R93" s="62">
        <f t="shared" si="55"/>
        <v>977.73399491658051</v>
      </c>
      <c r="S93" s="62">
        <f ca="1">AVERAGE(OFFSET($R$3,0,0,'Données projet'!$E$9+1,1))-AVERAGE(OFFSET($H$3,0,0,'Données projet'!$E$9+1,1))</f>
        <v>432.90460577933851</v>
      </c>
      <c r="T93" s="62">
        <f t="shared" si="88"/>
        <v>199.33093168961955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27.129148769362537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27.129148769362537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8.2910000000000021</v>
      </c>
      <c r="AI93" s="14">
        <f>IF('Données projet'!$A$62&gt;35,AI92+AH93-AQ92,IF(A93&lt;'Données projet'!$A$62,$AF$205^A93,IF(A93='Données projet'!$A$62,'Données projet'!$B$62,AI92+AH93-AQ92)))</f>
        <v>313.62600000000026</v>
      </c>
      <c r="AJ93" s="14">
        <f>AI93*VLOOKUP('Données projet'!$B$10,Paramètres!$A$1:$I$89,3,0)*VLOOKUP('Données projet'!$B$10,Paramètres!$A$1:$I$89,5,0)</f>
        <v>283.76880480000023</v>
      </c>
      <c r="AK93" s="14">
        <f t="shared" si="89"/>
        <v>67.762844856024827</v>
      </c>
      <c r="AL93" s="22">
        <f t="shared" si="58"/>
        <v>612.2509564842436</v>
      </c>
      <c r="AM93" s="62">
        <f t="shared" si="59"/>
        <v>905.58428981757697</v>
      </c>
      <c r="AN93" s="62">
        <f ca="1">AVERAGE(OFFSET($AM$3,0,0,'Données projet'!$E$10+1,1))-AVERAGE(OFFSET($H$3,0,0,'Données projet'!$E$10+1,1))</f>
        <v>368.2847231129137</v>
      </c>
      <c r="AO93" s="62">
        <f t="shared" si="90"/>
        <v>171.93647564114769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24.207548132661959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24.207548132661959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8.2910000000000021</v>
      </c>
      <c r="BD93" s="13">
        <f>IF('Données projet'!$A$88&gt;35,BD92+BC93-BL92,IF(A93&lt;'Données projet'!$A$88,$BA$205^A93,IF(A93='Données projet'!$A$88,'Données projet'!$B$88,BD92+BC93-BL92)))</f>
        <v>313.62600000000026</v>
      </c>
      <c r="BE93" s="14">
        <f>BD93*VLOOKUP('Données projet'!$B$11,Paramètres!$A$1:$I$89,3,0)*VLOOKUP('Données projet'!$B$11,Paramètres!$A$1:$I$89,5,0)</f>
        <v>298.44650160000026</v>
      </c>
      <c r="BF93" s="14">
        <f t="shared" si="91"/>
        <v>70.850692199974645</v>
      </c>
      <c r="BG93" s="22">
        <f t="shared" si="61"/>
        <v>643.19261253495631</v>
      </c>
      <c r="BH93" s="62">
        <f t="shared" si="62"/>
        <v>936.52594586828968</v>
      </c>
      <c r="BI93" s="62">
        <f ca="1">AVERAGE(OFFSET($BH$3,0,0,'Données projet'!$E$11+1,1))-AVERAGE(OFFSET($H$3,0,0,'Données projet'!$E$11+1,1))</f>
        <v>395.99712591167969</v>
      </c>
      <c r="BJ93" s="62">
        <f t="shared" si="92"/>
        <v>183.6854485910585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25.459662691247914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25.459662691247914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8.2910000000000021</v>
      </c>
      <c r="N94" s="14">
        <f>IF('Données projet'!$A$36&gt;35,N93+M94-V93,IF(A94&lt;'Données projet'!$A$36,$K$205^A94,IF(A94='Données projet'!$A$36,'Données projet'!$B$36,N93+M94-V93)))</f>
        <v>321.91700000000026</v>
      </c>
      <c r="O94" s="14">
        <f>N94*VLOOKUP('Données projet'!$B$9,Paramètres!$A$1:$I$89,3,0)*VLOOKUP('Données projet'!$B$9,Paramètres!$A$1:$I$89,5,0)</f>
        <v>326.42383800000027</v>
      </c>
      <c r="P94" s="14">
        <f t="shared" si="87"/>
        <v>76.688408029206073</v>
      </c>
      <c r="Q94" s="22">
        <f t="shared" si="54"/>
        <v>702.08716183420108</v>
      </c>
      <c r="R94" s="62">
        <f t="shared" si="55"/>
        <v>995.42049516753445</v>
      </c>
      <c r="S94" s="62">
        <f ca="1">AVERAGE(OFFSET($R$3,0,0,'Données projet'!$E$9+1,1))-AVERAGE(OFFSET($H$3,0,0,'Données projet'!$E$9+1,1))</f>
        <v>432.90460577933851</v>
      </c>
      <c r="T94" s="62">
        <f t="shared" si="88"/>
        <v>199.33093168961955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26.597162709142193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26.597162709142193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8.2910000000000021</v>
      </c>
      <c r="AI94" s="14">
        <f>IF('Données projet'!$A$62&gt;35,AI93+AH94-AQ93,IF(A94&lt;'Données projet'!$A$62,$AF$205^A94,IF(A94='Données projet'!$A$62,'Données projet'!$B$62,AI93+AH94-AQ93)))</f>
        <v>321.91700000000026</v>
      </c>
      <c r="AJ94" s="14">
        <f>AI94*VLOOKUP('Données projet'!$B$10,Paramètres!$A$1:$I$89,3,0)*VLOOKUP('Données projet'!$B$10,Paramètres!$A$1:$I$89,5,0)</f>
        <v>291.27050160000022</v>
      </c>
      <c r="AK94" s="14">
        <f t="shared" si="89"/>
        <v>69.343292010233441</v>
      </c>
      <c r="AL94" s="22">
        <f t="shared" si="58"/>
        <v>628.0690238711569</v>
      </c>
      <c r="AM94" s="62">
        <f t="shared" si="59"/>
        <v>921.40235720449027</v>
      </c>
      <c r="AN94" s="62">
        <f ca="1">AVERAGE(OFFSET($AM$3,0,0,'Données projet'!$E$10+1,1))-AVERAGE(OFFSET($H$3,0,0,'Données projet'!$E$10+1,1))</f>
        <v>368.2847231129137</v>
      </c>
      <c r="AO94" s="62">
        <f t="shared" si="90"/>
        <v>171.93647564114769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23.732852878926881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23.732852878926881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8.2910000000000021</v>
      </c>
      <c r="BD94" s="13">
        <f>IF('Données projet'!$A$88&gt;35,BD93+BC94-BL93,IF(A94&lt;'Données projet'!$A$88,$BA$205^A94,IF(A94='Données projet'!$A$88,'Données projet'!$B$88,BD93+BC94-BL93)))</f>
        <v>321.91700000000026</v>
      </c>
      <c r="BE94" s="14">
        <f>BD94*VLOOKUP('Données projet'!$B$11,Paramètres!$A$1:$I$89,3,0)*VLOOKUP('Données projet'!$B$11,Paramètres!$A$1:$I$89,5,0)</f>
        <v>306.33621720000025</v>
      </c>
      <c r="BF94" s="14">
        <f t="shared" si="91"/>
        <v>72.503157870491862</v>
      </c>
      <c r="BG94" s="22">
        <f t="shared" si="61"/>
        <v>659.81191158110698</v>
      </c>
      <c r="BH94" s="62">
        <f t="shared" si="62"/>
        <v>953.14524491444035</v>
      </c>
      <c r="BI94" s="62">
        <f ca="1">AVERAGE(OFFSET($BH$3,0,0,'Données projet'!$E$11+1,1))-AVERAGE(OFFSET($H$3,0,0,'Données projet'!$E$11+1,1))</f>
        <v>395.99712591167969</v>
      </c>
      <c r="BJ94" s="62">
        <f t="shared" si="92"/>
        <v>183.6854485910585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24.960414234733435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24.960414234733435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8.2910000000000021</v>
      </c>
      <c r="N95" s="14">
        <f>IF('Données projet'!$A$36&gt;35,N94+M95-V94,IF(A95&lt;'Données projet'!$A$36,$K$205^A95,IF(A95='Données projet'!$A$36,'Données projet'!$B$36,N94+M95-V94)))</f>
        <v>330.20800000000025</v>
      </c>
      <c r="O95" s="14">
        <f>N95*VLOOKUP('Données projet'!$B$9,Paramètres!$A$1:$I$89,3,0)*VLOOKUP('Données projet'!$B$9,Paramètres!$A$1:$I$89,5,0)</f>
        <v>334.8309120000003</v>
      </c>
      <c r="P95" s="14">
        <f t="shared" si="87"/>
        <v>78.431029759422557</v>
      </c>
      <c r="Q95" s="22">
        <f t="shared" si="54"/>
        <v>719.76454856432804</v>
      </c>
      <c r="R95" s="62">
        <f t="shared" si="55"/>
        <v>1013.0978818976614</v>
      </c>
      <c r="S95" s="62">
        <f ca="1">AVERAGE(OFFSET($R$3,0,0,'Données projet'!$E$9+1,1))-AVERAGE(OFFSET($H$3,0,0,'Données projet'!$E$9+1,1))</f>
        <v>432.90460577933851</v>
      </c>
      <c r="T95" s="62">
        <f t="shared" si="88"/>
        <v>199.33093168961955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26.075608571083311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26.075608571083311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8.2910000000000021</v>
      </c>
      <c r="AI95" s="14">
        <f>IF('Données projet'!$A$62&gt;35,AI94+AH95-AQ94,IF(A95&lt;'Données projet'!$A$62,$AF$205^A95,IF(A95='Données projet'!$A$62,'Données projet'!$B$62,AI94+AH95-AQ94)))</f>
        <v>330.20800000000025</v>
      </c>
      <c r="AJ95" s="14">
        <f>AI95*VLOOKUP('Données projet'!$B$10,Paramètres!$A$1:$I$89,3,0)*VLOOKUP('Données projet'!$B$10,Paramètres!$A$1:$I$89,5,0)</f>
        <v>298.77219840000021</v>
      </c>
      <c r="AK95" s="14">
        <f t="shared" si="89"/>
        <v>70.919007696700163</v>
      </c>
      <c r="AL95" s="22">
        <f t="shared" si="58"/>
        <v>643.87885061841985</v>
      </c>
      <c r="AM95" s="62">
        <f t="shared" si="59"/>
        <v>937.2121839517531</v>
      </c>
      <c r="AN95" s="62">
        <f ca="1">AVERAGE(OFFSET($AM$3,0,0,'Données projet'!$E$10+1,1))-AVERAGE(OFFSET($H$3,0,0,'Données projet'!$E$10+1,1))</f>
        <v>368.2847231129137</v>
      </c>
      <c r="AO95" s="62">
        <f t="shared" si="90"/>
        <v>171.93647564114769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23.267466109582035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23.267466109582035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8.2910000000000021</v>
      </c>
      <c r="BD95" s="13">
        <f>IF('Données projet'!$A$88&gt;35,BD94+BC95-BL94,IF(A95&lt;'Données projet'!$A$88,$BA$205^A95,IF(A95='Données projet'!$A$88,'Données projet'!$B$88,BD94+BC95-BL94)))</f>
        <v>330.20800000000025</v>
      </c>
      <c r="BE95" s="14">
        <f>BD95*VLOOKUP('Données projet'!$B$11,Paramètres!$A$1:$I$89,3,0)*VLOOKUP('Données projet'!$B$11,Paramètres!$A$1:$I$89,5,0)</f>
        <v>314.22593280000024</v>
      </c>
      <c r="BF95" s="14">
        <f t="shared" si="91"/>
        <v>74.150676467648211</v>
      </c>
      <c r="BG95" s="22">
        <f t="shared" si="61"/>
        <v>676.42259447448771</v>
      </c>
      <c r="BH95" s="62">
        <f t="shared" si="62"/>
        <v>969.75592780782108</v>
      </c>
      <c r="BI95" s="62">
        <f ca="1">AVERAGE(OFFSET($BH$3,0,0,'Données projet'!$E$11+1,1))-AVERAGE(OFFSET($H$3,0,0,'Données projet'!$E$11+1,1))</f>
        <v>395.99712591167969</v>
      </c>
      <c r="BJ95" s="62">
        <f t="shared" si="92"/>
        <v>183.6854485910585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24.470955735939715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24.470955735939715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8.2910000000000021</v>
      </c>
      <c r="N96" s="14">
        <f>IF('Données projet'!$A$36&gt;35,N95+M96-V95,IF(A96&lt;'Données projet'!$A$36,$K$205^A96,IF(A96='Données projet'!$A$36,'Données projet'!$B$36,N95+M96-V95)))</f>
        <v>338.49900000000025</v>
      </c>
      <c r="O96" s="14">
        <f>N96*VLOOKUP('Données projet'!$B$9,Paramètres!$A$1:$I$89,3,0)*VLOOKUP('Données projet'!$B$9,Paramètres!$A$1:$I$89,5,0)</f>
        <v>343.23798600000026</v>
      </c>
      <c r="P96" s="14">
        <f t="shared" si="87"/>
        <v>80.16856533953208</v>
      </c>
      <c r="Q96" s="22">
        <f t="shared" si="54"/>
        <v>737.43307691635209</v>
      </c>
      <c r="R96" s="62">
        <f t="shared" si="55"/>
        <v>1030.7664102496854</v>
      </c>
      <c r="S96" s="62">
        <f ca="1">AVERAGE(OFFSET($R$3,0,0,'Données projet'!$E$9+1,1))-AVERAGE(OFFSET($H$3,0,0,'Données projet'!$E$9+1,1))</f>
        <v>432.90460577933851</v>
      </c>
      <c r="T96" s="62">
        <f t="shared" si="88"/>
        <v>199.33093168961955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25.564281791555153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25.564281791555153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8.2910000000000021</v>
      </c>
      <c r="AI96" s="14">
        <f>IF('Données projet'!$A$62&gt;35,AI95+AH96-AQ95,IF(A96&lt;'Données projet'!$A$62,$AF$205^A96,IF(A96='Données projet'!$A$62,'Données projet'!$B$62,AI95+AH96-AQ95)))</f>
        <v>338.49900000000025</v>
      </c>
      <c r="AJ96" s="14">
        <f>AI96*VLOOKUP('Données projet'!$B$10,Paramètres!$A$1:$I$89,3,0)*VLOOKUP('Données projet'!$B$10,Paramètres!$A$1:$I$89,5,0)</f>
        <v>306.27389520000025</v>
      </c>
      <c r="AK96" s="14">
        <f t="shared" si="89"/>
        <v>72.490124377904692</v>
      </c>
      <c r="AL96" s="22">
        <f t="shared" si="58"/>
        <v>659.68066743151769</v>
      </c>
      <c r="AM96" s="62">
        <f t="shared" si="59"/>
        <v>953.01400076485106</v>
      </c>
      <c r="AN96" s="62">
        <f ca="1">AVERAGE(OFFSET($AM$3,0,0,'Données projet'!$E$10+1,1))-AVERAGE(OFFSET($H$3,0,0,'Données projet'!$E$10+1,1))</f>
        <v>368.2847231129137</v>
      </c>
      <c r="AO96" s="62">
        <f t="shared" si="90"/>
        <v>171.93647564114769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22.811205290926139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22.811205290926139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8.2910000000000021</v>
      </c>
      <c r="BD96" s="13">
        <f>IF('Données projet'!$A$88&gt;35,BD95+BC96-BL95,IF(A96&lt;'Données projet'!$A$88,$BA$205^A96,IF(A96='Données projet'!$A$88,'Données projet'!$B$88,BD95+BC96-BL95)))</f>
        <v>338.49900000000025</v>
      </c>
      <c r="BE96" s="14">
        <f>BD96*VLOOKUP('Données projet'!$B$11,Paramètres!$A$1:$I$89,3,0)*VLOOKUP('Données projet'!$B$11,Paramètres!$A$1:$I$89,5,0)</f>
        <v>322.11564840000028</v>
      </c>
      <c r="BF96" s="14">
        <f t="shared" si="91"/>
        <v>75.793386490032546</v>
      </c>
      <c r="BG96" s="22">
        <f t="shared" si="61"/>
        <v>693.02490243347381</v>
      </c>
      <c r="BH96" s="62">
        <f t="shared" si="62"/>
        <v>986.35823576680718</v>
      </c>
      <c r="BI96" s="62">
        <f ca="1">AVERAGE(OFFSET($BH$3,0,0,'Données projet'!$E$11+1,1))-AVERAGE(OFFSET($H$3,0,0,'Données projet'!$E$11+1,1))</f>
        <v>395.99712591167969</v>
      </c>
      <c r="BJ96" s="62">
        <f t="shared" si="92"/>
        <v>183.6854485910585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23.991095219767136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23.991095219767136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8.2910000000000021</v>
      </c>
      <c r="M97" s="13">
        <f t="array" ref="M97">INDEX(L:L,MIN(IF(ISNUMBER(L97:L293),ROW(L97:L293),"")))</f>
        <v>8.2910000000000021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351.64506000000029</v>
      </c>
      <c r="P97" s="14">
        <f t="shared" si="87"/>
        <v>81.901153677584574</v>
      </c>
      <c r="Q97" s="22">
        <f t="shared" si="54"/>
        <v>755.09298882179371</v>
      </c>
      <c r="R97" s="62">
        <f t="shared" si="55"/>
        <v>1048.4263221551271</v>
      </c>
      <c r="S97" s="62">
        <f ca="1">AVERAGE(OFFSET($R$3,0,0,'Données projet'!$E$9+1,1))-AVERAGE(OFFSET($H$3,0,0,'Données projet'!$E$9+1,1))</f>
        <v>432.90460577933851</v>
      </c>
      <c r="T97" s="62">
        <f t="shared" si="88"/>
        <v>199.33093168961955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0.215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39.969054320081369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39.969054320081369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346.79</v>
      </c>
      <c r="AG97" s="13">
        <f>VLOOKUP(A97,'Données projet'!$A$61:$I$81,9,0)</f>
        <v>8.2910000000000021</v>
      </c>
      <c r="AH97" s="13">
        <f t="array" ref="AH97">INDEX(AG:AG,MIN(IF(ISNUMBER(AG97:AG293),ROW(AG97:AG293),"")))</f>
        <v>8.2910000000000021</v>
      </c>
      <c r="AI97" s="14">
        <f>IF('Données projet'!$A$62&gt;35,AI96+AH97-AQ96,IF(A97&lt;'Données projet'!$A$62,$AF$205^A97,IF(A97='Données projet'!$A$62,'Données projet'!$B$62,AI96+AH97-AQ96)))</f>
        <v>346.79000000000025</v>
      </c>
      <c r="AJ97" s="14">
        <f>AI97*VLOOKUP('Données projet'!$B$10,Paramètres!$A$1:$I$89,3,0)*VLOOKUP('Données projet'!$B$10,Paramètres!$A$1:$I$89,5,0)</f>
        <v>313.77559200000019</v>
      </c>
      <c r="AK97" s="14">
        <f t="shared" si="89"/>
        <v>74.056767657464533</v>
      </c>
      <c r="AL97" s="22">
        <f t="shared" si="58"/>
        <v>675.47469307008441</v>
      </c>
      <c r="AM97" s="62">
        <f t="shared" si="59"/>
        <v>968.80802640341767</v>
      </c>
      <c r="AN97" s="62">
        <f ca="1">AVERAGE(OFFSET($AM$3,0,0,'Données projet'!$E$10+1,1))-AVERAGE(OFFSET($H$3,0,0,'Données projet'!$E$10+1,1))</f>
        <v>368.2847231129137</v>
      </c>
      <c r="AO97" s="62">
        <f t="shared" si="90"/>
        <v>171.93647564114769</v>
      </c>
      <c r="AP97" s="16">
        <f>IF(ISNA(VLOOKUP(A97,'Données projet'!$A$61:$I$81,3,0)),0,VLOOKUP(A97,'Données projet'!$A$61:$I$81,3,0))</f>
        <v>7</v>
      </c>
      <c r="AQ97" s="16">
        <f>IF(ISNA(VLOOKUP(A97,'Données projet'!$A$61:$I$81,4,0)),0,VLOOKUP(A97,'Données projet'!$A$61:$I$81,4,0))</f>
        <v>61.85</v>
      </c>
      <c r="AR97" s="17">
        <f>IF(ISNA(VLOOKUP(A97,'Données projet'!$A$61:$I$81,5,0)),0%,VLOOKUP(A97,'Données projet'!$A$61:$I$81,5,0)*VLOOKUP('Données projet'!$B$10,Paramètres!$A$1:$I$89,7,0))</f>
        <v>0.215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35.664694624072609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35.664694624072609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346.79</v>
      </c>
      <c r="BB97" s="13">
        <f>VLOOKUP(A97,'Données projet'!$A$87:$I$107,9,0)</f>
        <v>8.2910000000000021</v>
      </c>
      <c r="BC97" s="13">
        <f t="array" ref="BC97">INDEX(BB:BB,MIN(IF(ISNUMBER(BB97:BB293),ROW(BB97:BB293),"")))</f>
        <v>8.2910000000000021</v>
      </c>
      <c r="BD97" s="13">
        <f>IF('Données projet'!$A$88&gt;35,BD96+BC97-BL96,IF(A97&lt;'Données projet'!$A$88,$BA$205^A97,IF(A97='Données projet'!$A$88,'Données projet'!$B$88,BD96+BC97-BL96)))</f>
        <v>346.79000000000025</v>
      </c>
      <c r="BE97" s="14">
        <f>BD97*VLOOKUP('Données projet'!$B$11,Paramètres!$A$1:$I$89,3,0)*VLOOKUP('Données projet'!$B$11,Paramètres!$A$1:$I$89,5,0)</f>
        <v>330.00536400000021</v>
      </c>
      <c r="BF97" s="14">
        <f t="shared" si="91"/>
        <v>77.43141926482366</v>
      </c>
      <c r="BG97" s="22">
        <f t="shared" si="61"/>
        <v>709.61906418623494</v>
      </c>
      <c r="BH97" s="62">
        <f t="shared" si="62"/>
        <v>1002.9523975195682</v>
      </c>
      <c r="BI97" s="62">
        <f ca="1">AVERAGE(OFFSET($BH$3,0,0,'Données projet'!$E$11+1,1))-AVERAGE(OFFSET($H$3,0,0,'Données projet'!$E$11+1,1))</f>
        <v>395.99712591167969</v>
      </c>
      <c r="BJ97" s="62">
        <f t="shared" si="92"/>
        <v>183.6854485910585</v>
      </c>
      <c r="BK97" s="16">
        <f>IF(ISNA(VLOOKUP(A97,'Données projet'!$A$87:$I$107,3,0)),0,VLOOKUP(A97,'Données projet'!$A$87:$I$107,3,0))</f>
        <v>7</v>
      </c>
      <c r="BL97" s="16">
        <f>IF(ISNA(VLOOKUP(A97,'Données projet'!$A$87:$I$107,4,0)),0,VLOOKUP(A97,'Données projet'!$A$87:$I$107,4,0))</f>
        <v>61.85</v>
      </c>
      <c r="BM97" s="17">
        <f>IF(ISNA(VLOOKUP(A97,'Données projet'!$A$87:$I$107,5,0)),0%,VLOOKUP(A97,'Données projet'!$A$87:$I$107,5,0)*VLOOKUP('Données projet'!$B$11,Paramètres!$A$1:$I$89,7,0))</f>
        <v>0.215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37.509420208076349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37.509420208076349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8.0470000000000024</v>
      </c>
      <c r="N98" s="14">
        <f>IF('Données projet'!$A$36&gt;35,N97+M98-V97,IF(A98&lt;'Données projet'!$A$36,$K$205^A98,IF(A98='Données projet'!$A$36,'Données projet'!$B$36,N97+M98-V97)))</f>
        <v>292.98700000000025</v>
      </c>
      <c r="O98" s="14">
        <f>N98*VLOOKUP('Données projet'!$B$9,Paramètres!$A$1:$I$89,3,0)*VLOOKUP('Données projet'!$B$9,Paramètres!$A$1:$I$89,5,0)</f>
        <v>297.08881800000029</v>
      </c>
      <c r="P98" s="14">
        <f t="shared" si="87"/>
        <v>70.565821981438845</v>
      </c>
      <c r="Q98" s="22">
        <f t="shared" si="54"/>
        <v>640.33183130100645</v>
      </c>
      <c r="R98" s="62">
        <f t="shared" si="55"/>
        <v>933.66516463433982</v>
      </c>
      <c r="S98" s="62">
        <f ca="1">AVERAGE(OFFSET($R$3,0,0,'Données projet'!$E$9+1,1))-AVERAGE(OFFSET($H$3,0,0,'Données projet'!$E$9+1,1))</f>
        <v>432.90460577933851</v>
      </c>
      <c r="T98" s="62">
        <f t="shared" si="88"/>
        <v>199.33093168961955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39.185285543580513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39.185285543580513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8.0470000000000024</v>
      </c>
      <c r="AI98" s="14">
        <f>IF('Données projet'!$A$62&gt;35,AI97+AH98-AQ97,IF(A98&lt;'Données projet'!$A$62,$AF$205^A98,IF(A98='Données projet'!$A$62,'Données projet'!$B$62,AI97+AH98-AQ97)))</f>
        <v>292.98700000000025</v>
      </c>
      <c r="AJ98" s="14">
        <f>AI98*VLOOKUP('Données projet'!$B$10,Paramètres!$A$1:$I$89,3,0)*VLOOKUP('Données projet'!$B$10,Paramètres!$A$1:$I$89,5,0)</f>
        <v>265.09463760000023</v>
      </c>
      <c r="AK98" s="14">
        <f t="shared" si="89"/>
        <v>63.807119294189917</v>
      </c>
      <c r="AL98" s="22">
        <f t="shared" si="58"/>
        <v>572.83722659071452</v>
      </c>
      <c r="AM98" s="62">
        <f t="shared" si="59"/>
        <v>866.17055992404789</v>
      </c>
      <c r="AN98" s="62">
        <f ca="1">AVERAGE(OFFSET($AM$3,0,0,'Données projet'!$E$10+1,1))-AVERAGE(OFFSET($H$3,0,0,'Données projet'!$E$10+1,1))</f>
        <v>368.2847231129137</v>
      </c>
      <c r="AO98" s="62">
        <f t="shared" si="90"/>
        <v>171.93647564114769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34.965331715810308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34.965331715810308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8.0470000000000024</v>
      </c>
      <c r="BD98" s="13">
        <f>IF('Données projet'!$A$88&gt;35,BD97+BC98-BL97,IF(A98&lt;'Données projet'!$A$88,$BA$205^A98,IF(A98='Données projet'!$A$88,'Données projet'!$B$88,BD97+BC98-BL97)))</f>
        <v>292.98700000000025</v>
      </c>
      <c r="BE98" s="14">
        <f>BD98*VLOOKUP('Données projet'!$B$11,Paramètres!$A$1:$I$89,3,0)*VLOOKUP('Données projet'!$B$11,Paramètres!$A$1:$I$89,5,0)</f>
        <v>278.80642920000025</v>
      </c>
      <c r="BF98" s="14">
        <f t="shared" si="91"/>
        <v>66.714710382732235</v>
      </c>
      <c r="BG98" s="22">
        <f t="shared" si="61"/>
        <v>601.78265143992576</v>
      </c>
      <c r="BH98" s="62">
        <f t="shared" si="62"/>
        <v>895.11598477325902</v>
      </c>
      <c r="BI98" s="62">
        <f ca="1">AVERAGE(OFFSET($BH$3,0,0,'Données projet'!$E$11+1,1))-AVERAGE(OFFSET($H$3,0,0,'Données projet'!$E$11+1,1))</f>
        <v>395.99712591167969</v>
      </c>
      <c r="BJ98" s="62">
        <f t="shared" si="92"/>
        <v>183.6854485910585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36.773883356283235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36.773883356283235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8.0470000000000024</v>
      </c>
      <c r="N99" s="14">
        <f>IF('Données projet'!$A$36&gt;35,N98+M99-V98,IF(A99&lt;'Données projet'!$A$36,$K$205^A99,IF(A99='Données projet'!$A$36,'Données projet'!$B$36,N98+M99-V98)))</f>
        <v>301.03400000000028</v>
      </c>
      <c r="O99" s="14">
        <f>N99*VLOOKUP('Données projet'!$B$9,Paramètres!$A$1:$I$89,3,0)*VLOOKUP('Données projet'!$B$9,Paramètres!$A$1:$I$89,5,0)</f>
        <v>305.24847600000032</v>
      </c>
      <c r="P99" s="14">
        <f t="shared" si="87"/>
        <v>72.275632556335026</v>
      </c>
      <c r="Q99" s="22">
        <f t="shared" ref="Q99:Q130" si="107">(O99+P99)*0.475*44/12</f>
        <v>657.52115573561741</v>
      </c>
      <c r="R99" s="62">
        <f t="shared" si="55"/>
        <v>950.85448906895067</v>
      </c>
      <c r="S99" s="62">
        <f ca="1">AVERAGE(OFFSET($R$3,0,0,'Données projet'!$E$9+1,1))-AVERAGE(OFFSET($H$3,0,0,'Données projet'!$E$9+1,1))</f>
        <v>432.90460577933851</v>
      </c>
      <c r="T99" s="62">
        <f t="shared" si="88"/>
        <v>199.33093168961955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38.416885994735082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38.416885994735082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8.0470000000000024</v>
      </c>
      <c r="AI99" s="14">
        <f>IF('Données projet'!$A$62&gt;35,AI98+AH99-AQ98,IF(A99&lt;'Données projet'!$A$62,$AF$205^A99,IF(A99='Données projet'!$A$62,'Données projet'!$B$62,AI98+AH99-AQ98)))</f>
        <v>301.03400000000028</v>
      </c>
      <c r="AJ99" s="14">
        <f>AI99*VLOOKUP('Données projet'!$B$10,Paramètres!$A$1:$I$89,3,0)*VLOOKUP('Données projet'!$B$10,Paramètres!$A$1:$I$89,5,0)</f>
        <v>272.37556320000027</v>
      </c>
      <c r="AK99" s="14">
        <f t="shared" si="89"/>
        <v>65.35316643513535</v>
      </c>
      <c r="AL99" s="22">
        <f t="shared" si="58"/>
        <v>588.21087078119456</v>
      </c>
      <c r="AM99" s="62">
        <f t="shared" si="59"/>
        <v>881.54420411452793</v>
      </c>
      <c r="AN99" s="62">
        <f ca="1">AVERAGE(OFFSET($AM$3,0,0,'Données projet'!$E$10+1,1))-AVERAGE(OFFSET($H$3,0,0,'Données projet'!$E$10+1,1))</f>
        <v>368.2847231129137</v>
      </c>
      <c r="AO99" s="62">
        <f t="shared" si="90"/>
        <v>171.93647564114769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34.279682887609773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34.279682887609773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8.0470000000000024</v>
      </c>
      <c r="BD99" s="13">
        <f>IF('Données projet'!$A$88&gt;35,BD98+BC99-BL98,IF(A99&lt;'Données projet'!$A$88,$BA$205^A99,IF(A99='Données projet'!$A$88,'Données projet'!$B$88,BD98+BC99-BL98)))</f>
        <v>301.03400000000028</v>
      </c>
      <c r="BE99" s="14">
        <f>BD99*VLOOKUP('Données projet'!$B$11,Paramètres!$A$1:$I$89,3,0)*VLOOKUP('Données projet'!$B$11,Paramètres!$A$1:$I$89,5,0)</f>
        <v>286.46395440000026</v>
      </c>
      <c r="BF99" s="14">
        <f t="shared" si="91"/>
        <v>68.331208484937235</v>
      </c>
      <c r="BG99" s="22">
        <f t="shared" si="61"/>
        <v>617.93490869126617</v>
      </c>
      <c r="BH99" s="62">
        <f t="shared" si="62"/>
        <v>911.26824202459943</v>
      </c>
      <c r="BI99" s="62">
        <f ca="1">AVERAGE(OFFSET($BH$3,0,0,'Données projet'!$E$11+1,1))-AVERAGE(OFFSET($H$3,0,0,'Données projet'!$E$11+1,1))</f>
        <v>395.99712591167969</v>
      </c>
      <c r="BJ99" s="62">
        <f t="shared" si="92"/>
        <v>183.6854485910585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36.052769933520601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36.052769933520601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8.0470000000000024</v>
      </c>
      <c r="N100" s="14">
        <f>IF('Données projet'!$A$36&gt;35,N99+M100-V99,IF(A100&lt;'Données projet'!$A$36,$K$205^A100,IF(A100='Données projet'!$A$36,'Données projet'!$B$36,N99+M100-V99)))</f>
        <v>309.0810000000003</v>
      </c>
      <c r="O100" s="14">
        <f>N100*VLOOKUP('Données projet'!$B$9,Paramètres!$A$1:$I$89,3,0)*VLOOKUP('Données projet'!$B$9,Paramètres!$A$1:$I$89,5,0)</f>
        <v>313.4081340000003</v>
      </c>
      <c r="P100" s="14">
        <f t="shared" si="87"/>
        <v>73.980130635311994</v>
      </c>
      <c r="Q100" s="22">
        <f t="shared" si="107"/>
        <v>674.70122757316892</v>
      </c>
      <c r="R100" s="62">
        <f t="shared" si="55"/>
        <v>968.03456090650229</v>
      </c>
      <c r="S100" s="62">
        <f ca="1">AVERAGE(OFFSET($R$3,0,0,'Données projet'!$E$9+1,1))-AVERAGE(OFFSET($H$3,0,0,'Données projet'!$E$9+1,1))</f>
        <v>432.90460577933851</v>
      </c>
      <c r="T100" s="62">
        <f t="shared" si="88"/>
        <v>199.33093168961955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37.66355429236507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37.66355429236507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8.0470000000000024</v>
      </c>
      <c r="AI100" s="14">
        <f>IF('Données projet'!$A$62&gt;35,AI99+AH100-AQ99,IF(A100&lt;'Données projet'!$A$62,$AF$205^A100,IF(A100='Données projet'!$A$62,'Données projet'!$B$62,AI99+AH100-AQ99)))</f>
        <v>309.0810000000003</v>
      </c>
      <c r="AJ100" s="14">
        <f>AI100*VLOOKUP('Données projet'!$B$10,Paramètres!$A$1:$I$89,3,0)*VLOOKUP('Données projet'!$B$10,Paramètres!$A$1:$I$89,5,0)</f>
        <v>279.65648880000026</v>
      </c>
      <c r="AK100" s="14">
        <f t="shared" si="89"/>
        <v>66.894409904113928</v>
      </c>
      <c r="AL100" s="22">
        <f t="shared" si="58"/>
        <v>603.57614857633223</v>
      </c>
      <c r="AM100" s="62">
        <f t="shared" si="59"/>
        <v>896.9094819096656</v>
      </c>
      <c r="AN100" s="62">
        <f ca="1">AVERAGE(OFFSET($AM$3,0,0,'Données projet'!$E$10+1,1))-AVERAGE(OFFSET($H$3,0,0,'Données projet'!$E$10+1,1))</f>
        <v>368.2847231129137</v>
      </c>
      <c r="AO100" s="62">
        <f t="shared" si="90"/>
        <v>171.93647564114769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33.607479214725757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33.607479214725757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8.0470000000000024</v>
      </c>
      <c r="BD100" s="13">
        <f>IF('Données projet'!$A$88&gt;35,BD99+BC100-BL99,IF(A100&lt;'Données projet'!$A$88,$BA$205^A100,IF(A100='Données projet'!$A$88,'Données projet'!$B$88,BD99+BC100-BL99)))</f>
        <v>309.0810000000003</v>
      </c>
      <c r="BE100" s="14">
        <f>BD100*VLOOKUP('Données projet'!$B$11,Paramètres!$A$1:$I$89,3,0)*VLOOKUP('Données projet'!$B$11,Paramètres!$A$1:$I$89,5,0)</f>
        <v>294.12147960000027</v>
      </c>
      <c r="BF100" s="14">
        <f t="shared" si="91"/>
        <v>69.942684019322471</v>
      </c>
      <c r="BG100" s="22">
        <f t="shared" si="61"/>
        <v>634.07841830365373</v>
      </c>
      <c r="BH100" s="62">
        <f t="shared" si="62"/>
        <v>927.41175163698699</v>
      </c>
      <c r="BI100" s="62">
        <f ca="1">AVERAGE(OFFSET($BH$3,0,0,'Données projet'!$E$11+1,1))-AVERAGE(OFFSET($H$3,0,0,'Données projet'!$E$11+1,1))</f>
        <v>395.99712591167969</v>
      </c>
      <c r="BJ100" s="62">
        <f t="shared" si="92"/>
        <v>183.6854485910585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35.345797105142587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35.345797105142587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8.0470000000000024</v>
      </c>
      <c r="N101" s="14">
        <f>IF('Données projet'!$A$36&gt;35,N100+M101-V100,IF(A101&lt;'Données projet'!$A$36,$K$205^A101,IF(A101='Données projet'!$A$36,'Données projet'!$B$36,N100+M101-V100)))</f>
        <v>317.12800000000033</v>
      </c>
      <c r="O101" s="14">
        <f>N101*VLOOKUP('Données projet'!$B$9,Paramètres!$A$1:$I$89,3,0)*VLOOKUP('Données projet'!$B$9,Paramètres!$A$1:$I$89,5,0)</f>
        <v>321.56779200000034</v>
      </c>
      <c r="P101" s="14">
        <f t="shared" si="87"/>
        <v>75.679470431568902</v>
      </c>
      <c r="Q101" s="22">
        <f t="shared" si="107"/>
        <v>691.87231540164976</v>
      </c>
      <c r="R101" s="62">
        <f t="shared" si="55"/>
        <v>985.20564873498301</v>
      </c>
      <c r="S101" s="62">
        <f ca="1">AVERAGE(OFFSET($R$3,0,0,'Données projet'!$E$9+1,1))-AVERAGE(OFFSET($H$3,0,0,'Données projet'!$E$9+1,1))</f>
        <v>432.90460577933851</v>
      </c>
      <c r="T101" s="62">
        <f t="shared" si="88"/>
        <v>199.33093168961955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36.924994965191566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36.924994965191566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8.0470000000000024</v>
      </c>
      <c r="AI101" s="14">
        <f>IF('Données projet'!$A$62&gt;35,AI100+AH101-AQ100,IF(A101&lt;'Données projet'!$A$62,$AF$205^A101,IF(A101='Données projet'!$A$62,'Données projet'!$B$62,AI100+AH101-AQ100)))</f>
        <v>317.12800000000033</v>
      </c>
      <c r="AJ101" s="14">
        <f>AI101*VLOOKUP('Données projet'!$B$10,Paramètres!$A$1:$I$89,3,0)*VLOOKUP('Données projet'!$B$10,Paramètres!$A$1:$I$89,5,0)</f>
        <v>286.93741440000031</v>
      </c>
      <c r="AK101" s="14">
        <f t="shared" si="89"/>
        <v>68.430989143985158</v>
      </c>
      <c r="AL101" s="22">
        <f t="shared" si="58"/>
        <v>618.93330283910791</v>
      </c>
      <c r="AM101" s="62">
        <f t="shared" si="59"/>
        <v>912.26663617244117</v>
      </c>
      <c r="AN101" s="62">
        <f ca="1">AVERAGE(OFFSET($AM$3,0,0,'Données projet'!$E$10+1,1))-AVERAGE(OFFSET($H$3,0,0,'Données projet'!$E$10+1,1))</f>
        <v>368.2847231129137</v>
      </c>
      <c r="AO101" s="62">
        <f t="shared" si="90"/>
        <v>171.93647564114769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32.948457045863243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32.948457045863243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8.0470000000000024</v>
      </c>
      <c r="BD101" s="13">
        <f>IF('Données projet'!$A$88&gt;35,BD100+BC101-BL100,IF(A101&lt;'Données projet'!$A$88,$BA$205^A101,IF(A101='Données projet'!$A$88,'Données projet'!$B$88,BD100+BC101-BL100)))</f>
        <v>317.12800000000033</v>
      </c>
      <c r="BE101" s="14">
        <f>BD101*VLOOKUP('Données projet'!$B$11,Paramètres!$A$1:$I$89,3,0)*VLOOKUP('Données projet'!$B$11,Paramètres!$A$1:$I$89,5,0)</f>
        <v>301.77900480000034</v>
      </c>
      <c r="BF101" s="14">
        <f t="shared" si="91"/>
        <v>71.549282782941361</v>
      </c>
      <c r="BG101" s="22">
        <f t="shared" si="61"/>
        <v>650.21343420695678</v>
      </c>
      <c r="BH101" s="62">
        <f t="shared" si="62"/>
        <v>943.54676754029015</v>
      </c>
      <c r="BI101" s="62">
        <f ca="1">AVERAGE(OFFSET($BH$3,0,0,'Données projet'!$E$11+1,1))-AVERAGE(OFFSET($H$3,0,0,'Données projet'!$E$11+1,1))</f>
        <v>395.99712591167969</v>
      </c>
      <c r="BJ101" s="62">
        <f t="shared" si="92"/>
        <v>183.6854485910585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34.652687582718222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34.652687582718222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8.0470000000000024</v>
      </c>
      <c r="N102" s="14">
        <f>IF('Données projet'!$A$36&gt;35,N101+M102-V101,IF(A102&lt;'Données projet'!$A$36,$K$205^A102,IF(A102='Données projet'!$A$36,'Données projet'!$B$36,N101+M102-V101)))</f>
        <v>325.17500000000035</v>
      </c>
      <c r="O102" s="14">
        <f>N102*VLOOKUP('Données projet'!$B$9,Paramètres!$A$1:$I$89,3,0)*VLOOKUP('Données projet'!$B$9,Paramètres!$A$1:$I$89,5,0)</f>
        <v>329.72745000000037</v>
      </c>
      <c r="P102" s="14">
        <f t="shared" si="87"/>
        <v>77.373797886161128</v>
      </c>
      <c r="Q102" s="22">
        <f t="shared" si="107"/>
        <v>709.0346734017312</v>
      </c>
      <c r="R102" s="62">
        <f t="shared" si="55"/>
        <v>1002.3680067350645</v>
      </c>
      <c r="S102" s="62">
        <f ca="1">AVERAGE(OFFSET($R$3,0,0,'Données projet'!$E$9+1,1))-AVERAGE(OFFSET($H$3,0,0,'Données projet'!$E$9+1,1))</f>
        <v>432.90460577933851</v>
      </c>
      <c r="T102" s="62">
        <f t="shared" si="88"/>
        <v>199.33093168961955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36.200918335947222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36.200918335947222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8.0470000000000024</v>
      </c>
      <c r="AI102" s="14">
        <f>IF('Données projet'!$A$62&gt;35,AI101+AH102-AQ101,IF(A102&lt;'Données projet'!$A$62,$AF$205^A102,IF(A102='Données projet'!$A$62,'Données projet'!$B$62,AI101+AH102-AQ101)))</f>
        <v>325.17500000000035</v>
      </c>
      <c r="AJ102" s="14">
        <f>AI102*VLOOKUP('Données projet'!$B$10,Paramètres!$A$1:$I$89,3,0)*VLOOKUP('Données projet'!$B$10,Paramètres!$A$1:$I$89,5,0)</f>
        <v>294.2183400000003</v>
      </c>
      <c r="AK102" s="14">
        <f t="shared" si="89"/>
        <v>69.963036117759913</v>
      </c>
      <c r="AL102" s="22">
        <f t="shared" si="58"/>
        <v>634.28256340509904</v>
      </c>
      <c r="AM102" s="62">
        <f t="shared" si="59"/>
        <v>927.61589673843241</v>
      </c>
      <c r="AN102" s="62">
        <f ca="1">AVERAGE(OFFSET($AM$3,0,0,'Données projet'!$E$10+1,1))-AVERAGE(OFFSET($H$3,0,0,'Données projet'!$E$10+1,1))</f>
        <v>368.2847231129137</v>
      </c>
      <c r="AO102" s="62">
        <f t="shared" si="90"/>
        <v>171.93647564114769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32.302357899768289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32.302357899768289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8.0470000000000024</v>
      </c>
      <c r="BD102" s="13">
        <f>IF('Données projet'!$A$88&gt;35,BD101+BC102-BL101,IF(A102&lt;'Données projet'!$A$88,$BA$205^A102,IF(A102='Données projet'!$A$88,'Données projet'!$B$88,BD101+BC102-BL101)))</f>
        <v>325.17500000000035</v>
      </c>
      <c r="BE102" s="14">
        <f>BD102*VLOOKUP('Données projet'!$B$11,Paramètres!$A$1:$I$89,3,0)*VLOOKUP('Données projet'!$B$11,Paramètres!$A$1:$I$89,5,0)</f>
        <v>309.43653000000035</v>
      </c>
      <c r="BF102" s="14">
        <f t="shared" si="91"/>
        <v>73.151142752153717</v>
      </c>
      <c r="BG102" s="22">
        <f t="shared" si="61"/>
        <v>666.34019671000158</v>
      </c>
      <c r="BH102" s="62">
        <f t="shared" si="62"/>
        <v>959.67353004333495</v>
      </c>
      <c r="BI102" s="62">
        <f ca="1">AVERAGE(OFFSET($BH$3,0,0,'Données projet'!$E$11+1,1))-AVERAGE(OFFSET($H$3,0,0,'Données projet'!$E$11+1,1))</f>
        <v>395.99712591167969</v>
      </c>
      <c r="BJ102" s="62">
        <f t="shared" si="92"/>
        <v>183.6854485910585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33.973169515273533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33.973169515273533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8.0470000000000024</v>
      </c>
      <c r="N103" s="14">
        <f>IF('Données projet'!$A$36&gt;35,N102+M103-V102,IF(A103&lt;'Données projet'!$A$36,$K$205^A103,IF(A103='Données projet'!$A$36,'Données projet'!$B$36,N102+M103-V102)))</f>
        <v>333.22200000000038</v>
      </c>
      <c r="O103" s="14">
        <f>N103*VLOOKUP('Données projet'!$B$9,Paramètres!$A$1:$I$89,3,0)*VLOOKUP('Données projet'!$B$9,Paramètres!$A$1:$I$89,5,0)</f>
        <v>337.88710800000041</v>
      </c>
      <c r="P103" s="14">
        <f t="shared" si="87"/>
        <v>79.063251305296689</v>
      </c>
      <c r="Q103" s="22">
        <f t="shared" si="107"/>
        <v>726.18854245672571</v>
      </c>
      <c r="R103" s="62">
        <f t="shared" si="55"/>
        <v>1019.5218757900591</v>
      </c>
      <c r="S103" s="62">
        <f ca="1">AVERAGE(OFFSET($R$3,0,0,'Données projet'!$E$9+1,1))-AVERAGE(OFFSET($H$3,0,0,'Données projet'!$E$9+1,1))</f>
        <v>432.90460577933851</v>
      </c>
      <c r="T103" s="62">
        <f t="shared" si="88"/>
        <v>199.33093168961955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35.491040407759222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35.491040407759222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8.0470000000000024</v>
      </c>
      <c r="AI103" s="14">
        <f>IF('Données projet'!$A$62&gt;35,AI102+AH103-AQ102,IF(A103&lt;'Données projet'!$A$62,$AF$205^A103,IF(A103='Données projet'!$A$62,'Données projet'!$B$62,AI102+AH103-AQ102)))</f>
        <v>333.22200000000038</v>
      </c>
      <c r="AJ103" s="14">
        <f>AI103*VLOOKUP('Données projet'!$B$10,Paramètres!$A$1:$I$89,3,0)*VLOOKUP('Données projet'!$B$10,Paramètres!$A$1:$I$89,5,0)</f>
        <v>301.49926560000034</v>
      </c>
      <c r="AK103" s="14">
        <f t="shared" si="89"/>
        <v>71.490675884857296</v>
      </c>
      <c r="AL103" s="22">
        <f t="shared" si="58"/>
        <v>649.62414808612709</v>
      </c>
      <c r="AM103" s="62">
        <f t="shared" si="59"/>
        <v>942.95748141946046</v>
      </c>
      <c r="AN103" s="62">
        <f ca="1">AVERAGE(OFFSET($AM$3,0,0,'Données projet'!$E$10+1,1))-AVERAGE(OFFSET($H$3,0,0,'Données projet'!$E$10+1,1))</f>
        <v>368.2847231129137</v>
      </c>
      <c r="AO103" s="62">
        <f t="shared" si="90"/>
        <v>171.93647564114769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31.668928363846693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31.668928363846693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8.0470000000000024</v>
      </c>
      <c r="BD103" s="13">
        <f>IF('Données projet'!$A$88&gt;35,BD102+BC103-BL102,IF(A103&lt;'Données projet'!$A$88,$BA$205^A103,IF(A103='Données projet'!$A$88,'Données projet'!$B$88,BD102+BC103-BL102)))</f>
        <v>333.22200000000038</v>
      </c>
      <c r="BE103" s="14">
        <f>BD103*VLOOKUP('Données projet'!$B$11,Paramètres!$A$1:$I$89,3,0)*VLOOKUP('Données projet'!$B$11,Paramètres!$A$1:$I$89,5,0)</f>
        <v>317.09405520000035</v>
      </c>
      <c r="BF103" s="14">
        <f t="shared" si="91"/>
        <v>74.748394685141804</v>
      </c>
      <c r="BG103" s="22">
        <f t="shared" si="61"/>
        <v>682.45893354995599</v>
      </c>
      <c r="BH103" s="62">
        <f t="shared" si="62"/>
        <v>975.79226688328936</v>
      </c>
      <c r="BI103" s="62">
        <f ca="1">AVERAGE(OFFSET($BH$3,0,0,'Données projet'!$E$11+1,1))-AVERAGE(OFFSET($H$3,0,0,'Données projet'!$E$11+1,1))</f>
        <v>395.99712591167969</v>
      </c>
      <c r="BJ103" s="62">
        <f t="shared" si="92"/>
        <v>183.6854485910585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33.306976382666335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33.306976382666335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8.0470000000000024</v>
      </c>
      <c r="N104" s="14">
        <f>IF('Données projet'!$A$36&gt;35,N103+M104-V103,IF(A104&lt;'Données projet'!$A$36,$K$205^A104,IF(A104='Données projet'!$A$36,'Données projet'!$B$36,N103+M104-V103)))</f>
        <v>341.2690000000004</v>
      </c>
      <c r="O104" s="14">
        <f>N104*VLOOKUP('Données projet'!$B$9,Paramètres!$A$1:$I$89,3,0)*VLOOKUP('Données projet'!$B$9,Paramètres!$A$1:$I$89,5,0)</f>
        <v>346.04676600000045</v>
      </c>
      <c r="P104" s="14">
        <f t="shared" si="87"/>
        <v>80.747961934338676</v>
      </c>
      <c r="Q104" s="22">
        <f t="shared" si="107"/>
        <v>743.33415115230719</v>
      </c>
      <c r="R104" s="62">
        <f t="shared" si="55"/>
        <v>1036.6674844856404</v>
      </c>
      <c r="S104" s="62">
        <f ca="1">AVERAGE(OFFSET($R$3,0,0,'Données projet'!$E$9+1,1))-AVERAGE(OFFSET($H$3,0,0,'Données projet'!$E$9+1,1))</f>
        <v>432.90460577933851</v>
      </c>
      <c r="T104" s="62">
        <f t="shared" si="88"/>
        <v>199.33093168961955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34.795082752760209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34.795082752760209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8.0470000000000024</v>
      </c>
      <c r="AI104" s="14">
        <f>IF('Données projet'!$A$62&gt;35,AI103+AH104-AQ103,IF(A104&lt;'Données projet'!$A$62,$AF$205^A104,IF(A104='Données projet'!$A$62,'Données projet'!$B$62,AI103+AH104-AQ103)))</f>
        <v>341.2690000000004</v>
      </c>
      <c r="AJ104" s="14">
        <f>AI104*VLOOKUP('Données projet'!$B$10,Paramètres!$A$1:$I$89,3,0)*VLOOKUP('Données projet'!$B$10,Paramètres!$A$1:$I$89,5,0)</f>
        <v>308.78019120000033</v>
      </c>
      <c r="AK104" s="14">
        <f t="shared" si="89"/>
        <v>73.014027120130123</v>
      </c>
      <c r="AL104" s="22">
        <f t="shared" si="58"/>
        <v>664.95826357422709</v>
      </c>
      <c r="AM104" s="62">
        <f t="shared" si="59"/>
        <v>958.29159690756046</v>
      </c>
      <c r="AN104" s="62">
        <f ca="1">AVERAGE(OFFSET($AM$3,0,0,'Données projet'!$E$10+1,1))-AVERAGE(OFFSET($H$3,0,0,'Données projet'!$E$10+1,1))</f>
        <v>368.2847231129137</v>
      </c>
      <c r="AO104" s="62">
        <f t="shared" si="90"/>
        <v>171.93647564114769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31.047919994770652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31.047919994770652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8.0470000000000024</v>
      </c>
      <c r="BD104" s="13">
        <f>IF('Données projet'!$A$88&gt;35,BD103+BC104-BL103,IF(A104&lt;'Données projet'!$A$88,$BA$205^A104,IF(A104='Données projet'!$A$88,'Données projet'!$B$88,BD103+BC104-BL103)))</f>
        <v>341.2690000000004</v>
      </c>
      <c r="BE104" s="14">
        <f>BD104*VLOOKUP('Données projet'!$B$11,Paramètres!$A$1:$I$89,3,0)*VLOOKUP('Données projet'!$B$11,Paramètres!$A$1:$I$89,5,0)</f>
        <v>324.75158040000036</v>
      </c>
      <c r="BF104" s="14">
        <f t="shared" si="91"/>
        <v>76.341162664586662</v>
      </c>
      <c r="BG104" s="22">
        <f t="shared" si="61"/>
        <v>698.56986083748905</v>
      </c>
      <c r="BH104" s="62">
        <f t="shared" si="62"/>
        <v>991.90319417082242</v>
      </c>
      <c r="BI104" s="62">
        <f ca="1">AVERAGE(OFFSET($BH$3,0,0,'Données projet'!$E$11+1,1))-AVERAGE(OFFSET($H$3,0,0,'Données projet'!$E$11+1,1))</f>
        <v>395.99712591167969</v>
      </c>
      <c r="BJ104" s="62">
        <f t="shared" si="92"/>
        <v>183.6854485910585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32.653846891051877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32.653846891051877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8.0470000000000024</v>
      </c>
      <c r="N105" s="14">
        <f>IF('Données projet'!$A$36&gt;35,N104+M105-V104,IF(A105&lt;'Données projet'!$A$36,$K$205^A105,IF(A105='Données projet'!$A$36,'Données projet'!$B$36,N104+M105-V104)))</f>
        <v>349.31600000000043</v>
      </c>
      <c r="O105" s="14">
        <f>N105*VLOOKUP('Données projet'!$B$9,Paramètres!$A$1:$I$89,3,0)*VLOOKUP('Données projet'!$B$9,Paramètres!$A$1:$I$89,5,0)</f>
        <v>354.20642400000042</v>
      </c>
      <c r="P105" s="14">
        <f t="shared" si="87"/>
        <v>82.42805447614306</v>
      </c>
      <c r="Q105" s="22">
        <f t="shared" si="107"/>
        <v>760.4717166792833</v>
      </c>
      <c r="R105" s="62">
        <f t="shared" si="55"/>
        <v>1053.8050500126167</v>
      </c>
      <c r="S105" s="62">
        <f ca="1">AVERAGE(OFFSET($R$3,0,0,'Données projet'!$E$9+1,1))-AVERAGE(OFFSET($H$3,0,0,'Données projet'!$E$9+1,1))</f>
        <v>432.90460577933851</v>
      </c>
      <c r="T105" s="62">
        <f t="shared" si="88"/>
        <v>199.33093168961955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34.112772402883472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34.112772402883472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8.0470000000000024</v>
      </c>
      <c r="AI105" s="14">
        <f>IF('Données projet'!$A$62&gt;35,AI104+AH105-AQ104,IF(A105&lt;'Données projet'!$A$62,$AF$205^A105,IF(A105='Données projet'!$A$62,'Données projet'!$B$62,AI104+AH105-AQ104)))</f>
        <v>349.31600000000043</v>
      </c>
      <c r="AJ105" s="14">
        <f>AI105*VLOOKUP('Données projet'!$B$10,Paramètres!$A$1:$I$89,3,0)*VLOOKUP('Données projet'!$B$10,Paramètres!$A$1:$I$89,5,0)</f>
        <v>316.06111680000038</v>
      </c>
      <c r="AK105" s="14">
        <f t="shared" si="89"/>
        <v>74.533202582557081</v>
      </c>
      <c r="AL105" s="22">
        <f t="shared" si="58"/>
        <v>680.28510625795423</v>
      </c>
      <c r="AM105" s="62">
        <f t="shared" si="59"/>
        <v>973.6184395912876</v>
      </c>
      <c r="AN105" s="62">
        <f ca="1">AVERAGE(OFFSET($AM$3,0,0,'Données projet'!$E$10+1,1))-AVERAGE(OFFSET($H$3,0,0,'Données projet'!$E$10+1,1))</f>
        <v>368.2847231129137</v>
      </c>
      <c r="AO105" s="62">
        <f t="shared" si="90"/>
        <v>171.93647564114769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30.439089221034486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30.439089221034486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8.0470000000000024</v>
      </c>
      <c r="BD105" s="13">
        <f>IF('Données projet'!$A$88&gt;35,BD104+BC105-BL104,IF(A105&lt;'Données projet'!$A$88,$BA$205^A105,IF(A105='Données projet'!$A$88,'Données projet'!$B$88,BD104+BC105-BL104)))</f>
        <v>349.31600000000043</v>
      </c>
      <c r="BE105" s="14">
        <f>BD105*VLOOKUP('Données projet'!$B$11,Paramètres!$A$1:$I$89,3,0)*VLOOKUP('Données projet'!$B$11,Paramètres!$A$1:$I$89,5,0)</f>
        <v>332.40910560000043</v>
      </c>
      <c r="BF105" s="14">
        <f t="shared" si="91"/>
        <v>77.92956458771809</v>
      </c>
      <c r="BG105" s="22">
        <f t="shared" si="61"/>
        <v>714.67318391027641</v>
      </c>
      <c r="BH105" s="62">
        <f t="shared" si="62"/>
        <v>1008.0065172436098</v>
      </c>
      <c r="BI105" s="62">
        <f ca="1">AVERAGE(OFFSET($BH$3,0,0,'Données projet'!$E$11+1,1))-AVERAGE(OFFSET($H$3,0,0,'Données projet'!$E$11+1,1))</f>
        <v>395.99712591167969</v>
      </c>
      <c r="BJ105" s="62">
        <f t="shared" si="92"/>
        <v>183.6854485910585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32.013524870398328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32.013524870398328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8.0470000000000024</v>
      </c>
      <c r="N106" s="14">
        <f>IF('Données projet'!$A$36&gt;35,N105+M106-V105,IF(A106&lt;'Données projet'!$A$36,$K$205^A106,IF(A106='Données projet'!$A$36,'Données projet'!$B$36,N105+M106-V105)))</f>
        <v>357.36300000000045</v>
      </c>
      <c r="O106" s="14">
        <f>N106*VLOOKUP('Données projet'!$B$9,Paramètres!$A$1:$I$89,3,0)*VLOOKUP('Données projet'!$B$9,Paramètres!$A$1:$I$89,5,0)</f>
        <v>362.36608200000046</v>
      </c>
      <c r="P106" s="14">
        <f t="shared" si="87"/>
        <v>84.103647560288479</v>
      </c>
      <c r="Q106" s="22">
        <f t="shared" si="107"/>
        <v>777.60144565083658</v>
      </c>
      <c r="R106" s="62">
        <f t="shared" si="55"/>
        <v>1070.93477898417</v>
      </c>
      <c r="S106" s="62">
        <f ca="1">AVERAGE(OFFSET($R$3,0,0,'Données projet'!$E$9+1,1))-AVERAGE(OFFSET($H$3,0,0,'Données projet'!$E$9+1,1))</f>
        <v>432.90460577933851</v>
      </c>
      <c r="T106" s="62">
        <f t="shared" si="88"/>
        <v>199.33093168961955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33.443841742799599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33.443841742799599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8.0470000000000024</v>
      </c>
      <c r="AI106" s="14">
        <f>IF('Données projet'!$A$62&gt;35,AI105+AH106-AQ105,IF(A106&lt;'Données projet'!$A$62,$AF$205^A106,IF(A106='Données projet'!$A$62,'Données projet'!$B$62,AI105+AH106-AQ105)))</f>
        <v>357.36300000000045</v>
      </c>
      <c r="AJ106" s="14">
        <f>AI106*VLOOKUP('Données projet'!$B$10,Paramètres!$A$1:$I$89,3,0)*VLOOKUP('Données projet'!$B$10,Paramètres!$A$1:$I$89,5,0)</f>
        <v>323.34204240000037</v>
      </c>
      <c r="AK106" s="14">
        <f t="shared" si="89"/>
        <v>76.048309539529996</v>
      </c>
      <c r="AL106" s="22">
        <f t="shared" si="58"/>
        <v>695.60486296134877</v>
      </c>
      <c r="AM106" s="62">
        <f t="shared" si="59"/>
        <v>988.93819629468203</v>
      </c>
      <c r="AN106" s="62">
        <f ca="1">AVERAGE(OFFSET($AM$3,0,0,'Données projet'!$E$10+1,1))-AVERAGE(OFFSET($H$3,0,0,'Données projet'!$E$10+1,1))</f>
        <v>368.2847231129137</v>
      </c>
      <c r="AO106" s="62">
        <f t="shared" si="90"/>
        <v>171.93647564114769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29.842197247421183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29.842197247421183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8.0470000000000024</v>
      </c>
      <c r="BD106" s="13">
        <f>IF('Données projet'!$A$88&gt;35,BD105+BC106-BL105,IF(A106&lt;'Données projet'!$A$88,$BA$205^A106,IF(A106='Données projet'!$A$88,'Données projet'!$B$88,BD105+BC106-BL105)))</f>
        <v>357.36300000000045</v>
      </c>
      <c r="BE106" s="14">
        <f>BD106*VLOOKUP('Données projet'!$B$11,Paramètres!$A$1:$I$89,3,0)*VLOOKUP('Données projet'!$B$11,Paramètres!$A$1:$I$89,5,0)</f>
        <v>340.06663080000044</v>
      </c>
      <c r="BF106" s="14">
        <f t="shared" si="91"/>
        <v>79.513712609935965</v>
      </c>
      <c r="BG106" s="22">
        <f t="shared" si="61"/>
        <v>730.76909810563927</v>
      </c>
      <c r="BH106" s="62">
        <f t="shared" si="62"/>
        <v>1024.1024314389726</v>
      </c>
      <c r="BI106" s="62">
        <f ca="1">AVERAGE(OFFSET($BH$3,0,0,'Données projet'!$E$11+1,1))-AVERAGE(OFFSET($H$3,0,0,'Données projet'!$E$11+1,1))</f>
        <v>395.99712591167969</v>
      </c>
      <c r="BJ106" s="62">
        <f t="shared" si="92"/>
        <v>183.6854485910585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31.385759174011923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31.385759174011923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8.0470000000000024</v>
      </c>
      <c r="M107" s="13">
        <f t="array" ref="M107">INDEX(L:L,MIN(IF(ISNUMBER(L107:L303),ROW(L107:L303),"")))</f>
        <v>8.0470000000000024</v>
      </c>
      <c r="N107" s="14">
        <f>IF('Données projet'!$A$36&gt;35,N106+M107-V106,IF(A107&lt;'Données projet'!$A$36,$K$205^A107,IF(A107='Données projet'!$A$36,'Données projet'!$B$36,N106+M107-V106)))</f>
        <v>365.41000000000048</v>
      </c>
      <c r="O107" s="14">
        <f>N107*VLOOKUP('Données projet'!$B$9,Paramètres!$A$1:$I$89,3,0)*VLOOKUP('Données projet'!$B$9,Paramètres!$A$1:$I$89,5,0)</f>
        <v>370.5257400000005</v>
      </c>
      <c r="P107" s="14">
        <f t="shared" si="87"/>
        <v>85.774854168850283</v>
      </c>
      <c r="Q107" s="22">
        <f t="shared" si="107"/>
        <v>794.72353484408177</v>
      </c>
      <c r="R107" s="62">
        <f t="shared" si="55"/>
        <v>1088.056868177415</v>
      </c>
      <c r="S107" s="62">
        <f ca="1">AVERAGE(OFFSET($R$3,0,0,'Données projet'!$E$9+1,1))-AVERAGE(OFFSET($H$3,0,0,'Données projet'!$E$9+1,1))</f>
        <v>432.90460577933851</v>
      </c>
      <c r="T107" s="62">
        <f t="shared" si="88"/>
        <v>199.33093168961955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0.215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47.294034934985241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47.294034934985241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>
        <f>VLOOKUP(A107,'Données projet'!$A$61:$I$81,2,0)</f>
        <v>365.41</v>
      </c>
      <c r="AG107" s="13">
        <f>VLOOKUP(A107,'Données projet'!$A$61:$I$81,9,0)</f>
        <v>8.0470000000000024</v>
      </c>
      <c r="AH107" s="13">
        <f t="array" ref="AH107">INDEX(AG:AG,MIN(IF(ISNUMBER(AG107:AG303),ROW(AG107:AG303),"")))</f>
        <v>8.0470000000000024</v>
      </c>
      <c r="AI107" s="14">
        <f>IF('Données projet'!$A$62&gt;35,AI106+AH107-AQ106,IF(A107&lt;'Données projet'!$A$62,$AF$205^A107,IF(A107='Données projet'!$A$62,'Données projet'!$B$62,AI106+AH107-AQ106)))</f>
        <v>365.41000000000048</v>
      </c>
      <c r="AJ107" s="14">
        <f>AI107*VLOOKUP('Données projet'!$B$10,Paramètres!$A$1:$I$89,3,0)*VLOOKUP('Données projet'!$B$10,Paramètres!$A$1:$I$89,5,0)</f>
        <v>330.62296800000041</v>
      </c>
      <c r="AK107" s="14">
        <f t="shared" si="89"/>
        <v>77.559450151847827</v>
      </c>
      <c r="AL107" s="22">
        <f t="shared" si="58"/>
        <v>710.91771161446911</v>
      </c>
      <c r="AM107" s="62">
        <f t="shared" si="59"/>
        <v>1004.2510449478025</v>
      </c>
      <c r="AN107" s="62">
        <f ca="1">AVERAGE(OFFSET($AM$3,0,0,'Données projet'!$E$10+1,1))-AVERAGE(OFFSET($H$3,0,0,'Données projet'!$E$10+1,1))</f>
        <v>368.2847231129137</v>
      </c>
      <c r="AO107" s="62">
        <f t="shared" si="90"/>
        <v>171.93647564114769</v>
      </c>
      <c r="AP107" s="16">
        <f>IF(ISNA(VLOOKUP(A107,'Données projet'!$A$61:$I$81,3,0)),0,VLOOKUP(A107,'Données projet'!$A$61:$I$81,3,0))</f>
        <v>8</v>
      </c>
      <c r="AQ107" s="16">
        <f>IF(ISNA(VLOOKUP(A107,'Données projet'!$A$61:$I$81,4,0)),0,VLOOKUP(A107,'Données projet'!$A$61:$I$81,4,0))</f>
        <v>60.19</v>
      </c>
      <c r="AR107" s="17">
        <f>IF(ISNA(VLOOKUP(A107,'Données projet'!$A$61:$I$81,5,0)),0%,VLOOKUP(A107,'Données projet'!$A$61:$I$81,5,0)*VLOOKUP('Données projet'!$B$10,Paramètres!$A$1:$I$89,7,0))</f>
        <v>0.215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42.200831172756061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42.200831172756061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365.41</v>
      </c>
      <c r="BB107" s="13">
        <f>VLOOKUP(A107,'Données projet'!$A$87:$I$107,9,0)</f>
        <v>8.0470000000000024</v>
      </c>
      <c r="BC107" s="13">
        <f t="array" ref="BC107">INDEX(BB:BB,MIN(IF(ISNUMBER(BB107:BB303),ROW(BB107:BB303),"")))</f>
        <v>8.0470000000000024</v>
      </c>
      <c r="BD107" s="13">
        <f>IF('Données projet'!$A$88&gt;35,BD106+BC107-BL106,IF(A107&lt;'Données projet'!$A$88,$BA$205^A107,IF(A107='Données projet'!$A$88,'Données projet'!$B$88,BD106+BC107-BL106)))</f>
        <v>365.41000000000048</v>
      </c>
      <c r="BE107" s="14">
        <f>BD107*VLOOKUP('Données projet'!$B$11,Paramètres!$A$1:$I$89,3,0)*VLOOKUP('Données projet'!$B$11,Paramètres!$A$1:$I$89,5,0)</f>
        <v>347.72415600000045</v>
      </c>
      <c r="BF107" s="14">
        <f t="shared" si="91"/>
        <v>81.093713547347789</v>
      </c>
      <c r="BG107" s="22">
        <f t="shared" si="61"/>
        <v>746.85778946163146</v>
      </c>
      <c r="BH107" s="62">
        <f t="shared" si="62"/>
        <v>1040.1911227949647</v>
      </c>
      <c r="BI107" s="62">
        <f ca="1">AVERAGE(OFFSET($BH$3,0,0,'Données projet'!$E$11+1,1))-AVERAGE(OFFSET($H$3,0,0,'Données projet'!$E$11+1,1))</f>
        <v>395.99712591167969</v>
      </c>
      <c r="BJ107" s="62">
        <f t="shared" si="92"/>
        <v>183.6854485910585</v>
      </c>
      <c r="BK107" s="16">
        <f>IF(ISNA(VLOOKUP(A107,'Données projet'!$A$87:$I$107,3,0)),0,VLOOKUP(A107,'Données projet'!$A$87:$I$107,3,0))</f>
        <v>8</v>
      </c>
      <c r="BL107" s="16">
        <f>IF(ISNA(VLOOKUP(A107,'Données projet'!$A$87:$I$107,4,0)),0,VLOOKUP(A107,'Données projet'!$A$87:$I$107,4,0))</f>
        <v>60.19</v>
      </c>
      <c r="BM107" s="17">
        <f>IF(ISNA(VLOOKUP(A107,'Données projet'!$A$87:$I$107,5,0)),0%,VLOOKUP(A107,'Données projet'!$A$87:$I$107,5,0)*VLOOKUP('Données projet'!$B$11,Paramètres!$A$1:$I$89,7,0))</f>
        <v>0.215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44.383632785139987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44.383632785139987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313.15500000000048</v>
      </c>
      <c r="O108" s="14">
        <f>N108*VLOOKUP('Données projet'!$B$9,Paramètres!$A$1:$I$89,3,0)*VLOOKUP('Données projet'!$B$9,Paramètres!$A$1:$I$89,5,0)</f>
        <v>317.53917000000052</v>
      </c>
      <c r="P108" s="14">
        <f t="shared" si="87"/>
        <v>74.841100302084755</v>
      </c>
      <c r="Q108" s="22">
        <f t="shared" si="107"/>
        <v>683.39563744279849</v>
      </c>
      <c r="R108" s="62">
        <f t="shared" si="55"/>
        <v>976.72897077613175</v>
      </c>
      <c r="S108" s="62">
        <f ca="1">AVERAGE(OFFSET($R$3,0,0,'Données projet'!$E$9+1,1))-AVERAGE(OFFSET($H$3,0,0,'Données projet'!$E$9+1,1))</f>
        <v>432.90460577933851</v>
      </c>
      <c r="T108" s="62">
        <f t="shared" si="88"/>
        <v>199.33093168961955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46.366627756423135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46.366627756423135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7.9349999999999969</v>
      </c>
      <c r="AI108" s="14">
        <f>IF('Données projet'!$A$62&gt;35,AI107+AH108-AQ107,IF(A108&lt;'Données projet'!$A$62,$AF$205^A108,IF(A108='Données projet'!$A$62,'Données projet'!$B$62,AI107+AH108-AQ107)))</f>
        <v>313.15500000000048</v>
      </c>
      <c r="AJ108" s="14">
        <f>AI108*VLOOKUP('Données projet'!$B$10,Paramètres!$A$1:$I$89,3,0)*VLOOKUP('Données projet'!$B$10,Paramètres!$A$1:$I$89,5,0)</f>
        <v>283.34264400000046</v>
      </c>
      <c r="AK108" s="14">
        <f t="shared" si="89"/>
        <v>67.672917015543916</v>
      </c>
      <c r="AL108" s="22">
        <f t="shared" si="58"/>
        <v>611.3521021020731</v>
      </c>
      <c r="AM108" s="62">
        <f t="shared" si="59"/>
        <v>904.68543543540636</v>
      </c>
      <c r="AN108" s="62">
        <f ca="1">AVERAGE(OFFSET($AM$3,0,0,'Données projet'!$E$10+1,1))-AVERAGE(OFFSET($H$3,0,0,'Données projet'!$E$10+1,1))</f>
        <v>368.2847231129137</v>
      </c>
      <c r="AO108" s="62">
        <f t="shared" si="90"/>
        <v>171.93647564114769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41.373298613423721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41.373298613423721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7.9349999999999969</v>
      </c>
      <c r="BD108" s="13">
        <f>IF('Données projet'!$A$88&gt;35,BD107+BC108-BL107,IF(A108&lt;'Données projet'!$A$88,$BA$205^A108,IF(A108='Données projet'!$A$88,'Données projet'!$B$88,BD107+BC108-BL107)))</f>
        <v>313.15500000000048</v>
      </c>
      <c r="BE108" s="14">
        <f>BD108*VLOOKUP('Données projet'!$B$11,Paramètres!$A$1:$I$89,3,0)*VLOOKUP('Données projet'!$B$11,Paramètres!$A$1:$I$89,5,0)</f>
        <v>297.99829800000049</v>
      </c>
      <c r="BF108" s="14">
        <f t="shared" si="91"/>
        <v>70.756666487806527</v>
      </c>
      <c r="BG108" s="22">
        <f t="shared" si="61"/>
        <v>642.24822981626392</v>
      </c>
      <c r="BH108" s="62">
        <f t="shared" si="62"/>
        <v>935.58156314959729</v>
      </c>
      <c r="BI108" s="62">
        <f ca="1">AVERAGE(OFFSET($BH$3,0,0,'Données projet'!$E$11+1,1))-AVERAGE(OFFSET($H$3,0,0,'Données projet'!$E$11+1,1))</f>
        <v>395.99712591167969</v>
      </c>
      <c r="BJ108" s="62">
        <f t="shared" si="92"/>
        <v>183.6854485910585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43.513296817566321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43.513296817566321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321.09000000000049</v>
      </c>
      <c r="O109" s="14">
        <f>N109*VLOOKUP('Données projet'!$B$9,Paramètres!$A$1:$I$89,3,0)*VLOOKUP('Données projet'!$B$9,Paramètres!$A$1:$I$89,5,0)</f>
        <v>325.58526000000052</v>
      </c>
      <c r="P109" s="14">
        <f t="shared" si="87"/>
        <v>76.514302718659977</v>
      </c>
      <c r="Q109" s="22">
        <f t="shared" si="107"/>
        <v>700.32340506833361</v>
      </c>
      <c r="R109" s="62">
        <f t="shared" si="55"/>
        <v>993.65673840166687</v>
      </c>
      <c r="S109" s="62">
        <f ca="1">AVERAGE(OFFSET($R$3,0,0,'Données projet'!$E$9+1,1))-AVERAGE(OFFSET($H$3,0,0,'Données projet'!$E$9+1,1))</f>
        <v>432.90460577933851</v>
      </c>
      <c r="T109" s="62">
        <f t="shared" si="88"/>
        <v>199.33093168961955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45.457406466970106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45.457406466970106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7.9349999999999969</v>
      </c>
      <c r="AI109" s="14">
        <f>IF('Données projet'!$A$62&gt;35,AI108+AH109-AQ108,IF(A109&lt;'Données projet'!$A$62,$AF$205^A109,IF(A109='Données projet'!$A$62,'Données projet'!$B$62,AI108+AH109-AQ108)))</f>
        <v>321.09000000000049</v>
      </c>
      <c r="AJ109" s="14">
        <f>AI109*VLOOKUP('Données projet'!$B$10,Paramètres!$A$1:$I$89,3,0)*VLOOKUP('Données projet'!$B$10,Paramètres!$A$1:$I$89,5,0)</f>
        <v>290.52223200000043</v>
      </c>
      <c r="AK109" s="14">
        <f t="shared" si="89"/>
        <v>69.185862279978352</v>
      </c>
      <c r="AL109" s="22">
        <f t="shared" si="58"/>
        <v>626.49159753762979</v>
      </c>
      <c r="AM109" s="62">
        <f t="shared" si="59"/>
        <v>919.82493087096304</v>
      </c>
      <c r="AN109" s="62">
        <f ca="1">AVERAGE(OFFSET($AM$3,0,0,'Données projet'!$E$10+1,1))-AVERAGE(OFFSET($H$3,0,0,'Données projet'!$E$10+1,1))</f>
        <v>368.2847231129137</v>
      </c>
      <c r="AO109" s="62">
        <f t="shared" si="90"/>
        <v>171.93647564114769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40.561993462834863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40.561993462834863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7.9349999999999969</v>
      </c>
      <c r="BD109" s="13">
        <f>IF('Données projet'!$A$88&gt;35,BD108+BC109-BL108,IF(A109&lt;'Données projet'!$A$88,$BA$205^A109,IF(A109='Données projet'!$A$88,'Données projet'!$B$88,BD108+BC109-BL108)))</f>
        <v>321.09000000000049</v>
      </c>
      <c r="BE109" s="14">
        <f>BD109*VLOOKUP('Données projet'!$B$11,Paramètres!$A$1:$I$89,3,0)*VLOOKUP('Données projet'!$B$11,Paramètres!$A$1:$I$89,5,0)</f>
        <v>305.54924400000044</v>
      </c>
      <c r="BF109" s="14">
        <f t="shared" si="91"/>
        <v>72.338554312522433</v>
      </c>
      <c r="BG109" s="22">
        <f t="shared" si="61"/>
        <v>658.1545820609773</v>
      </c>
      <c r="BH109" s="62">
        <f t="shared" si="62"/>
        <v>951.48791539431068</v>
      </c>
      <c r="BI109" s="62">
        <f ca="1">AVERAGE(OFFSET($BH$3,0,0,'Données projet'!$E$11+1,1))-AVERAGE(OFFSET($H$3,0,0,'Données projet'!$E$11+1,1))</f>
        <v>395.99712591167969</v>
      </c>
      <c r="BJ109" s="62">
        <f t="shared" si="92"/>
        <v>183.6854485910585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42.660027607464251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42.660027607464251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329.02500000000049</v>
      </c>
      <c r="O110" s="14">
        <f>N110*VLOOKUP('Données projet'!$B$9,Paramètres!$A$1:$I$89,3,0)*VLOOKUP('Données projet'!$B$9,Paramètres!$A$1:$I$89,5,0)</f>
        <v>333.63135000000051</v>
      </c>
      <c r="P110" s="14">
        <f t="shared" si="87"/>
        <v>78.182698470317533</v>
      </c>
      <c r="Q110" s="22">
        <f t="shared" si="107"/>
        <v>717.24280108580388</v>
      </c>
      <c r="R110" s="62">
        <f t="shared" si="55"/>
        <v>1010.5761344191371</v>
      </c>
      <c r="S110" s="62">
        <f ca="1">AVERAGE(OFFSET($R$3,0,0,'Données projet'!$E$9+1,1))-AVERAGE(OFFSET($H$3,0,0,'Données projet'!$E$9+1,1))</f>
        <v>432.90460577933851</v>
      </c>
      <c r="T110" s="62">
        <f t="shared" si="88"/>
        <v>199.33093168961955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44.566014452433024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44.566014452433024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7.9349999999999969</v>
      </c>
      <c r="AI110" s="14">
        <f>IF('Données projet'!$A$62&gt;35,AI109+AH110-AQ109,IF(A110&lt;'Données projet'!$A$62,$AF$205^A110,IF(A110='Données projet'!$A$62,'Données projet'!$B$62,AI109+AH110-AQ109)))</f>
        <v>329.02500000000049</v>
      </c>
      <c r="AJ110" s="14">
        <f>AI110*VLOOKUP('Données projet'!$B$10,Paramètres!$A$1:$I$89,3,0)*VLOOKUP('Données projet'!$B$10,Paramètres!$A$1:$I$89,5,0)</f>
        <v>297.70182000000045</v>
      </c>
      <c r="AK110" s="14">
        <f t="shared" si="89"/>
        <v>70.69446125561177</v>
      </c>
      <c r="AL110" s="22">
        <f t="shared" si="58"/>
        <v>641.62352318685794</v>
      </c>
      <c r="AM110" s="62">
        <f t="shared" si="59"/>
        <v>934.9568565201912</v>
      </c>
      <c r="AN110" s="62">
        <f ca="1">AVERAGE(OFFSET($AM$3,0,0,'Données projet'!$E$10+1,1))-AVERAGE(OFFSET($H$3,0,0,'Données projet'!$E$10+1,1))</f>
        <v>368.2847231129137</v>
      </c>
      <c r="AO110" s="62">
        <f t="shared" si="90"/>
        <v>171.93647564114769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39.766597511401777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39.766597511401777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7.9349999999999969</v>
      </c>
      <c r="BD110" s="13">
        <f>IF('Données projet'!$A$88&gt;35,BD109+BC110-BL109,IF(A110&lt;'Données projet'!$A$88,$BA$205^A110,IF(A110='Données projet'!$A$88,'Données projet'!$B$88,BD109+BC110-BL109)))</f>
        <v>329.02500000000049</v>
      </c>
      <c r="BE110" s="14">
        <f>BD110*VLOOKUP('Données projet'!$B$11,Paramètres!$A$1:$I$89,3,0)*VLOOKUP('Données projet'!$B$11,Paramètres!$A$1:$I$89,5,0)</f>
        <v>313.10019000000045</v>
      </c>
      <c r="BF110" s="14">
        <f t="shared" si="91"/>
        <v>73.915897794823138</v>
      </c>
      <c r="BG110" s="22">
        <f t="shared" si="61"/>
        <v>674.05301957598442</v>
      </c>
      <c r="BH110" s="62">
        <f t="shared" si="62"/>
        <v>967.38635290931779</v>
      </c>
      <c r="BI110" s="62">
        <f ca="1">AVERAGE(OFFSET($BH$3,0,0,'Données projet'!$E$11+1,1))-AVERAGE(OFFSET($H$3,0,0,'Données projet'!$E$11+1,1))</f>
        <v>395.99712591167969</v>
      </c>
      <c r="BJ110" s="62">
        <f t="shared" si="92"/>
        <v>183.6854485910585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41.823490486129451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41.823490486129451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336.96000000000049</v>
      </c>
      <c r="O111" s="14">
        <f>N111*VLOOKUP('Données projet'!$B$9,Paramètres!$A$1:$I$89,3,0)*VLOOKUP('Données projet'!$B$9,Paramètres!$A$1:$I$89,5,0)</f>
        <v>341.6774400000005</v>
      </c>
      <c r="P111" s="14">
        <f t="shared" si="87"/>
        <v>79.846416815053246</v>
      </c>
      <c r="Q111" s="22">
        <f t="shared" si="107"/>
        <v>734.15405061955198</v>
      </c>
      <c r="R111" s="62">
        <f t="shared" si="55"/>
        <v>1027.4873839528852</v>
      </c>
      <c r="S111" s="62">
        <f ca="1">AVERAGE(OFFSET($R$3,0,0,'Données projet'!$E$9+1,1))-AVERAGE(OFFSET($H$3,0,0,'Données projet'!$E$9+1,1))</f>
        <v>432.90460577933851</v>
      </c>
      <c r="T111" s="62">
        <f t="shared" si="88"/>
        <v>199.33093168961955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43.69210209160557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43.69210209160557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7.9349999999999969</v>
      </c>
      <c r="AI111" s="14">
        <f>IF('Données projet'!$A$62&gt;35,AI110+AH111-AQ110,IF(A111&lt;'Données projet'!$A$62,$AF$205^A111,IF(A111='Données projet'!$A$62,'Données projet'!$B$62,AI110+AH111-AQ110)))</f>
        <v>336.96000000000049</v>
      </c>
      <c r="AJ111" s="14">
        <f>AI111*VLOOKUP('Données projet'!$B$10,Paramètres!$A$1:$I$89,3,0)*VLOOKUP('Données projet'!$B$10,Paramètres!$A$1:$I$89,5,0)</f>
        <v>304.88140800000042</v>
      </c>
      <c r="AK111" s="14">
        <f t="shared" si="89"/>
        <v>72.198830820277394</v>
      </c>
      <c r="AL111" s="22">
        <f t="shared" si="58"/>
        <v>656.74808261198393</v>
      </c>
      <c r="AM111" s="62">
        <f t="shared" si="59"/>
        <v>950.0814159453173</v>
      </c>
      <c r="AN111" s="62">
        <f ca="1">AVERAGE(OFFSET($AM$3,0,0,'Données projet'!$E$10+1,1))-AVERAGE(OFFSET($H$3,0,0,'Données projet'!$E$10+1,1))</f>
        <v>368.2847231129137</v>
      </c>
      <c r="AO111" s="62">
        <f t="shared" si="90"/>
        <v>171.93647564114769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38.986798789432662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38.986798789432662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7.9349999999999969</v>
      </c>
      <c r="BD111" s="13">
        <f>IF('Données projet'!$A$88&gt;35,BD110+BC111-BL110,IF(A111&lt;'Données projet'!$A$88,$BA$205^A111,IF(A111='Données projet'!$A$88,'Données projet'!$B$88,BD110+BC111-BL110)))</f>
        <v>336.96000000000049</v>
      </c>
      <c r="BE111" s="14">
        <f>BD111*VLOOKUP('Données projet'!$B$11,Paramètres!$A$1:$I$89,3,0)*VLOOKUP('Données projet'!$B$11,Paramètres!$A$1:$I$89,5,0)</f>
        <v>320.65113600000046</v>
      </c>
      <c r="BF111" s="14">
        <f t="shared" si="91"/>
        <v>75.48881913848264</v>
      </c>
      <c r="BG111" s="22">
        <f t="shared" si="61"/>
        <v>689.94375519952473</v>
      </c>
      <c r="BH111" s="62">
        <f t="shared" si="62"/>
        <v>983.27708853285799</v>
      </c>
      <c r="BI111" s="62">
        <f ca="1">AVERAGE(OFFSET($BH$3,0,0,'Données projet'!$E$11+1,1))-AVERAGE(OFFSET($H$3,0,0,'Données projet'!$E$11+1,1))</f>
        <v>395.99712591167969</v>
      </c>
      <c r="BJ111" s="62">
        <f t="shared" si="92"/>
        <v>183.6854485910585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41.003357347506764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41.003357347506764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344.89500000000049</v>
      </c>
      <c r="O112" s="14">
        <f>N112*VLOOKUP('Données projet'!$B$9,Paramètres!$A$1:$I$89,3,0)*VLOOKUP('Données projet'!$B$9,Paramètres!$A$1:$I$89,5,0)</f>
        <v>349.72353000000055</v>
      </c>
      <c r="P112" s="14">
        <f t="shared" si="87"/>
        <v>81.505580575848711</v>
      </c>
      <c r="Q112" s="22">
        <f t="shared" si="107"/>
        <v>751.05736758627074</v>
      </c>
      <c r="R112" s="62">
        <f t="shared" si="55"/>
        <v>1044.3907009196041</v>
      </c>
      <c r="S112" s="62">
        <f ca="1">AVERAGE(OFFSET($R$3,0,0,'Données projet'!$E$9+1,1))-AVERAGE(OFFSET($H$3,0,0,'Données projet'!$E$9+1,1))</f>
        <v>432.90460577933851</v>
      </c>
      <c r="T112" s="62">
        <f t="shared" si="88"/>
        <v>199.33093168961955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42.835326619140034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42.835326619140034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7.9349999999999969</v>
      </c>
      <c r="AI112" s="14">
        <f>IF('Données projet'!$A$62&gt;35,AI111+AH112-AQ111,IF(A112&lt;'Données projet'!$A$62,$AF$205^A112,IF(A112='Données projet'!$A$62,'Données projet'!$B$62,AI111+AH112-AQ111)))</f>
        <v>344.89500000000049</v>
      </c>
      <c r="AJ112" s="14">
        <f>AI112*VLOOKUP('Données projet'!$B$10,Paramètres!$A$1:$I$89,3,0)*VLOOKUP('Données projet'!$B$10,Paramètres!$A$1:$I$89,5,0)</f>
        <v>312.06099600000044</v>
      </c>
      <c r="AK112" s="14">
        <f t="shared" si="89"/>
        <v>73.699082033131035</v>
      </c>
      <c r="AL112" s="22">
        <f t="shared" si="58"/>
        <v>671.86546924103743</v>
      </c>
      <c r="AM112" s="62">
        <f t="shared" si="59"/>
        <v>965.1988025743708</v>
      </c>
      <c r="AN112" s="62">
        <f ca="1">AVERAGE(OFFSET($AM$3,0,0,'Données projet'!$E$10+1,1))-AVERAGE(OFFSET($H$3,0,0,'Données projet'!$E$10+1,1))</f>
        <v>368.2847231129137</v>
      </c>
      <c r="AO112" s="62">
        <f t="shared" si="90"/>
        <v>171.93647564114769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38.222291444771109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38.222291444771109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7.9349999999999969</v>
      </c>
      <c r="BD112" s="13">
        <f>IF('Données projet'!$A$88&gt;35,BD111+BC112-BL111,IF(A112&lt;'Données projet'!$A$88,$BA$205^A112,IF(A112='Données projet'!$A$88,'Données projet'!$B$88,BD111+BC112-BL111)))</f>
        <v>344.89500000000049</v>
      </c>
      <c r="BE112" s="14">
        <f>BD112*VLOOKUP('Données projet'!$B$11,Paramètres!$A$1:$I$89,3,0)*VLOOKUP('Données projet'!$B$11,Paramètres!$A$1:$I$89,5,0)</f>
        <v>328.20208200000047</v>
      </c>
      <c r="BF112" s="14">
        <f t="shared" si="91"/>
        <v>77.057434463449852</v>
      </c>
      <c r="BG112" s="22">
        <f t="shared" si="61"/>
        <v>705.82699117384254</v>
      </c>
      <c r="BH112" s="62">
        <f t="shared" si="62"/>
        <v>999.1603245071758</v>
      </c>
      <c r="BI112" s="62">
        <f ca="1">AVERAGE(OFFSET($BH$3,0,0,'Données projet'!$E$11+1,1))-AVERAGE(OFFSET($H$3,0,0,'Données projet'!$E$11+1,1))</f>
        <v>395.99712591167969</v>
      </c>
      <c r="BJ112" s="62">
        <f t="shared" si="92"/>
        <v>183.6854485910585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40.199306519500645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40.199306519500645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352.8300000000005</v>
      </c>
      <c r="O113" s="14">
        <f>N113*VLOOKUP('Données projet'!$B$9,Paramètres!$A$1:$I$89,3,0)*VLOOKUP('Données projet'!$B$9,Paramètres!$A$1:$I$89,5,0)</f>
        <v>357.76962000000054</v>
      </c>
      <c r="P113" s="14">
        <f t="shared" si="87"/>
        <v>83.160306601601619</v>
      </c>
      <c r="Q113" s="22">
        <f t="shared" si="107"/>
        <v>767.95295549779041</v>
      </c>
      <c r="R113" s="62">
        <f t="shared" si="55"/>
        <v>1061.2862888311238</v>
      </c>
      <c r="S113" s="62">
        <f ca="1">AVERAGE(OFFSET($R$3,0,0,'Données projet'!$E$9+1,1))-AVERAGE(OFFSET($H$3,0,0,'Données projet'!$E$9+1,1))</f>
        <v>432.90460577933851</v>
      </c>
      <c r="T113" s="62">
        <f t="shared" si="88"/>
        <v>199.33093168961955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41.995351991108109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41.995351991108109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7.9349999999999969</v>
      </c>
      <c r="AI113" s="14">
        <f>IF('Données projet'!$A$62&gt;35,AI112+AH113-AQ112,IF(A113&lt;'Données projet'!$A$62,$AF$205^A113,IF(A113='Données projet'!$A$62,'Données projet'!$B$62,AI112+AH113-AQ112)))</f>
        <v>352.8300000000005</v>
      </c>
      <c r="AJ113" s="14">
        <f>AI113*VLOOKUP('Données projet'!$B$10,Paramètres!$A$1:$I$89,3,0)*VLOOKUP('Données projet'!$B$10,Paramètres!$A$1:$I$89,5,0)</f>
        <v>319.24058400000041</v>
      </c>
      <c r="AK113" s="14">
        <f t="shared" si="89"/>
        <v>75.195320551435159</v>
      </c>
      <c r="AL113" s="22">
        <f t="shared" si="58"/>
        <v>686.97586709375025</v>
      </c>
      <c r="AM113" s="62">
        <f t="shared" si="59"/>
        <v>980.30920042708362</v>
      </c>
      <c r="AN113" s="62">
        <f ca="1">AVERAGE(OFFSET($AM$3,0,0,'Données projet'!$E$10+1,1))-AVERAGE(OFFSET($H$3,0,0,'Données projet'!$E$10+1,1))</f>
        <v>368.2847231129137</v>
      </c>
      <c r="AO113" s="62">
        <f t="shared" si="90"/>
        <v>171.93647564114769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37.472775622834931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37.472775622834931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7.9349999999999969</v>
      </c>
      <c r="BD113" s="13">
        <f>IF('Données projet'!$A$88&gt;35,BD112+BC113-BL112,IF(A113&lt;'Données projet'!$A$88,$BA$205^A113,IF(A113='Données projet'!$A$88,'Données projet'!$B$88,BD112+BC113-BL112)))</f>
        <v>352.8300000000005</v>
      </c>
      <c r="BE113" s="14">
        <f>BD113*VLOOKUP('Données projet'!$B$11,Paramètres!$A$1:$I$89,3,0)*VLOOKUP('Données projet'!$B$11,Paramètres!$A$1:$I$89,5,0)</f>
        <v>335.75302800000048</v>
      </c>
      <c r="BF113" s="14">
        <f t="shared" si="91"/>
        <v>78.62185424162395</v>
      </c>
      <c r="BG113" s="22">
        <f t="shared" si="61"/>
        <v>721.70291990416251</v>
      </c>
      <c r="BH113" s="62">
        <f t="shared" si="62"/>
        <v>1015.0362532374959</v>
      </c>
      <c r="BI113" s="62">
        <f ca="1">AVERAGE(OFFSET($BH$3,0,0,'Données projet'!$E$11+1,1))-AVERAGE(OFFSET($H$3,0,0,'Données projet'!$E$11+1,1))</f>
        <v>395.99712591167969</v>
      </c>
      <c r="BJ113" s="62">
        <f t="shared" si="92"/>
        <v>183.6854485910585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39.411022637809147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39.411022637809147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360.7650000000005</v>
      </c>
      <c r="O114" s="14">
        <f>N114*VLOOKUP('Données projet'!$B$9,Paramètres!$A$1:$I$89,3,0)*VLOOKUP('Données projet'!$B$9,Paramètres!$A$1:$I$89,5,0)</f>
        <v>365.81571000000054</v>
      </c>
      <c r="P114" s="14">
        <f t="shared" si="87"/>
        <v>84.810706185422944</v>
      </c>
      <c r="Q114" s="22">
        <f t="shared" si="107"/>
        <v>784.84100818961235</v>
      </c>
      <c r="R114" s="62">
        <f t="shared" si="55"/>
        <v>1078.1743415229457</v>
      </c>
      <c r="S114" s="62">
        <f ca="1">AVERAGE(OFFSET($R$3,0,0,'Données projet'!$E$9+1,1))-AVERAGE(OFFSET($H$3,0,0,'Données projet'!$E$9+1,1))</f>
        <v>432.90460577933851</v>
      </c>
      <c r="T114" s="62">
        <f t="shared" si="88"/>
        <v>199.33093168961955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41.171848753197956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41.171848753197956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7.9349999999999969</v>
      </c>
      <c r="AI114" s="14">
        <f>IF('Données projet'!$A$62&gt;35,AI113+AH114-AQ113,IF(A114&lt;'Données projet'!$A$62,$AF$205^A114,IF(A114='Données projet'!$A$62,'Données projet'!$B$62,AI113+AH114-AQ113)))</f>
        <v>360.7650000000005</v>
      </c>
      <c r="AJ114" s="14">
        <f>AI114*VLOOKUP('Données projet'!$B$10,Paramètres!$A$1:$I$89,3,0)*VLOOKUP('Données projet'!$B$10,Paramètres!$A$1:$I$89,5,0)</f>
        <v>326.42017200000043</v>
      </c>
      <c r="AK114" s="14">
        <f t="shared" si="89"/>
        <v>76.687647008791089</v>
      </c>
      <c r="AL114" s="22">
        <f t="shared" si="58"/>
        <v>702.07945144031191</v>
      </c>
      <c r="AM114" s="62">
        <f t="shared" si="59"/>
        <v>995.41278477364517</v>
      </c>
      <c r="AN114" s="62">
        <f ca="1">AVERAGE(OFFSET($AM$3,0,0,'Données projet'!$E$10+1,1))-AVERAGE(OFFSET($H$3,0,0,'Données projet'!$E$10+1,1))</f>
        <v>368.2847231129137</v>
      </c>
      <c r="AO114" s="62">
        <f t="shared" si="90"/>
        <v>171.93647564114769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36.737957349007409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36.737957349007409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7.9349999999999969</v>
      </c>
      <c r="BD114" s="13">
        <f>IF('Données projet'!$A$88&gt;35,BD113+BC114-BL113,IF(A114&lt;'Données projet'!$A$88,$BA$205^A114,IF(A114='Données projet'!$A$88,'Données projet'!$B$88,BD113+BC114-BL113)))</f>
        <v>360.7650000000005</v>
      </c>
      <c r="BE114" s="14">
        <f>BD114*VLOOKUP('Données projet'!$B$11,Paramètres!$A$1:$I$89,3,0)*VLOOKUP('Données projet'!$B$11,Paramètres!$A$1:$I$89,5,0)</f>
        <v>343.30397400000049</v>
      </c>
      <c r="BF114" s="14">
        <f t="shared" si="91"/>
        <v>80.182183692322951</v>
      </c>
      <c r="BG114" s="22">
        <f t="shared" si="61"/>
        <v>737.57172464746327</v>
      </c>
      <c r="BH114" s="62">
        <f t="shared" si="62"/>
        <v>1030.9050579807965</v>
      </c>
      <c r="BI114" s="62">
        <f ca="1">AVERAGE(OFFSET($BH$3,0,0,'Données projet'!$E$11+1,1))-AVERAGE(OFFSET($H$3,0,0,'Données projet'!$E$11+1,1))</f>
        <v>395.99712591167969</v>
      </c>
      <c r="BJ114" s="62">
        <f t="shared" si="92"/>
        <v>183.6854485910585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38.638196522231929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38.638196522231929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368.7000000000005</v>
      </c>
      <c r="O115" s="14">
        <f>N115*VLOOKUP('Données projet'!$B$9,Paramètres!$A$1:$I$89,3,0)*VLOOKUP('Données projet'!$B$9,Paramètres!$A$1:$I$89,5,0)</f>
        <v>373.86180000000053</v>
      </c>
      <c r="P115" s="14">
        <f t="shared" si="87"/>
        <v>86.456885445094045</v>
      </c>
      <c r="Q115" s="22">
        <f t="shared" si="107"/>
        <v>801.7217104835396</v>
      </c>
      <c r="R115" s="62">
        <f t="shared" si="55"/>
        <v>1095.055043816873</v>
      </c>
      <c r="S115" s="62">
        <f ca="1">AVERAGE(OFFSET($R$3,0,0,'Données projet'!$E$9+1,1))-AVERAGE(OFFSET($H$3,0,0,'Données projet'!$E$9+1,1))</f>
        <v>432.90460577933851</v>
      </c>
      <c r="T115" s="62">
        <f t="shared" si="88"/>
        <v>199.33093168961955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40.364493911495842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40.364493911495842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7.9349999999999969</v>
      </c>
      <c r="AI115" s="14">
        <f>IF('Données projet'!$A$62&gt;35,AI114+AH115-AQ114,IF(A115&lt;'Données projet'!$A$62,$AF$205^A115,IF(A115='Données projet'!$A$62,'Données projet'!$B$62,AI114+AH115-AQ114)))</f>
        <v>368.7000000000005</v>
      </c>
      <c r="AJ115" s="14">
        <f>AI115*VLOOKUP('Données projet'!$B$10,Paramètres!$A$1:$I$89,3,0)*VLOOKUP('Données projet'!$B$10,Paramètres!$A$1:$I$89,5,0)</f>
        <v>333.59976000000046</v>
      </c>
      <c r="AK115" s="14">
        <f t="shared" si="89"/>
        <v>78.17615735915706</v>
      </c>
      <c r="AL115" s="22">
        <f t="shared" si="58"/>
        <v>717.17638940053257</v>
      </c>
      <c r="AM115" s="62">
        <f t="shared" si="59"/>
        <v>1010.5097227338658</v>
      </c>
      <c r="AN115" s="62">
        <f ca="1">AVERAGE(OFFSET($AM$3,0,0,'Données projet'!$E$10+1,1))-AVERAGE(OFFSET($H$3,0,0,'Données projet'!$E$10+1,1))</f>
        <v>368.2847231129137</v>
      </c>
      <c r="AO115" s="62">
        <f t="shared" si="90"/>
        <v>171.93647564114769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36.017548413334758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36.017548413334758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7.9349999999999969</v>
      </c>
      <c r="BD115" s="13">
        <f>IF('Données projet'!$A$88&gt;35,BD114+BC115-BL114,IF(A115&lt;'Données projet'!$A$88,$BA$205^A115,IF(A115='Données projet'!$A$88,'Données projet'!$B$88,BD114+BC115-BL114)))</f>
        <v>368.7000000000005</v>
      </c>
      <c r="BE115" s="14">
        <f>BD115*VLOOKUP('Données projet'!$B$11,Paramètres!$A$1:$I$89,3,0)*VLOOKUP('Données projet'!$B$11,Paramètres!$A$1:$I$89,5,0)</f>
        <v>350.85492000000045</v>
      </c>
      <c r="BF115" s="14">
        <f t="shared" si="91"/>
        <v>81.738523141977637</v>
      </c>
      <c r="BG115" s="22">
        <f t="shared" si="61"/>
        <v>753.4335801389451</v>
      </c>
      <c r="BH115" s="62">
        <f t="shared" si="62"/>
        <v>1046.7669134722785</v>
      </c>
      <c r="BI115" s="62">
        <f ca="1">AVERAGE(OFFSET($BH$3,0,0,'Données projet'!$E$11+1,1))-AVERAGE(OFFSET($H$3,0,0,'Données projet'!$E$11+1,1))</f>
        <v>395.99712591167969</v>
      </c>
      <c r="BJ115" s="62">
        <f t="shared" si="92"/>
        <v>183.6854485910585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37.880525055403794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37.880525055403794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376.6350000000005</v>
      </c>
      <c r="O116" s="14">
        <f>N116*VLOOKUP('Données projet'!$B$9,Paramètres!$A$1:$I$89,3,0)*VLOOKUP('Données projet'!$B$9,Paramètres!$A$1:$I$89,5,0)</f>
        <v>381.90789000000052</v>
      </c>
      <c r="P116" s="14">
        <f t="shared" si="87"/>
        <v>88.098945669848248</v>
      </c>
      <c r="Q116" s="22">
        <f t="shared" si="107"/>
        <v>818.59523879165329</v>
      </c>
      <c r="R116" s="62">
        <f t="shared" si="55"/>
        <v>1111.9285721249867</v>
      </c>
      <c r="S116" s="62">
        <f ca="1">AVERAGE(OFFSET($R$3,0,0,'Données projet'!$E$9+1,1))-AVERAGE(OFFSET($H$3,0,0,'Données projet'!$E$9+1,1))</f>
        <v>432.90460577933851</v>
      </c>
      <c r="T116" s="62">
        <f t="shared" si="88"/>
        <v>199.33093168961955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39.572970805801681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39.572970805801681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7.9349999999999969</v>
      </c>
      <c r="AI116" s="14">
        <f>IF('Données projet'!$A$62&gt;35,AI115+AH116-AQ115,IF(A116&lt;'Données projet'!$A$62,$AF$205^A116,IF(A116='Données projet'!$A$62,'Données projet'!$B$62,AI115+AH116-AQ115)))</f>
        <v>376.6350000000005</v>
      </c>
      <c r="AJ116" s="14">
        <f>AI116*VLOOKUP('Données projet'!$B$10,Paramètres!$A$1:$I$89,3,0)*VLOOKUP('Données projet'!$B$10,Paramètres!$A$1:$I$89,5,0)</f>
        <v>340.77934800000043</v>
      </c>
      <c r="AK116" s="14">
        <f t="shared" si="89"/>
        <v>79.660943190415296</v>
      </c>
      <c r="AL116" s="22">
        <f t="shared" si="58"/>
        <v>732.26684048997402</v>
      </c>
      <c r="AM116" s="62">
        <f t="shared" si="59"/>
        <v>1025.6001738233074</v>
      </c>
      <c r="AN116" s="62">
        <f ca="1">AVERAGE(OFFSET($AM$3,0,0,'Données projet'!$E$10+1,1))-AVERAGE(OFFSET($H$3,0,0,'Données projet'!$E$10+1,1))</f>
        <v>368.2847231129137</v>
      </c>
      <c r="AO116" s="62">
        <f t="shared" si="90"/>
        <v>171.93647564114769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35.311266257484583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35.311266257484583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7.9349999999999969</v>
      </c>
      <c r="BD116" s="13">
        <f>IF('Données projet'!$A$88&gt;35,BD115+BC116-BL115,IF(A116&lt;'Données projet'!$A$88,$BA$205^A116,IF(A116='Données projet'!$A$88,'Données projet'!$B$88,BD115+BC116-BL115)))</f>
        <v>376.6350000000005</v>
      </c>
      <c r="BE116" s="14">
        <f>BD116*VLOOKUP('Données projet'!$B$11,Paramètres!$A$1:$I$89,3,0)*VLOOKUP('Données projet'!$B$11,Paramètres!$A$1:$I$89,5,0)</f>
        <v>358.40586600000046</v>
      </c>
      <c r="BF116" s="14">
        <f t="shared" si="91"/>
        <v>83.290968351987175</v>
      </c>
      <c r="BG116" s="22">
        <f t="shared" si="61"/>
        <v>769.28865316304507</v>
      </c>
      <c r="BH116" s="62">
        <f t="shared" si="62"/>
        <v>1062.6219864963784</v>
      </c>
      <c r="BI116" s="62">
        <f ca="1">AVERAGE(OFFSET($BH$3,0,0,'Données projet'!$E$11+1,1))-AVERAGE(OFFSET($H$3,0,0,'Données projet'!$E$11+1,1))</f>
        <v>395.99712591167969</v>
      </c>
      <c r="BJ116" s="62">
        <f t="shared" si="92"/>
        <v>183.6854485910585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37.137711063906195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37.137711063906195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384.5700000000005</v>
      </c>
      <c r="O117" s="14">
        <f>N117*VLOOKUP('Données projet'!$B$9,Paramètres!$A$1:$I$89,3,0)*VLOOKUP('Données projet'!$B$9,Paramètres!$A$1:$I$89,5,0)</f>
        <v>389.95398000000051</v>
      </c>
      <c r="P117" s="14">
        <f t="shared" si="87"/>
        <v>89.736983637102725</v>
      </c>
      <c r="Q117" s="22">
        <f t="shared" si="107"/>
        <v>835.46176166795476</v>
      </c>
      <c r="R117" s="62">
        <f t="shared" si="55"/>
        <v>1128.795095001288</v>
      </c>
      <c r="S117" s="62">
        <f ca="1">AVERAGE(OFFSET($R$3,0,0,'Données projet'!$E$9+1,1))-AVERAGE(OFFSET($H$3,0,0,'Données projet'!$E$9+1,1))</f>
        <v>432.90460577933851</v>
      </c>
      <c r="T117" s="62">
        <f t="shared" si="88"/>
        <v>199.33093168961955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0.25800000000000001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55.012655035714843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55.012655035714843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>
        <f>VLOOKUP(A117,'Données projet'!$A$61:$I$81,2,0)</f>
        <v>384.57</v>
      </c>
      <c r="AG117" s="13">
        <f>VLOOKUP(A117,'Données projet'!$A$61:$I$81,9,0)</f>
        <v>7.9349999999999969</v>
      </c>
      <c r="AH117" s="13">
        <f t="array" ref="AH117">INDEX(AG:AG,MIN(IF(ISNUMBER(AG117:AG313),ROW(AG117:AG313),"")))</f>
        <v>7.9349999999999969</v>
      </c>
      <c r="AI117" s="14">
        <f>IF('Données projet'!$A$62&gt;35,AI116+AH117-AQ116,IF(A117&lt;'Données projet'!$A$62,$AF$205^A117,IF(A117='Données projet'!$A$62,'Données projet'!$B$62,AI116+AH117-AQ116)))</f>
        <v>384.5700000000005</v>
      </c>
      <c r="AJ117" s="14">
        <f>AI117*VLOOKUP('Données projet'!$B$10,Paramètres!$A$1:$I$89,3,0)*VLOOKUP('Données projet'!$B$10,Paramètres!$A$1:$I$89,5,0)</f>
        <v>347.95893600000045</v>
      </c>
      <c r="AK117" s="14">
        <f t="shared" si="89"/>
        <v>81.142092010767954</v>
      </c>
      <c r="AL117" s="22">
        <f t="shared" si="58"/>
        <v>747.35095711875499</v>
      </c>
      <c r="AM117" s="62">
        <f t="shared" si="59"/>
        <v>1040.6842904520884</v>
      </c>
      <c r="AN117" s="62">
        <f ca="1">AVERAGE(OFFSET($AM$3,0,0,'Données projet'!$E$10+1,1))-AVERAGE(OFFSET($H$3,0,0,'Données projet'!$E$10+1,1))</f>
        <v>368.2847231129137</v>
      </c>
      <c r="AO117" s="62">
        <f t="shared" si="90"/>
        <v>171.93647564114769</v>
      </c>
      <c r="AP117" s="16">
        <f>IF(ISNA(VLOOKUP(A117,'Données projet'!$A$61:$I$81,3,0)),0,VLOOKUP(A117,'Données projet'!$A$61:$I$81,3,0))</f>
        <v>9</v>
      </c>
      <c r="AQ117" s="16">
        <f>IF(ISNA(VLOOKUP(A117,'Données projet'!$A$61:$I$81,4,0)),0,VLOOKUP(A117,'Données projet'!$A$61:$I$81,4,0))</f>
        <v>56.07</v>
      </c>
      <c r="AR117" s="17">
        <f>IF(ISNA(VLOOKUP(A117,'Données projet'!$A$61:$I$81,5,0)),0%,VLOOKUP(A117,'Données projet'!$A$61:$I$81,5,0)*VLOOKUP('Données projet'!$B$10,Paramètres!$A$1:$I$89,7,0))</f>
        <v>0.25800000000000001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49.088215262637867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49.088215262637867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384.57</v>
      </c>
      <c r="BB117" s="13">
        <f>VLOOKUP(A117,'Données projet'!$A$87:$I$107,9,0)</f>
        <v>7.9349999999999969</v>
      </c>
      <c r="BC117" s="13">
        <f t="array" ref="BC117">INDEX(BB:BB,MIN(IF(ISNUMBER(BB117:BB313),ROW(BB117:BB313),"")))</f>
        <v>7.9349999999999969</v>
      </c>
      <c r="BD117" s="13">
        <f>IF('Données projet'!$A$88&gt;35,BD116+BC117-BL116,IF(A117&lt;'Données projet'!$A$88,$BA$205^A117,IF(A117='Données projet'!$A$88,'Données projet'!$B$88,BD116+BC117-BL116)))</f>
        <v>384.5700000000005</v>
      </c>
      <c r="BE117" s="14">
        <f>BD117*VLOOKUP('Données projet'!$B$11,Paramètres!$A$1:$I$89,3,0)*VLOOKUP('Données projet'!$B$11,Paramètres!$A$1:$I$89,5,0)</f>
        <v>365.95681200000047</v>
      </c>
      <c r="BF117" s="14">
        <f t="shared" si="91"/>
        <v>84.839610818166577</v>
      </c>
      <c r="BG117" s="22">
        <f t="shared" si="61"/>
        <v>785.13710307497422</v>
      </c>
      <c r="BH117" s="62">
        <f t="shared" si="62"/>
        <v>1078.4704364083075</v>
      </c>
      <c r="BI117" s="62">
        <f ca="1">AVERAGE(OFFSET($BH$3,0,0,'Données projet'!$E$11+1,1))-AVERAGE(OFFSET($H$3,0,0,'Données projet'!$E$11+1,1))</f>
        <v>395.99712591167969</v>
      </c>
      <c r="BJ117" s="62">
        <f t="shared" si="92"/>
        <v>183.6854485910585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56.07</v>
      </c>
      <c r="BM117" s="17">
        <f>IF(ISNA(VLOOKUP(A117,'Données projet'!$A$87:$I$107,5,0)),0%,VLOOKUP(A117,'Données projet'!$A$87:$I$107,5,0)*VLOOKUP('Données projet'!$B$11,Paramètres!$A$1:$I$89,7,0))</f>
        <v>0.25800000000000001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51.62726087967085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51.62726087967085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336.49200000000053</v>
      </c>
      <c r="O118" s="14">
        <f>N118*VLOOKUP('Données projet'!$B$9,Paramètres!$A$1:$I$89,3,0)*VLOOKUP('Données projet'!$B$9,Paramètres!$A$1:$I$89,5,0)</f>
        <v>341.2028880000006</v>
      </c>
      <c r="P118" s="14">
        <f t="shared" si="87"/>
        <v>79.748419593074587</v>
      </c>
      <c r="Q118" s="22">
        <f t="shared" si="107"/>
        <v>733.15686072460585</v>
      </c>
      <c r="R118" s="62">
        <f t="shared" si="55"/>
        <v>1026.4901940579391</v>
      </c>
      <c r="S118" s="62">
        <f ca="1">AVERAGE(OFFSET($R$3,0,0,'Données projet'!$E$9+1,1))-AVERAGE(OFFSET($H$3,0,0,'Données projet'!$E$9+1,1))</f>
        <v>432.90460577933851</v>
      </c>
      <c r="T118" s="62">
        <f t="shared" si="88"/>
        <v>199.33093168961955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53.933890424870825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53.933890424870825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7.9920000000000018</v>
      </c>
      <c r="AI118" s="14">
        <f>IF('Données projet'!$A$62&gt;35,AI117+AH118-AQ117,IF(A118&lt;'Données projet'!$A$62,$AF$205^A118,IF(A118='Données projet'!$A$62,'Données projet'!$B$62,AI117+AH118-AQ117)))</f>
        <v>336.49200000000053</v>
      </c>
      <c r="AJ118" s="14">
        <f>AI118*VLOOKUP('Données projet'!$B$10,Paramètres!$A$1:$I$89,3,0)*VLOOKUP('Données projet'!$B$10,Paramètres!$A$1:$I$89,5,0)</f>
        <v>304.45796160000049</v>
      </c>
      <c r="AK118" s="14">
        <f t="shared" si="89"/>
        <v>72.11021964481435</v>
      </c>
      <c r="AL118" s="22">
        <f t="shared" si="58"/>
        <v>655.85624900138566</v>
      </c>
      <c r="AM118" s="62">
        <f t="shared" si="59"/>
        <v>949.18958233471903</v>
      </c>
      <c r="AN118" s="62">
        <f ca="1">AVERAGE(OFFSET($AM$3,0,0,'Données projet'!$E$10+1,1))-AVERAGE(OFFSET($H$3,0,0,'Données projet'!$E$10+1,1))</f>
        <v>368.2847231129137</v>
      </c>
      <c r="AO118" s="62">
        <f t="shared" si="90"/>
        <v>171.93647564114769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48.125625302192432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48.125625302192432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7.9920000000000018</v>
      </c>
      <c r="BD118" s="13">
        <f>IF('Données projet'!$A$88&gt;35,BD117+BC118-BL117,IF(A118&lt;'Données projet'!$A$88,$BA$205^A118,IF(A118='Données projet'!$A$88,'Données projet'!$B$88,BD117+BC118-BL117)))</f>
        <v>336.49200000000053</v>
      </c>
      <c r="BE118" s="14">
        <f>BD118*VLOOKUP('Données projet'!$B$11,Paramètres!$A$1:$I$89,3,0)*VLOOKUP('Données projet'!$B$11,Paramètres!$A$1:$I$89,5,0)</f>
        <v>320.20578720000049</v>
      </c>
      <c r="BF118" s="14">
        <f t="shared" si="91"/>
        <v>75.396170089707468</v>
      </c>
      <c r="BG118" s="22">
        <f t="shared" si="61"/>
        <v>689.00674227957461</v>
      </c>
      <c r="BH118" s="62">
        <f t="shared" si="62"/>
        <v>982.34007561290787</v>
      </c>
      <c r="BI118" s="62">
        <f ca="1">AVERAGE(OFFSET($BH$3,0,0,'Données projet'!$E$11+1,1))-AVERAGE(OFFSET($H$3,0,0,'Données projet'!$E$11+1,1))</f>
        <v>395.99712591167969</v>
      </c>
      <c r="BJ118" s="62">
        <f t="shared" si="92"/>
        <v>183.6854485910585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50.614881783340309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50.614881783340309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344.48400000000055</v>
      </c>
      <c r="O119" s="14">
        <f>N119*VLOOKUP('Données projet'!$B$9,Paramètres!$A$1:$I$89,3,0)*VLOOKUP('Données projet'!$B$9,Paramètres!$A$1:$I$89,5,0)</f>
        <v>349.30677600000058</v>
      </c>
      <c r="P119" s="14">
        <f t="shared" si="87"/>
        <v>81.419752750490431</v>
      </c>
      <c r="Q119" s="22">
        <f t="shared" si="107"/>
        <v>750.18203757377194</v>
      </c>
      <c r="R119" s="62">
        <f t="shared" si="55"/>
        <v>1043.5153709071053</v>
      </c>
      <c r="S119" s="62">
        <f ca="1">AVERAGE(OFFSET($R$3,0,0,'Données projet'!$E$9+1,1))-AVERAGE(OFFSET($H$3,0,0,'Données projet'!$E$9+1,1))</f>
        <v>432.90460577933851</v>
      </c>
      <c r="T119" s="62">
        <f t="shared" si="88"/>
        <v>199.33093168961955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52.876279730064013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52.876279730064013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7.9920000000000018</v>
      </c>
      <c r="AI119" s="14">
        <f>IF('Données projet'!$A$62&gt;35,AI118+AH119-AQ118,IF(A119&lt;'Données projet'!$A$62,$AF$205^A119,IF(A119='Données projet'!$A$62,'Données projet'!$B$62,AI118+AH119-AQ118)))</f>
        <v>344.48400000000055</v>
      </c>
      <c r="AJ119" s="14">
        <f>AI119*VLOOKUP('Données projet'!$B$10,Paramètres!$A$1:$I$89,3,0)*VLOOKUP('Données projet'!$B$10,Paramètres!$A$1:$I$89,5,0)</f>
        <v>311.68912320000049</v>
      </c>
      <c r="AK119" s="14">
        <f t="shared" si="89"/>
        <v>73.621474685301479</v>
      </c>
      <c r="AL119" s="22">
        <f t="shared" si="58"/>
        <v>671.08262465023415</v>
      </c>
      <c r="AM119" s="62">
        <f t="shared" si="59"/>
        <v>964.41595798356752</v>
      </c>
      <c r="AN119" s="62">
        <f ca="1">AVERAGE(OFFSET($AM$3,0,0,'Données projet'!$E$10+1,1))-AVERAGE(OFFSET($H$3,0,0,'Données projet'!$E$10+1,1))</f>
        <v>368.2847231129137</v>
      </c>
      <c r="AO119" s="62">
        <f t="shared" si="90"/>
        <v>171.93647564114769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47.181911143749431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47.181911143749431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7.9920000000000018</v>
      </c>
      <c r="BD119" s="13">
        <f>IF('Données projet'!$A$88&gt;35,BD118+BC119-BL118,IF(A119&lt;'Données projet'!$A$88,$BA$205^A119,IF(A119='Données projet'!$A$88,'Données projet'!$B$88,BD118+BC119-BL118)))</f>
        <v>344.48400000000055</v>
      </c>
      <c r="BE119" s="14">
        <f>BD119*VLOOKUP('Données projet'!$B$11,Paramètres!$A$1:$I$89,3,0)*VLOOKUP('Données projet'!$B$11,Paramètres!$A$1:$I$89,5,0)</f>
        <v>327.81097440000053</v>
      </c>
      <c r="BF119" s="14">
        <f t="shared" si="91"/>
        <v>76.976290669602136</v>
      </c>
      <c r="BG119" s="22">
        <f t="shared" si="61"/>
        <v>705.00448666289128</v>
      </c>
      <c r="BH119" s="62">
        <f t="shared" si="62"/>
        <v>998.33781999622465</v>
      </c>
      <c r="BI119" s="62">
        <f ca="1">AVERAGE(OFFSET($BH$3,0,0,'Données projet'!$E$11+1,1))-AVERAGE(OFFSET($H$3,0,0,'Données projet'!$E$11+1,1))</f>
        <v>395.99712591167969</v>
      </c>
      <c r="BJ119" s="62">
        <f t="shared" si="92"/>
        <v>183.6854485910585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49.622354823598535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49.622354823598535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352.47600000000057</v>
      </c>
      <c r="O120" s="14">
        <f>N120*VLOOKUP('Données projet'!$B$9,Paramètres!$A$1:$I$89,3,0)*VLOOKUP('Données projet'!$B$9,Paramètres!$A$1:$I$89,5,0)</f>
        <v>357.41066400000057</v>
      </c>
      <c r="P120" s="14">
        <f t="shared" si="87"/>
        <v>83.086578183672941</v>
      </c>
      <c r="Q120" s="22">
        <f t="shared" si="107"/>
        <v>767.199363469898</v>
      </c>
      <c r="R120" s="62">
        <f t="shared" si="55"/>
        <v>1060.5326968032314</v>
      </c>
      <c r="S120" s="62">
        <f ca="1">AVERAGE(OFFSET($R$3,0,0,'Données projet'!$E$9+1,1))-AVERAGE(OFFSET($H$3,0,0,'Données projet'!$E$9+1,1))</f>
        <v>432.90460577933851</v>
      </c>
      <c r="T120" s="62">
        <f t="shared" si="88"/>
        <v>199.33093168961955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51.83940813590354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51.83940813590354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7.9920000000000018</v>
      </c>
      <c r="AI120" s="14">
        <f>IF('Données projet'!$A$62&gt;35,AI119+AH120-AQ119,IF(A120&lt;'Données projet'!$A$62,$AF$205^A120,IF(A120='Données projet'!$A$62,'Données projet'!$B$62,AI119+AH120-AQ119)))</f>
        <v>352.47600000000057</v>
      </c>
      <c r="AJ120" s="14">
        <f>AI120*VLOOKUP('Données projet'!$B$10,Paramètres!$A$1:$I$89,3,0)*VLOOKUP('Données projet'!$B$10,Paramètres!$A$1:$I$89,5,0)</f>
        <v>318.9202848000005</v>
      </c>
      <c r="AK120" s="14">
        <f t="shared" si="89"/>
        <v>75.128653745521831</v>
      </c>
      <c r="AL120" s="22">
        <f t="shared" si="58"/>
        <v>686.30190130011806</v>
      </c>
      <c r="AM120" s="62">
        <f t="shared" si="59"/>
        <v>979.63523463345132</v>
      </c>
      <c r="AN120" s="62">
        <f ca="1">AVERAGE(OFFSET($AM$3,0,0,'Données projet'!$E$10+1,1))-AVERAGE(OFFSET($H$3,0,0,'Données projet'!$E$10+1,1))</f>
        <v>368.2847231129137</v>
      </c>
      <c r="AO120" s="62">
        <f t="shared" si="90"/>
        <v>171.93647564114769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46.256702644344699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46.256702644344699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7.9920000000000018</v>
      </c>
      <c r="BD120" s="13">
        <f>IF('Données projet'!$A$88&gt;35,BD119+BC120-BL119,IF(A120&lt;'Données projet'!$A$88,$BA$205^A120,IF(A120='Données projet'!$A$88,'Données projet'!$B$88,BD119+BC120-BL119)))</f>
        <v>352.47600000000057</v>
      </c>
      <c r="BE120" s="14">
        <f>BD120*VLOOKUP('Données projet'!$B$11,Paramètres!$A$1:$I$89,3,0)*VLOOKUP('Données projet'!$B$11,Paramètres!$A$1:$I$89,5,0)</f>
        <v>335.41616160000052</v>
      </c>
      <c r="BF120" s="14">
        <f t="shared" si="91"/>
        <v>78.552149533154918</v>
      </c>
      <c r="BG120" s="22">
        <f t="shared" si="61"/>
        <v>720.99480855691252</v>
      </c>
      <c r="BH120" s="62">
        <f t="shared" si="62"/>
        <v>1014.3281418902459</v>
      </c>
      <c r="BI120" s="62">
        <f ca="1">AVERAGE(OFFSET($BH$3,0,0,'Données projet'!$E$11+1,1))-AVERAGE(OFFSET($H$3,0,0,'Données projet'!$E$11+1,1))</f>
        <v>395.99712591167969</v>
      </c>
      <c r="BJ120" s="62">
        <f t="shared" si="92"/>
        <v>183.6854485910585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48.649290712155626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48.649290712155626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360.46800000000059</v>
      </c>
      <c r="O121" s="14">
        <f>N121*VLOOKUP('Données projet'!$B$9,Paramètres!$A$1:$I$89,3,0)*VLOOKUP('Données projet'!$B$9,Paramètres!$A$1:$I$89,5,0)</f>
        <v>365.51455200000061</v>
      </c>
      <c r="P121" s="14">
        <f t="shared" si="87"/>
        <v>84.749009866498071</v>
      </c>
      <c r="Q121" s="22">
        <f t="shared" si="107"/>
        <v>784.20903691748515</v>
      </c>
      <c r="R121" s="62">
        <f t="shared" si="55"/>
        <v>1077.5423702508185</v>
      </c>
      <c r="S121" s="62">
        <f ca="1">AVERAGE(OFFSET($R$3,0,0,'Données projet'!$E$9+1,1))-AVERAGE(OFFSET($H$3,0,0,'Données projet'!$E$9+1,1))</f>
        <v>432.90460577933851</v>
      </c>
      <c r="T121" s="62">
        <f t="shared" si="88"/>
        <v>199.33093168961955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50.822868961275326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50.822868961275326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7.9920000000000018</v>
      </c>
      <c r="AI121" s="14">
        <f>IF('Données projet'!$A$62&gt;35,AI120+AH121-AQ120,IF(A121&lt;'Données projet'!$A$62,$AF$205^A121,IF(A121='Données projet'!$A$62,'Données projet'!$B$62,AI120+AH121-AQ120)))</f>
        <v>360.46800000000059</v>
      </c>
      <c r="AJ121" s="14">
        <f>AI121*VLOOKUP('Données projet'!$B$10,Paramètres!$A$1:$I$89,3,0)*VLOOKUP('Données projet'!$B$10,Paramètres!$A$1:$I$89,5,0)</f>
        <v>326.15144640000051</v>
      </c>
      <c r="AK121" s="14">
        <f t="shared" si="89"/>
        <v>76.631859883081802</v>
      </c>
      <c r="AL121" s="22">
        <f t="shared" si="58"/>
        <v>701.51425844303503</v>
      </c>
      <c r="AM121" s="62">
        <f t="shared" si="59"/>
        <v>994.84759177636829</v>
      </c>
      <c r="AN121" s="62">
        <f ca="1">AVERAGE(OFFSET($AM$3,0,0,'Données projet'!$E$10+1,1))-AVERAGE(OFFSET($H$3,0,0,'Données projet'!$E$10+1,1))</f>
        <v>368.2847231129137</v>
      </c>
      <c r="AO121" s="62">
        <f t="shared" si="90"/>
        <v>171.93647564114769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45.349636919291832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45.349636919291832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7.9920000000000018</v>
      </c>
      <c r="BD121" s="13">
        <f>IF('Données projet'!$A$88&gt;35,BD120+BC121-BL120,IF(A121&lt;'Données projet'!$A$88,$BA$205^A121,IF(A121='Données projet'!$A$88,'Données projet'!$B$88,BD120+BC121-BL120)))</f>
        <v>360.46800000000059</v>
      </c>
      <c r="BE121" s="14">
        <f>BD121*VLOOKUP('Données projet'!$B$11,Paramètres!$A$1:$I$89,3,0)*VLOOKUP('Données projet'!$B$11,Paramètres!$A$1:$I$89,5,0)</f>
        <v>343.02134880000057</v>
      </c>
      <c r="BF121" s="14">
        <f t="shared" si="91"/>
        <v>80.123854434146992</v>
      </c>
      <c r="BG121" s="22">
        <f t="shared" si="61"/>
        <v>736.97789563280696</v>
      </c>
      <c r="BH121" s="62">
        <f t="shared" si="62"/>
        <v>1030.3112289661403</v>
      </c>
      <c r="BI121" s="62">
        <f ca="1">AVERAGE(OFFSET($BH$3,0,0,'Données projet'!$E$11+1,1))-AVERAGE(OFFSET($H$3,0,0,'Données projet'!$E$11+1,1))</f>
        <v>395.99712591167969</v>
      </c>
      <c r="BJ121" s="62">
        <f t="shared" si="92"/>
        <v>183.6854485910585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47.695307794427606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47.695307794427606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368.4600000000006</v>
      </c>
      <c r="O122" s="14">
        <f>N122*VLOOKUP('Données projet'!$B$9,Paramètres!$A$1:$I$89,3,0)*VLOOKUP('Données projet'!$B$9,Paramètres!$A$1:$I$89,5,0)</f>
        <v>373.61844000000065</v>
      </c>
      <c r="P122" s="14">
        <f t="shared" si="87"/>
        <v>86.407156430415824</v>
      </c>
      <c r="Q122" s="22">
        <f t="shared" si="107"/>
        <v>801.21124711630875</v>
      </c>
      <c r="R122" s="62">
        <f t="shared" si="55"/>
        <v>1094.5445804496421</v>
      </c>
      <c r="S122" s="62">
        <f ca="1">AVERAGE(OFFSET($R$3,0,0,'Données projet'!$E$9+1,1))-AVERAGE(OFFSET($H$3,0,0,'Données projet'!$E$9+1,1))</f>
        <v>432.90460577933851</v>
      </c>
      <c r="T122" s="62">
        <f t="shared" si="88"/>
        <v>199.33093168961955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49.8262634998339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49.8262634998339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7.9920000000000018</v>
      </c>
      <c r="AI122" s="14">
        <f>IF('Données projet'!$A$62&gt;35,AI121+AH122-AQ121,IF(A122&lt;'Données projet'!$A$62,$AF$205^A122,IF(A122='Données projet'!$A$62,'Données projet'!$B$62,AI121+AH122-AQ121)))</f>
        <v>368.4600000000006</v>
      </c>
      <c r="AJ122" s="14">
        <f>AI122*VLOOKUP('Données projet'!$B$10,Paramètres!$A$1:$I$89,3,0)*VLOOKUP('Données projet'!$B$10,Paramètres!$A$1:$I$89,5,0)</f>
        <v>333.38260800000052</v>
      </c>
      <c r="AK122" s="14">
        <f t="shared" si="89"/>
        <v>78.13119132485231</v>
      </c>
      <c r="AL122" s="22">
        <f t="shared" si="58"/>
        <v>716.71986715745197</v>
      </c>
      <c r="AM122" s="62">
        <f t="shared" si="59"/>
        <v>1010.0532004907852</v>
      </c>
      <c r="AN122" s="62">
        <f ca="1">AVERAGE(OFFSET($AM$3,0,0,'Données projet'!$E$10+1,1))-AVERAGE(OFFSET($H$3,0,0,'Données projet'!$E$10+1,1))</f>
        <v>368.2847231129137</v>
      </c>
      <c r="AO122" s="62">
        <f t="shared" si="90"/>
        <v>171.93647564114769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44.46035819985179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44.46035819985179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7.9920000000000018</v>
      </c>
      <c r="BD122" s="13">
        <f>IF('Données projet'!$A$88&gt;35,BD121+BC122-BL121,IF(A122&lt;'Données projet'!$A$88,$BA$205^A122,IF(A122='Données projet'!$A$88,'Données projet'!$B$88,BD121+BC122-BL121)))</f>
        <v>368.4600000000006</v>
      </c>
      <c r="BE122" s="14">
        <f>BD122*VLOOKUP('Données projet'!$B$11,Paramètres!$A$1:$I$89,3,0)*VLOOKUP('Données projet'!$B$11,Paramètres!$A$1:$I$89,5,0)</f>
        <v>350.62653600000056</v>
      </c>
      <c r="BF122" s="14">
        <f t="shared" si="91"/>
        <v>81.691508075494681</v>
      </c>
      <c r="BG122" s="22">
        <f t="shared" si="61"/>
        <v>752.95392676482072</v>
      </c>
      <c r="BH122" s="62">
        <f t="shared" si="62"/>
        <v>1046.2872600981541</v>
      </c>
      <c r="BI122" s="62">
        <f ca="1">AVERAGE(OFFSET($BH$3,0,0,'Données projet'!$E$11+1,1))-AVERAGE(OFFSET($H$3,0,0,'Données projet'!$E$11+1,1))</f>
        <v>395.99712591167969</v>
      </c>
      <c r="BJ122" s="62">
        <f t="shared" si="92"/>
        <v>183.6854485910585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46.760031899844108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46.760031899844108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376.45200000000062</v>
      </c>
      <c r="O123" s="14">
        <f>N123*VLOOKUP('Données projet'!$B$9,Paramètres!$A$1:$I$89,3,0)*VLOOKUP('Données projet'!$B$9,Paramètres!$A$1:$I$89,5,0)</f>
        <v>381.72232800000063</v>
      </c>
      <c r="P123" s="14">
        <f t="shared" si="87"/>
        <v>88.061121525232409</v>
      </c>
      <c r="Q123" s="22">
        <f t="shared" si="107"/>
        <v>818.20617458978086</v>
      </c>
      <c r="R123" s="62">
        <f t="shared" si="55"/>
        <v>1111.5395079231141</v>
      </c>
      <c r="S123" s="62">
        <f ca="1">AVERAGE(OFFSET($R$3,0,0,'Données projet'!$E$9+1,1))-AVERAGE(OFFSET($H$3,0,0,'Données projet'!$E$9+1,1))</f>
        <v>432.90460577933851</v>
      </c>
      <c r="T123" s="62">
        <f t="shared" si="88"/>
        <v>199.33093168961955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48.849200863622031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48.849200863622031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7.9920000000000018</v>
      </c>
      <c r="AI123" s="14">
        <f>IF('Données projet'!$A$62&gt;35,AI122+AH123-AQ122,IF(A123&lt;'Données projet'!$A$62,$AF$205^A123,IF(A123='Données projet'!$A$62,'Données projet'!$B$62,AI122+AH123-AQ122)))</f>
        <v>376.45200000000062</v>
      </c>
      <c r="AJ123" s="14">
        <f>AI123*VLOOKUP('Données projet'!$B$10,Paramètres!$A$1:$I$89,3,0)*VLOOKUP('Données projet'!$B$10,Paramètres!$A$1:$I$89,5,0)</f>
        <v>340.61376960000058</v>
      </c>
      <c r="AK123" s="14">
        <f t="shared" si="89"/>
        <v>79.626741793195919</v>
      </c>
      <c r="AL123" s="22">
        <f t="shared" si="58"/>
        <v>731.9188906764839</v>
      </c>
      <c r="AM123" s="62">
        <f t="shared" si="59"/>
        <v>1025.2522240098172</v>
      </c>
      <c r="AN123" s="62">
        <f ca="1">AVERAGE(OFFSET($AM$3,0,0,'Données projet'!$E$10+1,1))-AVERAGE(OFFSET($H$3,0,0,'Données projet'!$E$10+1,1))</f>
        <v>368.2847231129137</v>
      </c>
      <c r="AO123" s="62">
        <f t="shared" si="90"/>
        <v>171.93647564114769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43.588517693693504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43.588517693693504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7.9920000000000018</v>
      </c>
      <c r="BD123" s="13">
        <f>IF('Données projet'!$A$88&gt;35,BD122+BC123-BL122,IF(A123&lt;'Données projet'!$A$88,$BA$205^A123,IF(A123='Données projet'!$A$88,'Données projet'!$B$88,BD122+BC123-BL122)))</f>
        <v>376.45200000000062</v>
      </c>
      <c r="BE123" s="14">
        <f>BD123*VLOOKUP('Données projet'!$B$11,Paramètres!$A$1:$I$89,3,0)*VLOOKUP('Données projet'!$B$11,Paramètres!$A$1:$I$89,5,0)</f>
        <v>358.2317232000006</v>
      </c>
      <c r="BF123" s="14">
        <f t="shared" si="91"/>
        <v>83.255208450342735</v>
      </c>
      <c r="BG123" s="22">
        <f t="shared" si="61"/>
        <v>768.92307262434781</v>
      </c>
      <c r="BH123" s="62">
        <f t="shared" si="62"/>
        <v>1062.2564059576812</v>
      </c>
      <c r="BI123" s="62">
        <f ca="1">AVERAGE(OFFSET($BH$3,0,0,'Données projet'!$E$11+1,1))-AVERAGE(OFFSET($H$3,0,0,'Données projet'!$E$11+1,1))</f>
        <v>395.99712591167969</v>
      </c>
      <c r="BJ123" s="62">
        <f t="shared" si="92"/>
        <v>183.6854485910585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45.843096195091427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45.843096195091427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384.44400000000064</v>
      </c>
      <c r="O124" s="14">
        <f>N124*VLOOKUP('Données projet'!$B$9,Paramètres!$A$1:$I$89,3,0)*VLOOKUP('Données projet'!$B$9,Paramètres!$A$1:$I$89,5,0)</f>
        <v>389.82621600000067</v>
      </c>
      <c r="P124" s="14">
        <f t="shared" si="87"/>
        <v>89.711004148391098</v>
      </c>
      <c r="Q124" s="22">
        <f t="shared" si="107"/>
        <v>835.19399175844899</v>
      </c>
      <c r="R124" s="62">
        <f t="shared" si="55"/>
        <v>1128.5273250917824</v>
      </c>
      <c r="S124" s="62">
        <f ca="1">AVERAGE(OFFSET($R$3,0,0,'Données projet'!$E$9+1,1))-AVERAGE(OFFSET($H$3,0,0,'Données projet'!$E$9+1,1))</f>
        <v>432.90460577933851</v>
      </c>
      <c r="T124" s="62">
        <f t="shared" si="88"/>
        <v>199.33093168961955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47.891297829756908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47.891297829756908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7.9920000000000018</v>
      </c>
      <c r="AI124" s="14">
        <f>IF('Données projet'!$A$62&gt;35,AI123+AH124-AQ123,IF(A124&lt;'Données projet'!$A$62,$AF$205^A124,IF(A124='Données projet'!$A$62,'Données projet'!$B$62,AI123+AH124-AQ123)))</f>
        <v>384.44400000000064</v>
      </c>
      <c r="AJ124" s="14">
        <f>AI124*VLOOKUP('Données projet'!$B$10,Paramètres!$A$1:$I$89,3,0)*VLOOKUP('Données projet'!$B$10,Paramètres!$A$1:$I$89,5,0)</f>
        <v>347.84493120000059</v>
      </c>
      <c r="AK124" s="14">
        <f t="shared" si="89"/>
        <v>81.11860080370937</v>
      </c>
      <c r="AL124" s="22">
        <f t="shared" si="58"/>
        <v>747.11148490646144</v>
      </c>
      <c r="AM124" s="62">
        <f t="shared" si="59"/>
        <v>1040.4448182397948</v>
      </c>
      <c r="AN124" s="62">
        <f ca="1">AVERAGE(OFFSET($AM$3,0,0,'Données projet'!$E$10+1,1))-AVERAGE(OFFSET($H$3,0,0,'Données projet'!$E$10+1,1))</f>
        <v>368.2847231129137</v>
      </c>
      <c r="AO124" s="62">
        <f t="shared" si="90"/>
        <v>171.93647564114769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42.73377344809078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42.73377344809078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7.9920000000000018</v>
      </c>
      <c r="BD124" s="13">
        <f>IF('Données projet'!$A$88&gt;35,BD123+BC124-BL123,IF(A124&lt;'Données projet'!$A$88,$BA$205^A124,IF(A124='Données projet'!$A$88,'Données projet'!$B$88,BD123+BC124-BL123)))</f>
        <v>384.44400000000064</v>
      </c>
      <c r="BE124" s="14">
        <f>BD124*VLOOKUP('Données projet'!$B$11,Paramètres!$A$1:$I$89,3,0)*VLOOKUP('Données projet'!$B$11,Paramètres!$A$1:$I$89,5,0)</f>
        <v>365.83691040000065</v>
      </c>
      <c r="BF124" s="14">
        <f t="shared" si="91"/>
        <v>84.815049153374403</v>
      </c>
      <c r="BG124" s="22">
        <f t="shared" si="61"/>
        <v>784.88549622212815</v>
      </c>
      <c r="BH124" s="62">
        <f t="shared" si="62"/>
        <v>1078.2188295554615</v>
      </c>
      <c r="BI124" s="62">
        <f ca="1">AVERAGE(OFFSET($BH$3,0,0,'Données projet'!$E$11+1,1))-AVERAGE(OFFSET($H$3,0,0,'Données projet'!$E$11+1,1))</f>
        <v>395.99712591167969</v>
      </c>
      <c r="BJ124" s="62">
        <f t="shared" si="92"/>
        <v>183.6854485910585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44.94414104023339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44.94414104023339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392.43600000000066</v>
      </c>
      <c r="O125" s="14">
        <f>N125*VLOOKUP('Données projet'!$B$9,Paramètres!$A$1:$I$89,3,0)*VLOOKUP('Données projet'!$B$9,Paramètres!$A$1:$I$89,5,0)</f>
        <v>397.93010400000071</v>
      </c>
      <c r="P125" s="14">
        <f t="shared" si="87"/>
        <v>91.356898946098624</v>
      </c>
      <c r="Q125" s="22">
        <f t="shared" si="107"/>
        <v>852.17486346445639</v>
      </c>
      <c r="R125" s="62">
        <f t="shared" si="55"/>
        <v>1145.5081967977897</v>
      </c>
      <c r="S125" s="62">
        <f ca="1">AVERAGE(OFFSET($R$3,0,0,'Données projet'!$E$9+1,1))-AVERAGE(OFFSET($H$3,0,0,'Données projet'!$E$9+1,1))</f>
        <v>432.90460577933851</v>
      </c>
      <c r="T125" s="62">
        <f t="shared" si="88"/>
        <v>199.33093168961955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46.952178690122722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46.952178690122722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7.9920000000000018</v>
      </c>
      <c r="AI125" s="14">
        <f>IF('Données projet'!$A$62&gt;35,AI124+AH125-AQ124,IF(A125&lt;'Données projet'!$A$62,$AF$205^A125,IF(A125='Données projet'!$A$62,'Données projet'!$B$62,AI124+AH125-AQ124)))</f>
        <v>392.43600000000066</v>
      </c>
      <c r="AJ125" s="14">
        <f>AI125*VLOOKUP('Données projet'!$B$10,Paramètres!$A$1:$I$89,3,0)*VLOOKUP('Données projet'!$B$10,Paramètres!$A$1:$I$89,5,0)</f>
        <v>355.07609280000059</v>
      </c>
      <c r="AK125" s="14">
        <f t="shared" si="89"/>
        <v>82.606853937508674</v>
      </c>
      <c r="AL125" s="22">
        <f t="shared" si="58"/>
        <v>762.29779890116197</v>
      </c>
      <c r="AM125" s="62">
        <f t="shared" si="59"/>
        <v>1055.6311322344952</v>
      </c>
      <c r="AN125" s="62">
        <f ca="1">AVERAGE(OFFSET($AM$3,0,0,'Données projet'!$E$10+1,1))-AVERAGE(OFFSET($H$3,0,0,'Données projet'!$E$10+1,1))</f>
        <v>368.2847231129137</v>
      </c>
      <c r="AO125" s="62">
        <f t="shared" si="90"/>
        <v>171.93647564114769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41.895790215801817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41.895790215801817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7.9920000000000018</v>
      </c>
      <c r="BD125" s="13">
        <f>IF('Données projet'!$A$88&gt;35,BD124+BC125-BL124,IF(A125&lt;'Données projet'!$A$88,$BA$205^A125,IF(A125='Données projet'!$A$88,'Données projet'!$B$88,BD124+BC125-BL124)))</f>
        <v>392.43600000000066</v>
      </c>
      <c r="BE125" s="14">
        <f>BD125*VLOOKUP('Données projet'!$B$11,Paramètres!$A$1:$I$89,3,0)*VLOOKUP('Données projet'!$B$11,Paramètres!$A$1:$I$89,5,0)</f>
        <v>373.44209760000064</v>
      </c>
      <c r="BF125" s="14">
        <f t="shared" si="91"/>
        <v>86.371119665503912</v>
      </c>
      <c r="BG125" s="22">
        <f t="shared" si="61"/>
        <v>800.84135340408704</v>
      </c>
      <c r="BH125" s="62">
        <f t="shared" si="62"/>
        <v>1094.1746867374204</v>
      </c>
      <c r="BI125" s="62">
        <f ca="1">AVERAGE(OFFSET($BH$3,0,0,'Données projet'!$E$11+1,1))-AVERAGE(OFFSET($H$3,0,0,'Données projet'!$E$11+1,1))</f>
        <v>395.99712591167969</v>
      </c>
      <c r="BJ125" s="62">
        <f t="shared" si="92"/>
        <v>183.6854485910585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44.062813847653615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44.062813847653615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400.42800000000068</v>
      </c>
      <c r="O126" s="14">
        <f>N126*VLOOKUP('Données projet'!$B$9,Paramètres!$A$1:$I$89,3,0)*VLOOKUP('Données projet'!$B$9,Paramètres!$A$1:$I$89,5,0)</f>
        <v>406.03399200000069</v>
      </c>
      <c r="P126" s="14">
        <f t="shared" si="87"/>
        <v>92.998896489228883</v>
      </c>
      <c r="Q126" s="22">
        <f t="shared" si="107"/>
        <v>869.14894745207482</v>
      </c>
      <c r="R126" s="62">
        <f t="shared" si="55"/>
        <v>1162.4822807854082</v>
      </c>
      <c r="S126" s="62">
        <f ca="1">AVERAGE(OFFSET($R$3,0,0,'Données projet'!$E$9+1,1))-AVERAGE(OFFSET($H$3,0,0,'Données projet'!$E$9+1,1))</f>
        <v>432.90460577933851</v>
      </c>
      <c r="T126" s="62">
        <f t="shared" si="88"/>
        <v>199.33093168961955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46.031475104010646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46.031475104010646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7.9920000000000018</v>
      </c>
      <c r="AI126" s="14">
        <f>IF('Données projet'!$A$62&gt;35,AI125+AH126-AQ125,IF(A126&lt;'Données projet'!$A$62,$AF$205^A126,IF(A126='Données projet'!$A$62,'Données projet'!$B$62,AI125+AH126-AQ125)))</f>
        <v>400.42800000000068</v>
      </c>
      <c r="AJ126" s="14">
        <f>AI126*VLOOKUP('Données projet'!$B$10,Paramètres!$A$1:$I$89,3,0)*VLOOKUP('Données projet'!$B$10,Paramètres!$A$1:$I$89,5,0)</f>
        <v>362.3072544000006</v>
      </c>
      <c r="AK126" s="14">
        <f t="shared" si="89"/>
        <v>84.09158309070763</v>
      </c>
      <c r="AL126" s="22">
        <f t="shared" si="58"/>
        <v>777.4779752963168</v>
      </c>
      <c r="AM126" s="62">
        <f t="shared" si="59"/>
        <v>1070.8113086296501</v>
      </c>
      <c r="AN126" s="62">
        <f ca="1">AVERAGE(OFFSET($AM$3,0,0,'Données projet'!$E$10+1,1))-AVERAGE(OFFSET($H$3,0,0,'Données projet'!$E$10+1,1))</f>
        <v>368.2847231129137</v>
      </c>
      <c r="AO126" s="62">
        <f t="shared" si="90"/>
        <v>171.93647564114769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41.074239323578738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41.074239323578738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7.9920000000000018</v>
      </c>
      <c r="BD126" s="13">
        <f>IF('Données projet'!$A$88&gt;35,BD125+BC126-BL125,IF(A126&lt;'Données projet'!$A$88,$BA$205^A126,IF(A126='Données projet'!$A$88,'Données projet'!$B$88,BD125+BC126-BL125)))</f>
        <v>400.42800000000068</v>
      </c>
      <c r="BE126" s="14">
        <f>BD126*VLOOKUP('Données projet'!$B$11,Paramètres!$A$1:$I$89,3,0)*VLOOKUP('Données projet'!$B$11,Paramètres!$A$1:$I$89,5,0)</f>
        <v>381.04728480000068</v>
      </c>
      <c r="BF126" s="14">
        <f t="shared" si="91"/>
        <v>87.923505614723254</v>
      </c>
      <c r="BG126" s="22">
        <f t="shared" si="61"/>
        <v>816.79079330564412</v>
      </c>
      <c r="BH126" s="62">
        <f t="shared" si="62"/>
        <v>1110.1241266389775</v>
      </c>
      <c r="BI126" s="62">
        <f ca="1">AVERAGE(OFFSET($BH$3,0,0,'Données projet'!$E$11+1,1))-AVERAGE(OFFSET($H$3,0,0,'Données projet'!$E$11+1,1))</f>
        <v>395.99712591167969</v>
      </c>
      <c r="BJ126" s="62">
        <f t="shared" si="92"/>
        <v>183.6854485910585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43.198768943763824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43.198768943763824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408.4200000000007</v>
      </c>
      <c r="O127" s="14">
        <f>N127*VLOOKUP('Données projet'!$B$9,Paramètres!$A$1:$I$89,3,0)*VLOOKUP('Données projet'!$B$9,Paramètres!$A$1:$I$89,5,0)</f>
        <v>414.13788000000073</v>
      </c>
      <c r="P127" s="14">
        <f t="shared" si="87"/>
        <v>94.637083526579147</v>
      </c>
      <c r="Q127" s="22">
        <f t="shared" si="107"/>
        <v>886.1163948087933</v>
      </c>
      <c r="R127" s="62">
        <f t="shared" si="55"/>
        <v>1179.4497281421266</v>
      </c>
      <c r="S127" s="62">
        <f ca="1">AVERAGE(OFFSET($R$3,0,0,'Données projet'!$E$9+1,1))-AVERAGE(OFFSET($H$3,0,0,'Données projet'!$E$9+1,1))</f>
        <v>432.90460577933851</v>
      </c>
      <c r="T127" s="62">
        <f t="shared" si="88"/>
        <v>199.33093168961955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52.53</v>
      </c>
      <c r="W127" s="17">
        <f>IF(ISNA(VLOOKUP(A127,'Données projet'!$A$35:$I$55,5,0)),0%,VLOOKUP(A127,'Données projet'!$A$35:$I$55,5,0)*VLOOKUP('Données projet'!$B$9,Paramètres!$A$1:$I$89,7,0))</f>
        <v>0.30099999999999999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62.85271251672647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62.85271251672647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>
        <f>VLOOKUP(A127,'Données projet'!$A$61:$I$81,2,0)</f>
        <v>408.42</v>
      </c>
      <c r="AG127" s="13">
        <f>VLOOKUP(A127,'Données projet'!$A$61:$I$81,9,0)</f>
        <v>7.9920000000000018</v>
      </c>
      <c r="AH127" s="13">
        <f t="array" ref="AH127">INDEX(AG:AG,MIN(IF(ISNUMBER(AG127:AG323),ROW(AG127:AG323),"")))</f>
        <v>7.9920000000000018</v>
      </c>
      <c r="AI127" s="14">
        <f>IF('Données projet'!$A$62&gt;35,AI126+AH127-AQ126,IF(A127&lt;'Données projet'!$A$62,$AF$205^A127,IF(A127='Données projet'!$A$62,'Données projet'!$B$62,AI126+AH127-AQ126)))</f>
        <v>408.4200000000007</v>
      </c>
      <c r="AJ127" s="14">
        <f>AI127*VLOOKUP('Données projet'!$B$10,Paramètres!$A$1:$I$89,3,0)*VLOOKUP('Données projet'!$B$10,Paramètres!$A$1:$I$89,5,0)</f>
        <v>369.53841600000061</v>
      </c>
      <c r="AK127" s="14">
        <f t="shared" si="89"/>
        <v>85.572866703416025</v>
      </c>
      <c r="AL127" s="22">
        <f t="shared" si="58"/>
        <v>792.65215070845068</v>
      </c>
      <c r="AM127" s="62">
        <f t="shared" si="59"/>
        <v>1085.985484041784</v>
      </c>
      <c r="AN127" s="62">
        <f ca="1">AVERAGE(OFFSET($AM$3,0,0,'Données projet'!$E$10+1,1))-AVERAGE(OFFSET($H$3,0,0,'Données projet'!$E$10+1,1))</f>
        <v>368.2847231129137</v>
      </c>
      <c r="AO127" s="62">
        <f t="shared" si="90"/>
        <v>171.93647564114769</v>
      </c>
      <c r="AP127" s="16">
        <f>IF(ISNA(VLOOKUP(A127,'Données projet'!$A$61:$I$81,3,0)),0,VLOOKUP(A127,'Données projet'!$A$61:$I$81,3,0))</f>
        <v>10</v>
      </c>
      <c r="AQ127" s="16">
        <f>IF(ISNA(VLOOKUP(A127,'Données projet'!$A$61:$I$81,4,0)),0,VLOOKUP(A127,'Données projet'!$A$61:$I$81,4,0))</f>
        <v>52.53</v>
      </c>
      <c r="AR127" s="17">
        <f>IF(ISNA(VLOOKUP(A127,'Données projet'!$A$61:$I$81,5,0)),0%,VLOOKUP(A127,'Données projet'!$A$61:$I$81,5,0)*VLOOKUP('Données projet'!$B$10,Paramètres!$A$1:$I$89,7,0))</f>
        <v>0.30099999999999999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56.083958861079012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56.083958861079012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>
        <f>VLOOKUP(A127,'Données projet'!$A$87:$I$107,2,0)</f>
        <v>408.42</v>
      </c>
      <c r="BB127" s="13">
        <f>VLOOKUP(A127,'Données projet'!$A$87:$I$107,9,0)</f>
        <v>7.9920000000000018</v>
      </c>
      <c r="BC127" s="13">
        <f t="array" ref="BC127">INDEX(BB:BB,MIN(IF(ISNUMBER(BB127:BB323),ROW(BB127:BB323),"")))</f>
        <v>7.9920000000000018</v>
      </c>
      <c r="BD127" s="13">
        <f>IF('Données projet'!$A$88&gt;35,BD126+BC127-BL126,IF(A127&lt;'Données projet'!$A$88,$BA$205^A127,IF(A127='Données projet'!$A$88,'Données projet'!$B$88,BD126+BC127-BL126)))</f>
        <v>408.4200000000007</v>
      </c>
      <c r="BE127" s="14">
        <f>BD127*VLOOKUP('Données projet'!$B$11,Paramètres!$A$1:$I$89,3,0)*VLOOKUP('Données projet'!$B$11,Paramètres!$A$1:$I$89,5,0)</f>
        <v>388.65247200000067</v>
      </c>
      <c r="BF127" s="14">
        <f t="shared" si="91"/>
        <v>89.472289015536205</v>
      </c>
      <c r="BG127" s="22">
        <f t="shared" si="61"/>
        <v>832.73395876872667</v>
      </c>
      <c r="BH127" s="62">
        <f t="shared" si="62"/>
        <v>1126.06729210206</v>
      </c>
      <c r="BI127" s="62">
        <f ca="1">AVERAGE(OFFSET($BH$3,0,0,'Données projet'!$E$11+1,1))-AVERAGE(OFFSET($H$3,0,0,'Données projet'!$E$11+1,1))</f>
        <v>395.99712591167969</v>
      </c>
      <c r="BJ127" s="62">
        <f t="shared" si="92"/>
        <v>183.6854485910585</v>
      </c>
      <c r="BK127" s="16">
        <f>IF(ISNA(VLOOKUP(A127,'Données projet'!$A$87:$I$107,3,0)),0,VLOOKUP(A127,'Données projet'!$A$87:$I$107,3,0))</f>
        <v>10</v>
      </c>
      <c r="BL127" s="16">
        <f>IF(ISNA(VLOOKUP(A127,'Données projet'!$A$87:$I$107,4,0)),0,VLOOKUP(A127,'Données projet'!$A$87:$I$107,4,0))</f>
        <v>52.53</v>
      </c>
      <c r="BM127" s="17">
        <f>IF(ISNA(VLOOKUP(A127,'Données projet'!$A$87:$I$107,5,0)),0%,VLOOKUP(A127,'Données projet'!$A$87:$I$107,5,0)*VLOOKUP('Données projet'!$B$11,Paramètres!$A$1:$I$89,7,0))</f>
        <v>0.30099999999999999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58.984853284927908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58.984853284927908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8.0699999999999985</v>
      </c>
      <c r="N128" s="14">
        <f>IF('Données projet'!$A$36&gt;35,N127+M128-V127,IF(A128&lt;'Données projet'!$A$36,$K$205^A128,IF(A128='Données projet'!$A$36,'Données projet'!$B$36,N127+M128-V127)))</f>
        <v>363.96000000000072</v>
      </c>
      <c r="O128" s="14">
        <f>N128*VLOOKUP('Données projet'!$B$9,Paramètres!$A$1:$I$89,3,0)*VLOOKUP('Données projet'!$B$9,Paramètres!$A$1:$I$89,5,0)</f>
        <v>369.05544000000071</v>
      </c>
      <c r="P128" s="14">
        <f t="shared" si="87"/>
        <v>85.474036248241589</v>
      </c>
      <c r="Q128" s="22">
        <f t="shared" si="107"/>
        <v>791.63883779902199</v>
      </c>
      <c r="R128" s="62">
        <f t="shared" si="55"/>
        <v>1084.9721711323552</v>
      </c>
      <c r="S128" s="62">
        <f ca="1">AVERAGE(OFFSET($R$3,0,0,'Données projet'!$E$9+1,1))-AVERAGE(OFFSET($H$3,0,0,'Données projet'!$E$9+1,1))</f>
        <v>432.90460577933851</v>
      </c>
      <c r="T128" s="62">
        <f t="shared" si="88"/>
        <v>199.33093168961955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61.620209160642695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61.620209160642695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8.0699999999999985</v>
      </c>
      <c r="AI128" s="14">
        <f>IF('Données projet'!$A$62&gt;35,AI127+AH128-AQ127,IF(A128&lt;'Données projet'!$A$62,$AF$205^A128,IF(A128='Données projet'!$A$62,'Données projet'!$B$62,AI127+AH128-AQ127)))</f>
        <v>363.96000000000072</v>
      </c>
      <c r="AJ128" s="14">
        <f>AI128*VLOOKUP('Données projet'!$B$10,Paramètres!$A$1:$I$89,3,0)*VLOOKUP('Données projet'!$B$10,Paramètres!$A$1:$I$89,5,0)</f>
        <v>329.31100800000064</v>
      </c>
      <c r="AK128" s="14">
        <f t="shared" si="89"/>
        <v>77.287444180583748</v>
      </c>
      <c r="AL128" s="22">
        <f t="shared" si="58"/>
        <v>708.15897088118447</v>
      </c>
      <c r="AM128" s="62">
        <f t="shared" si="59"/>
        <v>1001.4923042145178</v>
      </c>
      <c r="AN128" s="62">
        <f ca="1">AVERAGE(OFFSET($AM$3,0,0,'Données projet'!$E$10+1,1))-AVERAGE(OFFSET($H$3,0,0,'Données projet'!$E$10+1,1))</f>
        <v>368.2847231129137</v>
      </c>
      <c r="AO128" s="62">
        <f t="shared" si="90"/>
        <v>171.93647564114769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54.984186635650417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54.984186635650417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8.0699999999999985</v>
      </c>
      <c r="BD128" s="13">
        <f>IF('Données projet'!$A$88&gt;35,BD127+BC128-BL127,IF(A128&lt;'Données projet'!$A$88,$BA$205^A128,IF(A128='Données projet'!$A$88,'Données projet'!$B$88,BD127+BC128-BL127)))</f>
        <v>363.96000000000072</v>
      </c>
      <c r="BE128" s="14">
        <f>BD128*VLOOKUP('Données projet'!$B$11,Paramètres!$A$1:$I$89,3,0)*VLOOKUP('Données projet'!$B$11,Paramètres!$A$1:$I$89,5,0)</f>
        <v>346.34433600000068</v>
      </c>
      <c r="BF128" s="14">
        <f t="shared" si="91"/>
        <v>80.809312687443921</v>
      </c>
      <c r="BG128" s="22">
        <f t="shared" si="61"/>
        <v>743.95927146396605</v>
      </c>
      <c r="BH128" s="62">
        <f t="shared" si="62"/>
        <v>1037.2926047972994</v>
      </c>
      <c r="BI128" s="62">
        <f ca="1">AVERAGE(OFFSET($BH$3,0,0,'Données projet'!$E$11+1,1))-AVERAGE(OFFSET($H$3,0,0,'Données projet'!$E$11+1,1))</f>
        <v>395.99712591167969</v>
      </c>
      <c r="BJ128" s="62">
        <f t="shared" si="92"/>
        <v>183.6854485910585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57.828196289218525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57.828196289218525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8.0699999999999985</v>
      </c>
      <c r="N129" s="14">
        <f>IF('Données projet'!$A$36&gt;35,N128+M129-V128,IF(A129&lt;'Données projet'!$A$36,$K$205^A129,IF(A129='Données projet'!$A$36,'Données projet'!$B$36,N128+M129-V128)))</f>
        <v>372.03000000000071</v>
      </c>
      <c r="O129" s="14">
        <f>N129*VLOOKUP('Données projet'!$B$9,Paramètres!$A$1:$I$89,3,0)*VLOOKUP('Données projet'!$B$9,Paramètres!$A$1:$I$89,5,0)</f>
        <v>377.23842000000076</v>
      </c>
      <c r="P129" s="14">
        <f t="shared" si="87"/>
        <v>87.146487914300891</v>
      </c>
      <c r="Q129" s="22">
        <f t="shared" si="107"/>
        <v>808.80371461740867</v>
      </c>
      <c r="R129" s="62">
        <f t="shared" si="55"/>
        <v>1102.137047950742</v>
      </c>
      <c r="S129" s="62">
        <f ca="1">AVERAGE(OFFSET($R$3,0,0,'Données projet'!$E$9+1,1))-AVERAGE(OFFSET($H$3,0,0,'Données projet'!$E$9+1,1))</f>
        <v>432.90460577933851</v>
      </c>
      <c r="T129" s="62">
        <f t="shared" si="88"/>
        <v>199.33093168961955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60.411874443618906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60.411874443618906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8.0699999999999985</v>
      </c>
      <c r="AI129" s="14">
        <f>IF('Données projet'!$A$62&gt;35,AI128+AH129-AQ128,IF(A129&lt;'Données projet'!$A$62,$AF$205^A129,IF(A129='Données projet'!$A$62,'Données projet'!$B$62,AI128+AH129-AQ128)))</f>
        <v>372.03000000000071</v>
      </c>
      <c r="AJ129" s="14">
        <f>AI129*VLOOKUP('Données projet'!$B$10,Paramètres!$A$1:$I$89,3,0)*VLOOKUP('Données projet'!$B$10,Paramètres!$A$1:$I$89,5,0)</f>
        <v>336.61274400000065</v>
      </c>
      <c r="AK129" s="14">
        <f t="shared" si="89"/>
        <v>78.799710600410648</v>
      </c>
      <c r="AL129" s="22">
        <f t="shared" si="58"/>
        <v>723.51002509571629</v>
      </c>
      <c r="AM129" s="62">
        <f t="shared" si="59"/>
        <v>1016.8433584290497</v>
      </c>
      <c r="AN129" s="62">
        <f ca="1">AVERAGE(OFFSET($AM$3,0,0,'Données projet'!$E$10+1,1))-AVERAGE(OFFSET($H$3,0,0,'Données projet'!$E$10+1,1))</f>
        <v>368.2847231129137</v>
      </c>
      <c r="AO129" s="62">
        <f t="shared" si="90"/>
        <v>171.93647564114769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53.90598027276765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53.90598027276765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8.0699999999999985</v>
      </c>
      <c r="BD129" s="13">
        <f>IF('Données projet'!$A$88&gt;35,BD128+BC129-BL128,IF(A129&lt;'Données projet'!$A$88,$BA$205^A129,IF(A129='Données projet'!$A$88,'Données projet'!$B$88,BD128+BC129-BL128)))</f>
        <v>372.03000000000071</v>
      </c>
      <c r="BE129" s="14">
        <f>BD129*VLOOKUP('Données projet'!$B$11,Paramètres!$A$1:$I$89,3,0)*VLOOKUP('Données projet'!$B$11,Paramètres!$A$1:$I$89,5,0)</f>
        <v>354.02374800000069</v>
      </c>
      <c r="BF129" s="14">
        <f t="shared" si="91"/>
        <v>82.390490733660229</v>
      </c>
      <c r="BG129" s="22">
        <f t="shared" si="61"/>
        <v>760.08813246112607</v>
      </c>
      <c r="BH129" s="62">
        <f t="shared" si="62"/>
        <v>1053.4214657944594</v>
      </c>
      <c r="BI129" s="62">
        <f ca="1">AVERAGE(OFFSET($BH$3,0,0,'Données projet'!$E$11+1,1))-AVERAGE(OFFSET($H$3,0,0,'Données projet'!$E$11+1,1))</f>
        <v>395.99712591167969</v>
      </c>
      <c r="BJ129" s="62">
        <f t="shared" si="92"/>
        <v>183.6854485910585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56.694220631703892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56.694220631703892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8.0699999999999985</v>
      </c>
      <c r="N130" s="14">
        <f>IF('Données projet'!$A$36&gt;35,N129+M130-V129,IF(A130&lt;'Données projet'!$A$36,$K$205^A130,IF(A130='Données projet'!$A$36,'Données projet'!$B$36,N129+M130-V129)))</f>
        <v>380.1000000000007</v>
      </c>
      <c r="O130" s="14">
        <f>N130*VLOOKUP('Données projet'!$B$9,Paramètres!$A$1:$I$89,3,0)*VLOOKUP('Données projet'!$B$9,Paramètres!$A$1:$I$89,5,0)</f>
        <v>385.42140000000074</v>
      </c>
      <c r="P130" s="14">
        <f t="shared" si="87"/>
        <v>88.814721741694029</v>
      </c>
      <c r="Q130" s="22">
        <f t="shared" si="107"/>
        <v>825.96124536678508</v>
      </c>
      <c r="R130" s="62">
        <f t="shared" si="55"/>
        <v>1119.2945787001183</v>
      </c>
      <c r="S130" s="62">
        <f ca="1">AVERAGE(OFFSET($R$3,0,0,'Données projet'!$E$9+1,1))-AVERAGE(OFFSET($H$3,0,0,'Données projet'!$E$9+1,1))</f>
        <v>432.90460577933851</v>
      </c>
      <c r="T130" s="62">
        <f t="shared" si="88"/>
        <v>199.33093168961955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59.227234433384552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59.227234433384552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8.0699999999999985</v>
      </c>
      <c r="AI130" s="14">
        <f>IF('Données projet'!$A$62&gt;35,AI129+AH130-AQ129,IF(A130&lt;'Données projet'!$A$62,$AF$205^A130,IF(A130='Données projet'!$A$62,'Données projet'!$B$62,AI129+AH130-AQ129)))</f>
        <v>380.1000000000007</v>
      </c>
      <c r="AJ130" s="14">
        <f>AI130*VLOOKUP('Données projet'!$B$10,Paramètres!$A$1:$I$89,3,0)*VLOOKUP('Données projet'!$B$10,Paramètres!$A$1:$I$89,5,0)</f>
        <v>343.91448000000065</v>
      </c>
      <c r="AK130" s="14">
        <f t="shared" si="89"/>
        <v>80.308163160675235</v>
      </c>
      <c r="AL130" s="22">
        <f t="shared" si="58"/>
        <v>738.85443683817709</v>
      </c>
      <c r="AM130" s="62">
        <f t="shared" si="59"/>
        <v>1032.1877701715105</v>
      </c>
      <c r="AN130" s="62">
        <f ca="1">AVERAGE(OFFSET($AM$3,0,0,'Données projet'!$E$10+1,1))-AVERAGE(OFFSET($H$3,0,0,'Données projet'!$E$10+1,1))</f>
        <v>368.2847231129137</v>
      </c>
      <c r="AO130" s="62">
        <f t="shared" si="90"/>
        <v>171.93647564114769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52.848916879020074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52.848916879020074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8.0699999999999985</v>
      </c>
      <c r="BD130" s="13">
        <f>IF('Données projet'!$A$88&gt;35,BD129+BC130-BL129,IF(A130&lt;'Données projet'!$A$88,$BA$205^A130,IF(A130='Données projet'!$A$88,'Données projet'!$B$88,BD129+BC130-BL129)))</f>
        <v>380.1000000000007</v>
      </c>
      <c r="BE130" s="14">
        <f>BD130*VLOOKUP('Données projet'!$B$11,Paramètres!$A$1:$I$89,3,0)*VLOOKUP('Données projet'!$B$11,Paramètres!$A$1:$I$89,5,0)</f>
        <v>361.70316000000065</v>
      </c>
      <c r="BF130" s="14">
        <f t="shared" si="91"/>
        <v>83.967681128671643</v>
      </c>
      <c r="BG130" s="22">
        <f t="shared" si="61"/>
        <v>776.21004829910419</v>
      </c>
      <c r="BH130" s="62">
        <f t="shared" si="62"/>
        <v>1069.5433816324376</v>
      </c>
      <c r="BI130" s="62">
        <f ca="1">AVERAGE(OFFSET($BH$3,0,0,'Données projet'!$E$11+1,1))-AVERAGE(OFFSET($H$3,0,0,'Données projet'!$E$11+1,1))</f>
        <v>395.99712591167969</v>
      </c>
      <c r="BJ130" s="62">
        <f t="shared" si="92"/>
        <v>183.6854485910585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55.582481545176265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55.582481545176265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8.0699999999999985</v>
      </c>
      <c r="N131" s="14">
        <f>IF('Données projet'!$A$36&gt;35,N130+M131-V130,IF(A131&lt;'Données projet'!$A$36,$K$205^A131,IF(A131='Données projet'!$A$36,'Données projet'!$B$36,N130+M131-V130)))</f>
        <v>388.1700000000007</v>
      </c>
      <c r="O131" s="14">
        <f>N131*VLOOKUP('Données projet'!$B$9,Paramètres!$A$1:$I$89,3,0)*VLOOKUP('Données projet'!$B$9,Paramètres!$A$1:$I$89,5,0)</f>
        <v>393.60438000000073</v>
      </c>
      <c r="P131" s="14">
        <f t="shared" si="87"/>
        <v>90.478837595769321</v>
      </c>
      <c r="Q131" s="22">
        <f t="shared" ref="Q131:Q153" si="108">(O131+P131)*0.475*44/12</f>
        <v>843.1116039792995</v>
      </c>
      <c r="R131" s="62">
        <f t="shared" ref="R131:R194" si="109">Q131+(I131+J131)*44/12</f>
        <v>1136.4449373126329</v>
      </c>
      <c r="S131" s="62">
        <f ca="1">AVERAGE(OFFSET($R$3,0,0,'Données projet'!$E$9+1,1))-AVERAGE(OFFSET($H$3,0,0,'Données projet'!$E$9+1,1))</f>
        <v>432.90460577933851</v>
      </c>
      <c r="T131" s="62">
        <f t="shared" si="88"/>
        <v>199.33093168961955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58.065824491191833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58.065824491191833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8.0699999999999985</v>
      </c>
      <c r="AI131" s="14">
        <f>IF('Données projet'!$A$62&gt;35,AI130+AH131-AQ130,IF(A131&lt;'Données projet'!$A$62,$AF$205^A131,IF(A131='Données projet'!$A$62,'Données projet'!$B$62,AI130+AH131-AQ130)))</f>
        <v>388.1700000000007</v>
      </c>
      <c r="AJ131" s="14">
        <f>AI131*VLOOKUP('Données projet'!$B$10,Paramètres!$A$1:$I$89,3,0)*VLOOKUP('Données projet'!$B$10,Paramètres!$A$1:$I$89,5,0)</f>
        <v>351.2162160000006</v>
      </c>
      <c r="AK131" s="14">
        <f t="shared" si="89"/>
        <v>81.812892161752615</v>
      </c>
      <c r="AL131" s="22">
        <f t="shared" si="58"/>
        <v>754.19236338172016</v>
      </c>
      <c r="AM131" s="62">
        <f t="shared" si="59"/>
        <v>1047.5256967150535</v>
      </c>
      <c r="AN131" s="62">
        <f ca="1">AVERAGE(OFFSET($AM$3,0,0,'Données projet'!$E$10+1,1))-AVERAGE(OFFSET($H$3,0,0,'Données projet'!$E$10+1,1))</f>
        <v>368.2847231129137</v>
      </c>
      <c r="AO131" s="62">
        <f t="shared" si="90"/>
        <v>171.93647564114769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51.812581853678878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51.812581853678878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8.0699999999999985</v>
      </c>
      <c r="BD131" s="13">
        <f>IF('Données projet'!$A$88&gt;35,BD130+BC131-BL130,IF(A131&lt;'Données projet'!$A$88,$BA$205^A131,IF(A131='Données projet'!$A$88,'Données projet'!$B$88,BD130+BC131-BL130)))</f>
        <v>388.1700000000007</v>
      </c>
      <c r="BE131" s="14">
        <f>BD131*VLOOKUP('Données projet'!$B$11,Paramètres!$A$1:$I$89,3,0)*VLOOKUP('Données projet'!$B$11,Paramètres!$A$1:$I$89,5,0)</f>
        <v>369.38257200000066</v>
      </c>
      <c r="BF131" s="14">
        <f t="shared" si="91"/>
        <v>85.540978287700739</v>
      </c>
      <c r="BG131" s="22">
        <f t="shared" si="61"/>
        <v>792.32518341774664</v>
      </c>
      <c r="BH131" s="62">
        <f t="shared" si="62"/>
        <v>1085.65851675108</v>
      </c>
      <c r="BI131" s="62">
        <f ca="1">AVERAGE(OFFSET($BH$3,0,0,'Données projet'!$E$11+1,1))-AVERAGE(OFFSET($H$3,0,0,'Données projet'!$E$11+1,1))</f>
        <v>395.99712591167969</v>
      </c>
      <c r="BJ131" s="62">
        <f t="shared" si="92"/>
        <v>183.6854485910585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54.492542984041556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54.492542984041556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8.0699999999999985</v>
      </c>
      <c r="N132" s="14">
        <f>IF('Données projet'!$A$36&gt;35,N131+M132-V131,IF(A132&lt;'Données projet'!$A$36,$K$205^A132,IF(A132='Données projet'!$A$36,'Données projet'!$B$36,N131+M132-V131)))</f>
        <v>396.24000000000069</v>
      </c>
      <c r="O132" s="14">
        <f>N132*VLOOKUP('Données projet'!$B$9,Paramètres!$A$1:$I$89,3,0)*VLOOKUP('Données projet'!$B$9,Paramètres!$A$1:$I$89,5,0)</f>
        <v>401.78736000000072</v>
      </c>
      <c r="P132" s="14">
        <f t="shared" si="87"/>
        <v>92.138930952196844</v>
      </c>
      <c r="Q132" s="22">
        <f t="shared" si="108"/>
        <v>860.25495674174408</v>
      </c>
      <c r="R132" s="62">
        <f t="shared" si="109"/>
        <v>1153.5882900750773</v>
      </c>
      <c r="S132" s="62">
        <f ca="1">AVERAGE(OFFSET($R$3,0,0,'Données projet'!$E$9+1,1))-AVERAGE(OFFSET($H$3,0,0,'Données projet'!$E$9+1,1))</f>
        <v>432.90460577933851</v>
      </c>
      <c r="T132" s="62">
        <f t="shared" si="88"/>
        <v>199.33093168961955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56.9271890895754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56.9271890895754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8.0699999999999985</v>
      </c>
      <c r="AI132" s="14">
        <f>IF('Données projet'!$A$62&gt;35,AI131+AH132-AQ131,IF(A132&lt;'Données projet'!$A$62,$AF$205^A132,IF(A132='Données projet'!$A$62,'Données projet'!$B$62,AI131+AH132-AQ131)))</f>
        <v>396.24000000000069</v>
      </c>
      <c r="AJ132" s="14">
        <f>AI132*VLOOKUP('Données projet'!$B$10,Paramètres!$A$1:$I$89,3,0)*VLOOKUP('Données projet'!$B$10,Paramètres!$A$1:$I$89,5,0)</f>
        <v>358.51795200000061</v>
      </c>
      <c r="AK132" s="14">
        <f t="shared" si="89"/>
        <v>83.313983934777241</v>
      </c>
      <c r="AL132" s="22">
        <f t="shared" ref="AL132:AL153" si="112">(AJ132+AK132)*0.475*44/12</f>
        <v>769.52395508640473</v>
      </c>
      <c r="AM132" s="62">
        <f t="shared" ref="AM132:AM195" si="113">AL132+(AD132+AE132)*44/12</f>
        <v>1062.8572884197381</v>
      </c>
      <c r="AN132" s="62">
        <f ca="1">AVERAGE(OFFSET($AM$3,0,0,'Données projet'!$E$10+1,1))-AVERAGE(OFFSET($H$3,0,0,'Données projet'!$E$10+1,1))</f>
        <v>368.2847231129137</v>
      </c>
      <c r="AO132" s="62">
        <f t="shared" si="90"/>
        <v>171.93647564114769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50.796568726082675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50.796568726082675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8.0699999999999985</v>
      </c>
      <c r="BD132" s="13">
        <f>IF('Données projet'!$A$88&gt;35,BD131+BC132-BL131,IF(A132&lt;'Données projet'!$A$88,$BA$205^A132,IF(A132='Données projet'!$A$88,'Données projet'!$B$88,BD131+BC132-BL131)))</f>
        <v>396.24000000000069</v>
      </c>
      <c r="BE132" s="14">
        <f>BD132*VLOOKUP('Données projet'!$B$11,Paramètres!$A$1:$I$89,3,0)*VLOOKUP('Données projet'!$B$11,Paramètres!$A$1:$I$89,5,0)</f>
        <v>377.06198400000068</v>
      </c>
      <c r="BF132" s="14">
        <f t="shared" si="91"/>
        <v>87.11047247585725</v>
      </c>
      <c r="BG132" s="22">
        <f t="shared" ref="BG132:BG153" si="115">(BE132+BF132)*0.475*44/12</f>
        <v>808.43369502878579</v>
      </c>
      <c r="BH132" s="62">
        <f t="shared" ref="BH132:BH195" si="116">BG132+(AY132+AZ132)*44/12</f>
        <v>1101.7670283621192</v>
      </c>
      <c r="BI132" s="62">
        <f ca="1">AVERAGE(OFFSET($BH$3,0,0,'Données projet'!$E$11+1,1))-AVERAGE(OFFSET($H$3,0,0,'Données projet'!$E$11+1,1))</f>
        <v>395.99712591167969</v>
      </c>
      <c r="BJ132" s="62">
        <f t="shared" si="92"/>
        <v>183.6854485910585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53.423977453293823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53.423977453293823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8.0699999999999985</v>
      </c>
      <c r="N133" s="14">
        <f>IF('Données projet'!$A$36&gt;35,N132+M133-V132,IF(A133&lt;'Données projet'!$A$36,$K$205^A133,IF(A133='Données projet'!$A$36,'Données projet'!$B$36,N132+M133-V132)))</f>
        <v>404.31000000000068</v>
      </c>
      <c r="O133" s="14">
        <f>N133*VLOOKUP('Données projet'!$B$9,Paramètres!$A$1:$I$89,3,0)*VLOOKUP('Données projet'!$B$9,Paramètres!$A$1:$I$89,5,0)</f>
        <v>409.9703400000007</v>
      </c>
      <c r="P133" s="14">
        <f t="shared" ref="P133:P196" si="141">EXP(-1.0587+0.8836*LN(O133)+0.284)</f>
        <v>93.795093175328134</v>
      </c>
      <c r="Q133" s="22">
        <f t="shared" si="108"/>
        <v>877.39146278036435</v>
      </c>
      <c r="R133" s="62">
        <f t="shared" si="109"/>
        <v>1170.7247961136977</v>
      </c>
      <c r="S133" s="62">
        <f ca="1">AVERAGE(OFFSET($R$3,0,0,'Données projet'!$E$9+1,1))-AVERAGE(OFFSET($H$3,0,0,'Données projet'!$E$9+1,1))</f>
        <v>432.90460577933851</v>
      </c>
      <c r="T133" s="62">
        <f t="shared" ref="T133:T196" si="142">$T$3</f>
        <v>199.33093168961955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55.810881633685639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55.810881633685639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8.0699999999999985</v>
      </c>
      <c r="AI133" s="14">
        <f>IF('Données projet'!$A$62&gt;35,AI132+AH133-AQ132,IF(A133&lt;'Données projet'!$A$62,$AF$205^A133,IF(A133='Données projet'!$A$62,'Données projet'!$B$62,AI132+AH133-AQ132)))</f>
        <v>404.31000000000068</v>
      </c>
      <c r="AJ133" s="14">
        <f>AI133*VLOOKUP('Données projet'!$B$10,Paramètres!$A$1:$I$89,3,0)*VLOOKUP('Données projet'!$B$10,Paramètres!$A$1:$I$89,5,0)</f>
        <v>365.81968800000061</v>
      </c>
      <c r="AK133" s="14">
        <f t="shared" ref="AK133:AK153" si="143">EXP(-1.0587+0.8836*LN(AJ133)+0.284)</f>
        <v>84.811521093342051</v>
      </c>
      <c r="AL133" s="22">
        <f t="shared" si="112"/>
        <v>784.84935583757169</v>
      </c>
      <c r="AM133" s="62">
        <f t="shared" si="113"/>
        <v>1078.182689170905</v>
      </c>
      <c r="AN133" s="62">
        <f ca="1">AVERAGE(OFFSET($AM$3,0,0,'Données projet'!$E$10+1,1))-AVERAGE(OFFSET($H$3,0,0,'Données projet'!$E$10+1,1))</f>
        <v>368.2847231129137</v>
      </c>
      <c r="AO133" s="62">
        <f t="shared" ref="AO133:AO196" si="144">$AO$3</f>
        <v>171.93647564114769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49.800478996211815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49.800478996211815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8.0699999999999985</v>
      </c>
      <c r="BD133" s="13">
        <f>IF('Données projet'!$A$88&gt;35,BD132+BC133-BL132,IF(A133&lt;'Données projet'!$A$88,$BA$205^A133,IF(A133='Données projet'!$A$88,'Données projet'!$B$88,BD132+BC133-BL132)))</f>
        <v>404.31000000000068</v>
      </c>
      <c r="BE133" s="14">
        <f>BD133*VLOOKUP('Données projet'!$B$11,Paramètres!$A$1:$I$89,3,0)*VLOOKUP('Données projet'!$B$11,Paramètres!$A$1:$I$89,5,0)</f>
        <v>384.74139600000069</v>
      </c>
      <c r="BF133" s="14">
        <f t="shared" ref="BF133:BF153" si="145">EXP(-1.0587+0.8836*LN(BE133)+0.284)</f>
        <v>88.676250071306981</v>
      </c>
      <c r="BG133" s="22">
        <f t="shared" si="115"/>
        <v>824.53573357419418</v>
      </c>
      <c r="BH133" s="62">
        <f t="shared" si="116"/>
        <v>1117.8690669075274</v>
      </c>
      <c r="BI133" s="62">
        <f ca="1">AVERAGE(OFFSET($BH$3,0,0,'Données projet'!$E$11+1,1))-AVERAGE(OFFSET($H$3,0,0,'Données projet'!$E$11+1,1))</f>
        <v>395.99712591167969</v>
      </c>
      <c r="BJ133" s="62">
        <f t="shared" ref="BJ133:BJ196" si="146">$BJ$3</f>
        <v>183.6854485910585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52.376365840843434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52.376365840843434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8.0699999999999985</v>
      </c>
      <c r="N134" s="14">
        <f>IF('Données projet'!$A$36&gt;35,N133+M134-V133,IF(A134&lt;'Données projet'!$A$36,$K$205^A134,IF(A134='Données projet'!$A$36,'Données projet'!$B$36,N133+M134-V133)))</f>
        <v>412.38000000000068</v>
      </c>
      <c r="O134" s="14">
        <f>N134*VLOOKUP('Données projet'!$B$9,Paramètres!$A$1:$I$89,3,0)*VLOOKUP('Données projet'!$B$9,Paramètres!$A$1:$I$89,5,0)</f>
        <v>418.15332000000069</v>
      </c>
      <c r="P134" s="14">
        <f t="shared" si="141"/>
        <v>95.44741177370463</v>
      </c>
      <c r="Q134" s="22">
        <f t="shared" si="108"/>
        <v>894.52127450587011</v>
      </c>
      <c r="R134" s="62">
        <f t="shared" si="109"/>
        <v>1187.8546078392035</v>
      </c>
      <c r="S134" s="62">
        <f ca="1">AVERAGE(OFFSET($R$3,0,0,'Données projet'!$E$9+1,1))-AVERAGE(OFFSET($H$3,0,0,'Données projet'!$E$9+1,1))</f>
        <v>432.90460577933851</v>
      </c>
      <c r="T134" s="62">
        <f t="shared" si="142"/>
        <v>199.33093168961955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54.716464286125564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54.716464286125564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8.0699999999999985</v>
      </c>
      <c r="AI134" s="14">
        <f>IF('Données projet'!$A$62&gt;35,AI133+AH134-AQ133,IF(A134&lt;'Données projet'!$A$62,$AF$205^A134,IF(A134='Données projet'!$A$62,'Données projet'!$B$62,AI133+AH134-AQ133)))</f>
        <v>412.38000000000068</v>
      </c>
      <c r="AJ134" s="14">
        <f>AI134*VLOOKUP('Données projet'!$B$10,Paramètres!$A$1:$I$89,3,0)*VLOOKUP('Données projet'!$B$10,Paramètres!$A$1:$I$89,5,0)</f>
        <v>373.12142400000062</v>
      </c>
      <c r="AK134" s="14">
        <f t="shared" si="143"/>
        <v>86.305582764533938</v>
      </c>
      <c r="AL134" s="22">
        <f t="shared" si="112"/>
        <v>800.16870344823099</v>
      </c>
      <c r="AM134" s="62">
        <f t="shared" si="113"/>
        <v>1093.5020367815644</v>
      </c>
      <c r="AN134" s="62">
        <f ca="1">AVERAGE(OFFSET($AM$3,0,0,'Données projet'!$E$10+1,1))-AVERAGE(OFFSET($H$3,0,0,'Données projet'!$E$10+1,1))</f>
        <v>368.2847231129137</v>
      </c>
      <c r="AO134" s="62">
        <f t="shared" si="144"/>
        <v>171.93647564114769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48.823921978388981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48.823921978388981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8.0699999999999985</v>
      </c>
      <c r="BD134" s="13">
        <f>IF('Données projet'!$A$88&gt;35,BD133+BC134-BL133,IF(A134&lt;'Données projet'!$A$88,$BA$205^A134,IF(A134='Données projet'!$A$88,'Données projet'!$B$88,BD133+BC134-BL133)))</f>
        <v>412.38000000000068</v>
      </c>
      <c r="BE134" s="14">
        <f>BD134*VLOOKUP('Données projet'!$B$11,Paramètres!$A$1:$I$89,3,0)*VLOOKUP('Données projet'!$B$11,Paramètres!$A$1:$I$89,5,0)</f>
        <v>392.42080800000065</v>
      </c>
      <c r="BF134" s="14">
        <f t="shared" si="145"/>
        <v>90.238393806835077</v>
      </c>
      <c r="BG134" s="22">
        <f t="shared" si="115"/>
        <v>840.63144314690555</v>
      </c>
      <c r="BH134" s="62">
        <f t="shared" si="116"/>
        <v>1133.9647764802389</v>
      </c>
      <c r="BI134" s="62">
        <f ca="1">AVERAGE(OFFSET($BH$3,0,0,'Données projet'!$E$11+1,1))-AVERAGE(OFFSET($H$3,0,0,'Données projet'!$E$11+1,1))</f>
        <v>395.99712591167969</v>
      </c>
      <c r="BJ134" s="62">
        <f t="shared" si="146"/>
        <v>183.6854485910585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51.349297253133209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51.349297253133209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8.0699999999999985</v>
      </c>
      <c r="N135" s="14">
        <f>IF('Données projet'!$A$36&gt;35,N134+M135-V134,IF(A135&lt;'Données projet'!$A$36,$K$205^A135,IF(A135='Données projet'!$A$36,'Données projet'!$B$36,N134+M135-V134)))</f>
        <v>420.45000000000067</v>
      </c>
      <c r="O135" s="14">
        <f>N135*VLOOKUP('Données projet'!$B$9,Paramètres!$A$1:$I$89,3,0)*VLOOKUP('Données projet'!$B$9,Paramètres!$A$1:$I$89,5,0)</f>
        <v>426.33630000000073</v>
      </c>
      <c r="P135" s="14">
        <f t="shared" si="141"/>
        <v>97.095970634999375</v>
      </c>
      <c r="Q135" s="22">
        <f t="shared" si="108"/>
        <v>911.64453802262517</v>
      </c>
      <c r="R135" s="62">
        <f t="shared" si="109"/>
        <v>1204.9778713559585</v>
      </c>
      <c r="S135" s="62">
        <f ca="1">AVERAGE(OFFSET($R$3,0,0,'Données projet'!$E$9+1,1))-AVERAGE(OFFSET($H$3,0,0,'Données projet'!$E$9+1,1))</f>
        <v>432.90460577933851</v>
      </c>
      <c r="T135" s="62">
        <f t="shared" si="142"/>
        <v>199.33093168961955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53.643507795222476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53.643507795222476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8.0699999999999985</v>
      </c>
      <c r="AI135" s="14">
        <f>IF('Données projet'!$A$62&gt;35,AI134+AH135-AQ134,IF(A135&lt;'Données projet'!$A$62,$AF$205^A135,IF(A135='Données projet'!$A$62,'Données projet'!$B$62,AI134+AH135-AQ134)))</f>
        <v>420.45000000000067</v>
      </c>
      <c r="AJ135" s="14">
        <f>AI135*VLOOKUP('Données projet'!$B$10,Paramètres!$A$1:$I$89,3,0)*VLOOKUP('Données projet'!$B$10,Paramètres!$A$1:$I$89,5,0)</f>
        <v>380.42316000000056</v>
      </c>
      <c r="AK135" s="14">
        <f t="shared" si="143"/>
        <v>87.79624480137376</v>
      </c>
      <c r="AL135" s="22">
        <f t="shared" si="112"/>
        <v>815.48213002906016</v>
      </c>
      <c r="AM135" s="62">
        <f t="shared" si="113"/>
        <v>1108.8154633623935</v>
      </c>
      <c r="AN135" s="62">
        <f ca="1">AVERAGE(OFFSET($AM$3,0,0,'Données projet'!$E$10+1,1))-AVERAGE(OFFSET($H$3,0,0,'Données projet'!$E$10+1,1))</f>
        <v>368.2847231129137</v>
      </c>
      <c r="AO135" s="62">
        <f t="shared" si="144"/>
        <v>171.93647564114769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47.866514648044685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47.866514648044685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8.0699999999999985</v>
      </c>
      <c r="BD135" s="13">
        <f>IF('Données projet'!$A$88&gt;35,BD134+BC135-BL134,IF(A135&lt;'Données projet'!$A$88,$BA$205^A135,IF(A135='Données projet'!$A$88,'Données projet'!$B$88,BD134+BC135-BL134)))</f>
        <v>420.45000000000067</v>
      </c>
      <c r="BE135" s="14">
        <f>BD135*VLOOKUP('Données projet'!$B$11,Paramètres!$A$1:$I$89,3,0)*VLOOKUP('Données projet'!$B$11,Paramètres!$A$1:$I$89,5,0)</f>
        <v>400.1002200000006</v>
      </c>
      <c r="BF135" s="14">
        <f t="shared" si="145"/>
        <v>91.796982991966303</v>
      </c>
      <c r="BG135" s="22">
        <f t="shared" si="115"/>
        <v>856.72096187767556</v>
      </c>
      <c r="BH135" s="62">
        <f t="shared" si="116"/>
        <v>1150.0542952110088</v>
      </c>
      <c r="BI135" s="62">
        <f ca="1">AVERAGE(OFFSET($BH$3,0,0,'Données projet'!$E$11+1,1))-AVERAGE(OFFSET($H$3,0,0,'Données projet'!$E$11+1,1))</f>
        <v>395.99712591167969</v>
      </c>
      <c r="BJ135" s="62">
        <f t="shared" si="146"/>
        <v>183.6854485910585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50.342368853978002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50.342368853978002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8.0699999999999985</v>
      </c>
      <c r="N136" s="14">
        <f>IF('Données projet'!$A$36&gt;35,N135+M136-V135,IF(A136&lt;'Données projet'!$A$36,$K$205^A136,IF(A136='Données projet'!$A$36,'Données projet'!$B$36,N135+M136-V135)))</f>
        <v>428.52000000000066</v>
      </c>
      <c r="O136" s="14">
        <f>N136*VLOOKUP('Données projet'!$B$9,Paramètres!$A$1:$I$89,3,0)*VLOOKUP('Données projet'!$B$9,Paramètres!$A$1:$I$89,5,0)</f>
        <v>434.51928000000072</v>
      </c>
      <c r="P136" s="14">
        <f t="shared" si="141"/>
        <v>98.740850242411952</v>
      </c>
      <c r="Q136" s="22">
        <f t="shared" si="108"/>
        <v>928.76139350553524</v>
      </c>
      <c r="R136" s="62">
        <f t="shared" si="109"/>
        <v>1222.0947268388686</v>
      </c>
      <c r="S136" s="62">
        <f ca="1">AVERAGE(OFFSET($R$3,0,0,'Données projet'!$E$9+1,1))-AVERAGE(OFFSET($H$3,0,0,'Données projet'!$E$9+1,1))</f>
        <v>432.90460577933851</v>
      </c>
      <c r="T136" s="62">
        <f t="shared" si="142"/>
        <v>199.33093168961955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52.591591326667157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52.591591326667157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8.0699999999999985</v>
      </c>
      <c r="AI136" s="14">
        <f>IF('Données projet'!$A$62&gt;35,AI135+AH136-AQ135,IF(A136&lt;'Données projet'!$A$62,$AF$205^A136,IF(A136='Données projet'!$A$62,'Données projet'!$B$62,AI135+AH136-AQ135)))</f>
        <v>428.52000000000066</v>
      </c>
      <c r="AJ136" s="14">
        <f>AI136*VLOOKUP('Données projet'!$B$10,Paramètres!$A$1:$I$89,3,0)*VLOOKUP('Données projet'!$B$10,Paramètres!$A$1:$I$89,5,0)</f>
        <v>387.72489600000057</v>
      </c>
      <c r="AK136" s="14">
        <f t="shared" si="143"/>
        <v>89.283579978484866</v>
      </c>
      <c r="AL136" s="22">
        <f t="shared" si="112"/>
        <v>830.78976232919547</v>
      </c>
      <c r="AM136" s="62">
        <f t="shared" si="113"/>
        <v>1124.1230956625288</v>
      </c>
      <c r="AN136" s="62">
        <f ca="1">AVERAGE(OFFSET($AM$3,0,0,'Données projet'!$E$10+1,1))-AVERAGE(OFFSET($H$3,0,0,'Données projet'!$E$10+1,1))</f>
        <v>368.2847231129137</v>
      </c>
      <c r="AO136" s="62">
        <f t="shared" si="144"/>
        <v>171.93647564114769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46.927881491487632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46.927881491487632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8.0699999999999985</v>
      </c>
      <c r="BD136" s="13">
        <f>IF('Données projet'!$A$88&gt;35,BD135+BC136-BL135,IF(A136&lt;'Données projet'!$A$88,$BA$205^A136,IF(A136='Données projet'!$A$88,'Données projet'!$B$88,BD135+BC136-BL135)))</f>
        <v>428.52000000000066</v>
      </c>
      <c r="BE136" s="14">
        <f>BD136*VLOOKUP('Données projet'!$B$11,Paramètres!$A$1:$I$89,3,0)*VLOOKUP('Données projet'!$B$11,Paramètres!$A$1:$I$89,5,0)</f>
        <v>407.77963200000062</v>
      </c>
      <c r="BF136" s="14">
        <f t="shared" si="145"/>
        <v>93.352093717550304</v>
      </c>
      <c r="BG136" s="22">
        <f t="shared" si="115"/>
        <v>872.80442229140101</v>
      </c>
      <c r="BH136" s="62">
        <f t="shared" si="116"/>
        <v>1166.1377556247344</v>
      </c>
      <c r="BI136" s="62">
        <f ca="1">AVERAGE(OFFSET($BH$3,0,0,'Données projet'!$E$11+1,1))-AVERAGE(OFFSET($H$3,0,0,'Données projet'!$E$11+1,1))</f>
        <v>395.99712591167969</v>
      </c>
      <c r="BJ136" s="62">
        <f t="shared" si="146"/>
        <v>183.6854485910585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49.355185706564548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49.355185706564548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>
        <f>VLOOKUP(A137,'Données projet'!$A$35:$I$55,2,0)</f>
        <v>436.59</v>
      </c>
      <c r="L137" s="13">
        <f>VLOOKUP(A137,'Données projet'!$A$35:$I$55,9,0)</f>
        <v>8.0699999999999985</v>
      </c>
      <c r="M137" s="13">
        <f t="array" ref="M137">INDEX(L:L,MIN(IF(ISNUMBER(L137:L333),ROW(L137:L333),"")))</f>
        <v>8.0699999999999985</v>
      </c>
      <c r="N137" s="14">
        <f>IF('Données projet'!$A$36&gt;35,N136+M137-V136,IF(A137&lt;'Données projet'!$A$36,$K$205^A137,IF(A137='Données projet'!$A$36,'Données projet'!$B$36,N136+M137-V136)))</f>
        <v>436.59000000000066</v>
      </c>
      <c r="O137" s="14">
        <f>N137*VLOOKUP('Données projet'!$B$9,Paramètres!$A$1:$I$89,3,0)*VLOOKUP('Données projet'!$B$9,Paramètres!$A$1:$I$89,5,0)</f>
        <v>442.70226000000071</v>
      </c>
      <c r="P137" s="14">
        <f t="shared" si="141"/>
        <v>100.38212787430139</v>
      </c>
      <c r="Q137" s="22">
        <f t="shared" si="108"/>
        <v>945.87197554774275</v>
      </c>
      <c r="R137" s="62">
        <f t="shared" si="109"/>
        <v>1239.205308881076</v>
      </c>
      <c r="S137" s="62">
        <f ca="1">AVERAGE(OFFSET($R$3,0,0,'Données projet'!$E$9+1,1))-AVERAGE(OFFSET($H$3,0,0,'Données projet'!$E$9+1,1))</f>
        <v>432.90460577933851</v>
      </c>
      <c r="T137" s="62">
        <f t="shared" si="142"/>
        <v>199.33093168961955</v>
      </c>
      <c r="U137" s="16">
        <f>IF(ISNA(VLOOKUP(A137,'Données projet'!$A$35:$I$55,3,0)),0,VLOOKUP(A137,'Données projet'!$A$35:$I$55,3,0))</f>
        <v>11</v>
      </c>
      <c r="V137" s="16">
        <f>IF(ISNA(VLOOKUP(A137,'Données projet'!$A$35:$I$55,4,0)),0,VLOOKUP(A137,'Données projet'!$A$35:$I$55,4,0))</f>
        <v>54.95</v>
      </c>
      <c r="W137" s="17">
        <f>IF(ISNA(VLOOKUP(A137,'Données projet'!$A$35:$I$55,5,0)),0%,VLOOKUP(A137,'Données projet'!$A$35:$I$55,5,0)*VLOOKUP('Données projet'!$B$9,Paramètres!$A$1:$I$89,7,0))</f>
        <v>0.30099999999999999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70.100709049665923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70.100709049665923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>
        <f>VLOOKUP(A137,'Données projet'!$A$61:$I$81,2,0)</f>
        <v>436.59</v>
      </c>
      <c r="AG137" s="13">
        <f>VLOOKUP(A137,'Données projet'!$A$61:$I$81,9,0)</f>
        <v>8.0699999999999985</v>
      </c>
      <c r="AH137" s="13">
        <f t="array" ref="AH137">INDEX(AG:AG,MIN(IF(ISNUMBER(AG137:AG333),ROW(AG137:AG333),"")))</f>
        <v>8.0699999999999985</v>
      </c>
      <c r="AI137" s="14">
        <f>IF('Données projet'!$A$62&gt;35,AI136+AH137-AQ136,IF(A137&lt;'Données projet'!$A$62,$AF$205^A137,IF(A137='Données projet'!$A$62,'Données projet'!$B$62,AI136+AH137-AQ136)))</f>
        <v>436.59000000000066</v>
      </c>
      <c r="AJ137" s="14">
        <f>AI137*VLOOKUP('Données projet'!$B$10,Paramètres!$A$1:$I$89,3,0)*VLOOKUP('Données projet'!$B$10,Paramètres!$A$1:$I$89,5,0)</f>
        <v>395.02663200000057</v>
      </c>
      <c r="AK137" s="14">
        <f t="shared" si="143"/>
        <v>90.767658172605465</v>
      </c>
      <c r="AL137" s="22">
        <f t="shared" si="112"/>
        <v>846.09172205062214</v>
      </c>
      <c r="AM137" s="62">
        <f t="shared" si="113"/>
        <v>1139.4250553839554</v>
      </c>
      <c r="AN137" s="62">
        <f ca="1">AVERAGE(OFFSET($AM$3,0,0,'Données projet'!$E$10+1,1))-AVERAGE(OFFSET($H$3,0,0,'Données projet'!$E$10+1,1))</f>
        <v>368.2847231129137</v>
      </c>
      <c r="AO137" s="62">
        <f t="shared" si="144"/>
        <v>171.93647564114769</v>
      </c>
      <c r="AP137" s="16">
        <f>IF(ISNA(VLOOKUP(A137,'Données projet'!$A$61:$I$81,3,0)),0,VLOOKUP(A137,'Données projet'!$A$61:$I$81,3,0))</f>
        <v>11</v>
      </c>
      <c r="AQ137" s="16">
        <f>IF(ISNA(VLOOKUP(A137,'Données projet'!$A$61:$I$81,4,0)),0,VLOOKUP(A137,'Données projet'!$A$61:$I$81,4,0))</f>
        <v>54.95</v>
      </c>
      <c r="AR137" s="17">
        <f>IF(ISNA(VLOOKUP(A137,'Données projet'!$A$61:$I$81,5,0)),0%,VLOOKUP(A137,'Données projet'!$A$61:$I$81,5,0)*VLOOKUP('Données projet'!$B$10,Paramètres!$A$1:$I$89,7,0))</f>
        <v>0.30099999999999999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62.55140192124037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62.55140192124037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>
        <f>VLOOKUP(A137,'Données projet'!$A$87:$I$107,2,0)</f>
        <v>436.59</v>
      </c>
      <c r="BB137" s="13">
        <f>VLOOKUP(A137,'Données projet'!$A$87:$I$107,9,0)</f>
        <v>8.0699999999999985</v>
      </c>
      <c r="BC137" s="13">
        <f t="array" ref="BC137">INDEX(BB:BB,MIN(IF(ISNUMBER(BB137:BB333),ROW(BB137:BB333),"")))</f>
        <v>8.0699999999999985</v>
      </c>
      <c r="BD137" s="13">
        <f>IF('Données projet'!$A$88&gt;35,BD136+BC137-BL136,IF(A137&lt;'Données projet'!$A$88,$BA$205^A137,IF(A137='Données projet'!$A$88,'Données projet'!$B$88,BD136+BC137-BL136)))</f>
        <v>436.59000000000066</v>
      </c>
      <c r="BE137" s="14">
        <f>BD137*VLOOKUP('Données projet'!$B$11,Paramètres!$A$1:$I$89,3,0)*VLOOKUP('Données projet'!$B$11,Paramètres!$A$1:$I$89,5,0)</f>
        <v>415.45904400000069</v>
      </c>
      <c r="BF137" s="14">
        <f t="shared" si="145"/>
        <v>94.903799044499678</v>
      </c>
      <c r="BG137" s="22">
        <f t="shared" si="115"/>
        <v>888.88195163583805</v>
      </c>
      <c r="BH137" s="62">
        <f t="shared" si="116"/>
        <v>1182.2152849691713</v>
      </c>
      <c r="BI137" s="62">
        <f ca="1">AVERAGE(OFFSET($BH$3,0,0,'Données projet'!$E$11+1,1))-AVERAGE(OFFSET($H$3,0,0,'Données projet'!$E$11+1,1))</f>
        <v>395.99712591167969</v>
      </c>
      <c r="BJ137" s="62">
        <f t="shared" si="146"/>
        <v>183.6854485910585</v>
      </c>
      <c r="BK137" s="16">
        <f>IF(ISNA(VLOOKUP(A137,'Données projet'!$A$87:$I$107,3,0)),0,VLOOKUP(A137,'Données projet'!$A$87:$I$107,3,0))</f>
        <v>11</v>
      </c>
      <c r="BL137" s="16">
        <f>IF(ISNA(VLOOKUP(A137,'Données projet'!$A$87:$I$107,4,0)),0,VLOOKUP(A137,'Données projet'!$A$87:$I$107,4,0))</f>
        <v>54.95</v>
      </c>
      <c r="BM137" s="17">
        <f>IF(ISNA(VLOOKUP(A137,'Données projet'!$A$87:$I$107,5,0)),0%,VLOOKUP(A137,'Données projet'!$A$87:$I$107,5,0)*VLOOKUP('Données projet'!$B$11,Paramètres!$A$1:$I$89,7,0))</f>
        <v>0.30099999999999999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65.786819261994154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65.786819261994154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8.1590000000000025</v>
      </c>
      <c r="N138" s="14">
        <f>IF('Données projet'!$A$36&gt;35,N137+M138-V137,IF(A138&lt;'Données projet'!$A$36,$K$205^A138,IF(A138='Données projet'!$A$36,'Données projet'!$B$36,N137+M138-V137)))</f>
        <v>389.79900000000066</v>
      </c>
      <c r="O138" s="14">
        <f>N138*VLOOKUP('Données projet'!$B$9,Paramètres!$A$1:$I$89,3,0)*VLOOKUP('Données projet'!$B$9,Paramètres!$A$1:$I$89,5,0)</f>
        <v>395.2561860000007</v>
      </c>
      <c r="P138" s="14">
        <f t="shared" si="141"/>
        <v>90.814262971847356</v>
      </c>
      <c r="Q138" s="22">
        <f t="shared" si="108"/>
        <v>846.57269862596866</v>
      </c>
      <c r="R138" s="62">
        <f t="shared" si="109"/>
        <v>1139.906031959302</v>
      </c>
      <c r="S138" s="62">
        <f ca="1">AVERAGE(OFFSET($R$3,0,0,'Données projet'!$E$9+1,1))-AVERAGE(OFFSET($H$3,0,0,'Données projet'!$E$9+1,1))</f>
        <v>432.90460577933851</v>
      </c>
      <c r="T138" s="62">
        <f t="shared" si="142"/>
        <v>199.33093168961955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68.726076902412572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68.726076902412572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8.1590000000000025</v>
      </c>
      <c r="AI138" s="14">
        <f>IF('Données projet'!$A$62&gt;35,AI137+AH138-AQ137,IF(A138&lt;'Données projet'!$A$62,$AF$205^A138,IF(A138='Données projet'!$A$62,'Données projet'!$B$62,AI137+AH138-AQ137)))</f>
        <v>389.79900000000066</v>
      </c>
      <c r="AJ138" s="14">
        <f>AI138*VLOOKUP('Données projet'!$B$10,Paramètres!$A$1:$I$89,3,0)*VLOOKUP('Données projet'!$B$10,Paramètres!$A$1:$I$89,5,0)</f>
        <v>352.69013520000055</v>
      </c>
      <c r="AK138" s="14">
        <f t="shared" si="143"/>
        <v>82.116190931394016</v>
      </c>
      <c r="AL138" s="22">
        <f t="shared" si="112"/>
        <v>757.28768467884549</v>
      </c>
      <c r="AM138" s="62">
        <f t="shared" si="113"/>
        <v>1050.6210180121789</v>
      </c>
      <c r="AN138" s="62">
        <f ca="1">AVERAGE(OFFSET($AM$3,0,0,'Données projet'!$E$10+1,1))-AVERAGE(OFFSET($H$3,0,0,'Données projet'!$E$10+1,1))</f>
        <v>368.2847231129137</v>
      </c>
      <c r="AO138" s="62">
        <f t="shared" si="144"/>
        <v>171.93647564114769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61.324807082152766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61.324807082152766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8.1590000000000025</v>
      </c>
      <c r="BD138" s="13">
        <f>IF('Données projet'!$A$88&gt;35,BD137+BC138-BL137,IF(A138&lt;'Données projet'!$A$88,$BA$205^A138,IF(A138='Données projet'!$A$88,'Données projet'!$B$88,BD137+BC138-BL137)))</f>
        <v>389.79900000000066</v>
      </c>
      <c r="BE138" s="14">
        <f>BD138*VLOOKUP('Données projet'!$B$11,Paramètres!$A$1:$I$89,3,0)*VLOOKUP('Données projet'!$B$11,Paramètres!$A$1:$I$89,5,0)</f>
        <v>370.93272840000066</v>
      </c>
      <c r="BF138" s="14">
        <f t="shared" si="145"/>
        <v>85.858097910086002</v>
      </c>
      <c r="BG138" s="22">
        <f t="shared" si="115"/>
        <v>795.57735582340092</v>
      </c>
      <c r="BH138" s="62">
        <f t="shared" si="116"/>
        <v>1088.9106891567342</v>
      </c>
      <c r="BI138" s="62">
        <f ca="1">AVERAGE(OFFSET($BH$3,0,0,'Données projet'!$E$11+1,1))-AVERAGE(OFFSET($H$3,0,0,'Données projet'!$E$11+1,1))</f>
        <v>395.99712591167969</v>
      </c>
      <c r="BJ138" s="62">
        <f t="shared" si="146"/>
        <v>183.6854485910585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64.496779862264091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64.496779862264091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8.1590000000000025</v>
      </c>
      <c r="N139" s="14">
        <f>IF('Données projet'!$A$36&gt;35,N138+M139-V138,IF(A139&lt;'Données projet'!$A$36,$K$205^A139,IF(A139='Données projet'!$A$36,'Données projet'!$B$36,N138+M139-V138)))</f>
        <v>397.95800000000065</v>
      </c>
      <c r="O139" s="14">
        <f>N139*VLOOKUP('Données projet'!$B$9,Paramètres!$A$1:$I$89,3,0)*VLOOKUP('Données projet'!$B$9,Paramètres!$A$1:$I$89,5,0)</f>
        <v>403.52941200000066</v>
      </c>
      <c r="P139" s="14">
        <f t="shared" si="141"/>
        <v>92.491833093116057</v>
      </c>
      <c r="Q139" s="22">
        <f t="shared" si="108"/>
        <v>863.90366853717831</v>
      </c>
      <c r="R139" s="62">
        <f t="shared" si="109"/>
        <v>1157.2370018705117</v>
      </c>
      <c r="S139" s="62">
        <f ca="1">AVERAGE(OFFSET($R$3,0,0,'Données projet'!$E$9+1,1))-AVERAGE(OFFSET($H$3,0,0,'Données projet'!$E$9+1,1))</f>
        <v>432.90460577933851</v>
      </c>
      <c r="T139" s="62">
        <f t="shared" si="142"/>
        <v>199.33093168961955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67.378400453124044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67.378400453124044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8.1590000000000025</v>
      </c>
      <c r="AI139" s="14">
        <f>IF('Données projet'!$A$62&gt;35,AI138+AH139-AQ138,IF(A139&lt;'Données projet'!$A$62,$AF$205^A139,IF(A139='Données projet'!$A$62,'Données projet'!$B$62,AI138+AH139-AQ138)))</f>
        <v>397.95800000000065</v>
      </c>
      <c r="AJ139" s="14">
        <f>AI139*VLOOKUP('Données projet'!$B$10,Paramètres!$A$1:$I$89,3,0)*VLOOKUP('Données projet'!$B$10,Paramètres!$A$1:$I$89,5,0)</f>
        <v>360.07239840000057</v>
      </c>
      <c r="AK139" s="14">
        <f t="shared" si="143"/>
        <v>83.633085567444908</v>
      </c>
      <c r="AL139" s="22">
        <f t="shared" si="112"/>
        <v>772.78705124330099</v>
      </c>
      <c r="AM139" s="62">
        <f t="shared" si="113"/>
        <v>1066.1203845766343</v>
      </c>
      <c r="AN139" s="62">
        <f ca="1">AVERAGE(OFFSET($AM$3,0,0,'Données projet'!$E$10+1,1))-AVERAGE(OFFSET($H$3,0,0,'Données projet'!$E$10+1,1))</f>
        <v>368.2847231129137</v>
      </c>
      <c r="AO139" s="62">
        <f t="shared" si="144"/>
        <v>171.93647564114769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60.122265019710689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60.122265019710689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8.1590000000000025</v>
      </c>
      <c r="BD139" s="13">
        <f>IF('Données projet'!$A$88&gt;35,BD138+BC139-BL138,IF(A139&lt;'Données projet'!$A$88,$BA$205^A139,IF(A139='Données projet'!$A$88,'Données projet'!$B$88,BD138+BC139-BL138)))</f>
        <v>397.95800000000065</v>
      </c>
      <c r="BE139" s="14">
        <f>BD139*VLOOKUP('Données projet'!$B$11,Paramètres!$A$1:$I$89,3,0)*VLOOKUP('Données projet'!$B$11,Paramètres!$A$1:$I$89,5,0)</f>
        <v>378.69683280000061</v>
      </c>
      <c r="BF139" s="14">
        <f t="shared" si="145"/>
        <v>87.444115073134299</v>
      </c>
      <c r="BG139" s="22">
        <f t="shared" si="115"/>
        <v>811.86215087904327</v>
      </c>
      <c r="BH139" s="62">
        <f t="shared" si="116"/>
        <v>1105.1954842123766</v>
      </c>
      <c r="BI139" s="62">
        <f ca="1">AVERAGE(OFFSET($BH$3,0,0,'Données projet'!$E$11+1,1))-AVERAGE(OFFSET($H$3,0,0,'Données projet'!$E$11+1,1))</f>
        <v>395.99712591167969</v>
      </c>
      <c r="BJ139" s="62">
        <f t="shared" si="146"/>
        <v>183.6854485910585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63.232037348316389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63.232037348316389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8.1590000000000025</v>
      </c>
      <c r="N140" s="14">
        <f>IF('Données projet'!$A$36&gt;35,N139+M140-V139,IF(A140&lt;'Données projet'!$A$36,$K$205^A140,IF(A140='Données projet'!$A$36,'Données projet'!$B$36,N139+M140-V139)))</f>
        <v>406.11700000000064</v>
      </c>
      <c r="O140" s="14">
        <f>N140*VLOOKUP('Données projet'!$B$9,Paramètres!$A$1:$I$89,3,0)*VLOOKUP('Données projet'!$B$9,Paramètres!$A$1:$I$89,5,0)</f>
        <v>411.80263800000068</v>
      </c>
      <c r="P140" s="14">
        <f t="shared" si="141"/>
        <v>94.165404251164176</v>
      </c>
      <c r="Q140" s="22">
        <f t="shared" si="108"/>
        <v>881.22767358744534</v>
      </c>
      <c r="R140" s="62">
        <f t="shared" si="109"/>
        <v>1174.5610069207787</v>
      </c>
      <c r="S140" s="62">
        <f ca="1">AVERAGE(OFFSET($R$3,0,0,'Données projet'!$E$9+1,1))-AVERAGE(OFFSET($H$3,0,0,'Données projet'!$E$9+1,1))</f>
        <v>432.90460577933851</v>
      </c>
      <c r="T140" s="62">
        <f t="shared" si="142"/>
        <v>199.33093168961955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66.057151117004594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66.057151117004594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8.1590000000000025</v>
      </c>
      <c r="AI140" s="14">
        <f>IF('Données projet'!$A$62&gt;35,AI139+AH140-AQ139,IF(A140&lt;'Données projet'!$A$62,$AF$205^A140,IF(A140='Données projet'!$A$62,'Données projet'!$B$62,AI139+AH140-AQ139)))</f>
        <v>406.11700000000064</v>
      </c>
      <c r="AJ140" s="14">
        <f>AI140*VLOOKUP('Données projet'!$B$10,Paramètres!$A$1:$I$89,3,0)*VLOOKUP('Données projet'!$B$10,Paramètres!$A$1:$I$89,5,0)</f>
        <v>367.45466160000058</v>
      </c>
      <c r="AK140" s="14">
        <f t="shared" si="143"/>
        <v>85.146364255773364</v>
      </c>
      <c r="AL140" s="22">
        <f t="shared" si="112"/>
        <v>788.28012003213962</v>
      </c>
      <c r="AM140" s="62">
        <f t="shared" si="113"/>
        <v>1081.6134533654729</v>
      </c>
      <c r="AN140" s="62">
        <f ca="1">AVERAGE(OFFSET($AM$3,0,0,'Données projet'!$E$10+1,1))-AVERAGE(OFFSET($H$3,0,0,'Données projet'!$E$10+1,1))</f>
        <v>368.2847231129137</v>
      </c>
      <c r="AO140" s="62">
        <f t="shared" si="144"/>
        <v>171.93647564114769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58.94330407363487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58.94330407363487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8.1590000000000025</v>
      </c>
      <c r="BD140" s="13">
        <f>IF('Données projet'!$A$88&gt;35,BD139+BC140-BL139,IF(A140&lt;'Données projet'!$A$88,$BA$205^A140,IF(A140='Données projet'!$A$88,'Données projet'!$B$88,BD139+BC140-BL139)))</f>
        <v>406.11700000000064</v>
      </c>
      <c r="BE140" s="14">
        <f>BD140*VLOOKUP('Données projet'!$B$11,Paramètres!$A$1:$I$89,3,0)*VLOOKUP('Données projet'!$B$11,Paramètres!$A$1:$I$89,5,0)</f>
        <v>386.46093720000061</v>
      </c>
      <c r="BF140" s="14">
        <f t="shared" si="145"/>
        <v>89.02635151535199</v>
      </c>
      <c r="BG140" s="22">
        <f t="shared" si="115"/>
        <v>828.14036117923899</v>
      </c>
      <c r="BH140" s="62">
        <f t="shared" si="116"/>
        <v>1121.4736945125724</v>
      </c>
      <c r="BI140" s="62">
        <f ca="1">AVERAGE(OFFSET($BH$3,0,0,'Données projet'!$E$11+1,1))-AVERAGE(OFFSET($H$3,0,0,'Données projet'!$E$11+1,1))</f>
        <v>395.99712591167969</v>
      </c>
      <c r="BJ140" s="62">
        <f t="shared" si="146"/>
        <v>183.6854485910585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61.992095663650439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61.992095663650439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8.1590000000000025</v>
      </c>
      <c r="N141" s="14">
        <f>IF('Données projet'!$A$36&gt;35,N140+M141-V140,IF(A141&lt;'Données projet'!$A$36,$K$205^A141,IF(A141='Données projet'!$A$36,'Données projet'!$B$36,N140+M141-V140)))</f>
        <v>414.27600000000064</v>
      </c>
      <c r="O141" s="14">
        <f>N141*VLOOKUP('Données projet'!$B$9,Paramètres!$A$1:$I$89,3,0)*VLOOKUP('Données projet'!$B$9,Paramètres!$A$1:$I$89,5,0)</f>
        <v>420.07586400000065</v>
      </c>
      <c r="P141" s="14">
        <f t="shared" si="141"/>
        <v>95.835066045220003</v>
      </c>
      <c r="Q141" s="22">
        <f t="shared" si="108"/>
        <v>898.54486982875926</v>
      </c>
      <c r="R141" s="62">
        <f t="shared" si="109"/>
        <v>1191.8782031620926</v>
      </c>
      <c r="S141" s="62">
        <f ca="1">AVERAGE(OFFSET($R$3,0,0,'Données projet'!$E$9+1,1))-AVERAGE(OFFSET($H$3,0,0,'Données projet'!$E$9+1,1))</f>
        <v>432.90460577933851</v>
      </c>
      <c r="T141" s="62">
        <f t="shared" si="142"/>
        <v>199.33093168961955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64.761810674483925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64.761810674483925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8.1590000000000025</v>
      </c>
      <c r="AI141" s="14">
        <f>IF('Données projet'!$A$62&gt;35,AI140+AH141-AQ140,IF(A141&lt;'Données projet'!$A$62,$AF$205^A141,IF(A141='Données projet'!$A$62,'Données projet'!$B$62,AI140+AH141-AQ140)))</f>
        <v>414.27600000000064</v>
      </c>
      <c r="AJ141" s="14">
        <f>AI141*VLOOKUP('Données projet'!$B$10,Paramètres!$A$1:$I$89,3,0)*VLOOKUP('Données projet'!$B$10,Paramètres!$A$1:$I$89,5,0)</f>
        <v>374.83692480000053</v>
      </c>
      <c r="AK141" s="14">
        <f t="shared" si="143"/>
        <v>86.656108013910185</v>
      </c>
      <c r="AL141" s="22">
        <f t="shared" si="112"/>
        <v>803.76703215089447</v>
      </c>
      <c r="AM141" s="62">
        <f t="shared" si="113"/>
        <v>1097.1003654842277</v>
      </c>
      <c r="AN141" s="62">
        <f ca="1">AVERAGE(OFFSET($AM$3,0,0,'Données projet'!$E$10+1,1))-AVERAGE(OFFSET($H$3,0,0,'Données projet'!$E$10+1,1))</f>
        <v>368.2847231129137</v>
      </c>
      <c r="AO141" s="62">
        <f t="shared" si="144"/>
        <v>171.93647564114769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57.787461832616422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57.787461832616422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8.1590000000000025</v>
      </c>
      <c r="BD141" s="13">
        <f>IF('Données projet'!$A$88&gt;35,BD140+BC141-BL140,IF(A141&lt;'Données projet'!$A$88,$BA$205^A141,IF(A141='Données projet'!$A$88,'Données projet'!$B$88,BD140+BC141-BL140)))</f>
        <v>414.27600000000064</v>
      </c>
      <c r="BE141" s="14">
        <f>BD141*VLOOKUP('Données projet'!$B$11,Paramètres!$A$1:$I$89,3,0)*VLOOKUP('Données projet'!$B$11,Paramètres!$A$1:$I$89,5,0)</f>
        <v>394.22504160000057</v>
      </c>
      <c r="BF141" s="14">
        <f t="shared" si="145"/>
        <v>90.604891946112389</v>
      </c>
      <c r="BG141" s="22">
        <f t="shared" si="115"/>
        <v>844.41213425948001</v>
      </c>
      <c r="BH141" s="62">
        <f t="shared" si="116"/>
        <v>1137.7454675928134</v>
      </c>
      <c r="BI141" s="62">
        <f ca="1">AVERAGE(OFFSET($BH$3,0,0,'Données projet'!$E$11+1,1))-AVERAGE(OFFSET($H$3,0,0,'Données projet'!$E$11+1,1))</f>
        <v>395.99712591167969</v>
      </c>
      <c r="BJ141" s="62">
        <f t="shared" si="146"/>
        <v>183.6854485910585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60.77646847913104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60.77646847913104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8.1590000000000025</v>
      </c>
      <c r="N142" s="14">
        <f>IF('Données projet'!$A$36&gt;35,N141+M142-V141,IF(A142&lt;'Données projet'!$A$36,$K$205^A142,IF(A142='Données projet'!$A$36,'Données projet'!$B$36,N141+M142-V141)))</f>
        <v>422.43500000000063</v>
      </c>
      <c r="O142" s="14">
        <f>N142*VLOOKUP('Données projet'!$B$9,Paramètres!$A$1:$I$89,3,0)*VLOOKUP('Données projet'!$B$9,Paramètres!$A$1:$I$89,5,0)</f>
        <v>428.34909000000067</v>
      </c>
      <c r="P142" s="14">
        <f t="shared" si="141"/>
        <v>97.500904343422292</v>
      </c>
      <c r="Q142" s="22">
        <f t="shared" si="108"/>
        <v>915.85540681479506</v>
      </c>
      <c r="R142" s="62">
        <f t="shared" si="109"/>
        <v>1209.1887401481283</v>
      </c>
      <c r="S142" s="62">
        <f ca="1">AVERAGE(OFFSET($R$3,0,0,'Données projet'!$E$9+1,1))-AVERAGE(OFFSET($H$3,0,0,'Données projet'!$E$9+1,1))</f>
        <v>432.90460577933851</v>
      </c>
      <c r="T142" s="62">
        <f t="shared" si="142"/>
        <v>199.33093168961955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63.491871067961426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63.491871067961426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8.1590000000000025</v>
      </c>
      <c r="AI142" s="14">
        <f>IF('Données projet'!$A$62&gt;35,AI141+AH142-AQ141,IF(A142&lt;'Données projet'!$A$62,$AF$205^A142,IF(A142='Données projet'!$A$62,'Données projet'!$B$62,AI141+AH142-AQ141)))</f>
        <v>422.43500000000063</v>
      </c>
      <c r="AJ142" s="14">
        <f>AI142*VLOOKUP('Données projet'!$B$10,Paramètres!$A$1:$I$89,3,0)*VLOOKUP('Données projet'!$B$10,Paramètres!$A$1:$I$89,5,0)</f>
        <v>382.21918800000054</v>
      </c>
      <c r="AK142" s="14">
        <f t="shared" si="143"/>
        <v>88.162394485655341</v>
      </c>
      <c r="AL142" s="22">
        <f t="shared" si="112"/>
        <v>819.24792282918395</v>
      </c>
      <c r="AM142" s="62">
        <f t="shared" si="113"/>
        <v>1112.5812561625173</v>
      </c>
      <c r="AN142" s="62">
        <f ca="1">AVERAGE(OFFSET($AM$3,0,0,'Données projet'!$E$10+1,1))-AVERAGE(OFFSET($H$3,0,0,'Données projet'!$E$10+1,1))</f>
        <v>368.2847231129137</v>
      </c>
      <c r="AO142" s="62">
        <f t="shared" si="144"/>
        <v>171.93647564114769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56.654284952950192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56.654284952950192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8.1590000000000025</v>
      </c>
      <c r="BD142" s="13">
        <f>IF('Données projet'!$A$88&gt;35,BD141+BC142-BL141,IF(A142&lt;'Données projet'!$A$88,$BA$205^A142,IF(A142='Données projet'!$A$88,'Données projet'!$B$88,BD141+BC142-BL141)))</f>
        <v>422.43500000000063</v>
      </c>
      <c r="BE142" s="14">
        <f>BD142*VLOOKUP('Données projet'!$B$11,Paramètres!$A$1:$I$89,3,0)*VLOOKUP('Données projet'!$B$11,Paramètres!$A$1:$I$89,5,0)</f>
        <v>401.98914600000057</v>
      </c>
      <c r="BF142" s="14">
        <f t="shared" si="145"/>
        <v>92.17981754732287</v>
      </c>
      <c r="BG142" s="22">
        <f t="shared" si="115"/>
        <v>860.67761151158822</v>
      </c>
      <c r="BH142" s="62">
        <f t="shared" si="116"/>
        <v>1154.0109448449216</v>
      </c>
      <c r="BI142" s="62">
        <f ca="1">AVERAGE(OFFSET($BH$3,0,0,'Données projet'!$E$11+1,1))-AVERAGE(OFFSET($H$3,0,0,'Données projet'!$E$11+1,1))</f>
        <v>395.99712591167969</v>
      </c>
      <c r="BJ142" s="62">
        <f t="shared" si="146"/>
        <v>183.6854485910585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59.584679002240698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59.584679002240698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8.1590000000000025</v>
      </c>
      <c r="N143" s="14">
        <f>IF('Données projet'!$A$36&gt;35,N142+M143-V142,IF(A143&lt;'Données projet'!$A$36,$K$205^A143,IF(A143='Données projet'!$A$36,'Données projet'!$B$36,N142+M143-V142)))</f>
        <v>430.59400000000062</v>
      </c>
      <c r="O143" s="14">
        <f>N143*VLOOKUP('Données projet'!$B$9,Paramètres!$A$1:$I$89,3,0)*VLOOKUP('Données projet'!$B$9,Paramètres!$A$1:$I$89,5,0)</f>
        <v>436.62231600000064</v>
      </c>
      <c r="P143" s="14">
        <f t="shared" si="141"/>
        <v>99.163001507201159</v>
      </c>
      <c r="Q143" s="22">
        <f t="shared" si="108"/>
        <v>933.15942799170989</v>
      </c>
      <c r="R143" s="62">
        <f t="shared" si="109"/>
        <v>1226.4927613250431</v>
      </c>
      <c r="S143" s="62">
        <f ca="1">AVERAGE(OFFSET($R$3,0,0,'Données projet'!$E$9+1,1))-AVERAGE(OFFSET($H$3,0,0,'Données projet'!$E$9+1,1))</f>
        <v>432.90460577933851</v>
      </c>
      <c r="T143" s="62">
        <f t="shared" si="142"/>
        <v>199.33093168961955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62.246834202536157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62.246834202536157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8.1590000000000025</v>
      </c>
      <c r="AI143" s="14">
        <f>IF('Données projet'!$A$62&gt;35,AI142+AH143-AQ142,IF(A143&lt;'Données projet'!$A$62,$AF$205^A143,IF(A143='Données projet'!$A$62,'Données projet'!$B$62,AI142+AH143-AQ142)))</f>
        <v>430.59400000000062</v>
      </c>
      <c r="AJ143" s="14">
        <f>AI143*VLOOKUP('Données projet'!$B$10,Paramètres!$A$1:$I$89,3,0)*VLOOKUP('Données projet'!$B$10,Paramètres!$A$1:$I$89,5,0)</f>
        <v>389.60145120000055</v>
      </c>
      <c r="AK143" s="14">
        <f t="shared" si="143"/>
        <v>89.665298143968485</v>
      </c>
      <c r="AL143" s="22">
        <f t="shared" si="112"/>
        <v>834.72292177407928</v>
      </c>
      <c r="AM143" s="62">
        <f t="shared" si="113"/>
        <v>1128.0562551074127</v>
      </c>
      <c r="AN143" s="62">
        <f ca="1">AVERAGE(OFFSET($AM$3,0,0,'Données projet'!$E$10+1,1))-AVERAGE(OFFSET($H$3,0,0,'Données projet'!$E$10+1,1))</f>
        <v>368.2847231129137</v>
      </c>
      <c r="AO143" s="62">
        <f t="shared" si="144"/>
        <v>171.93647564114769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55.543328980724567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55.543328980724567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8.1590000000000025</v>
      </c>
      <c r="BD143" s="13">
        <f>IF('Données projet'!$A$88&gt;35,BD142+BC143-BL142,IF(A143&lt;'Données projet'!$A$88,$BA$205^A143,IF(A143='Données projet'!$A$88,'Données projet'!$B$88,BD142+BC143-BL142)))</f>
        <v>430.59400000000062</v>
      </c>
      <c r="BE143" s="14">
        <f>BD143*VLOOKUP('Données projet'!$B$11,Paramètres!$A$1:$I$89,3,0)*VLOOKUP('Données projet'!$B$11,Paramètres!$A$1:$I$89,5,0)</f>
        <v>409.75325040000058</v>
      </c>
      <c r="BF143" s="14">
        <f t="shared" si="145"/>
        <v>93.751206185559496</v>
      </c>
      <c r="BG143" s="22">
        <f t="shared" si="115"/>
        <v>876.93692855318386</v>
      </c>
      <c r="BH143" s="62">
        <f t="shared" si="116"/>
        <v>1170.2702618865171</v>
      </c>
      <c r="BI143" s="62">
        <f ca="1">AVERAGE(OFFSET($BH$3,0,0,'Données projet'!$E$11+1,1))-AVERAGE(OFFSET($H$3,0,0,'Données projet'!$E$11+1,1))</f>
        <v>395.99712591167969</v>
      </c>
      <c r="BJ143" s="62">
        <f t="shared" si="146"/>
        <v>183.6854485910585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58.416259790072367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58.416259790072367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8.1590000000000025</v>
      </c>
      <c r="N144" s="14">
        <f>IF('Données projet'!$A$36&gt;35,N143+M144-V143,IF(A144&lt;'Données projet'!$A$36,$K$205^A144,IF(A144='Données projet'!$A$36,'Données projet'!$B$36,N143+M144-V143)))</f>
        <v>438.75300000000061</v>
      </c>
      <c r="O144" s="14">
        <f>N144*VLOOKUP('Données projet'!$B$9,Paramètres!$A$1:$I$89,3,0)*VLOOKUP('Données projet'!$B$9,Paramètres!$A$1:$I$89,5,0)</f>
        <v>444.89554200000066</v>
      </c>
      <c r="P144" s="14">
        <f t="shared" si="141"/>
        <v>100.82143659817152</v>
      </c>
      <c r="Q144" s="22">
        <f t="shared" si="108"/>
        <v>950.45707105848317</v>
      </c>
      <c r="R144" s="62">
        <f t="shared" si="109"/>
        <v>1243.7904043918165</v>
      </c>
      <c r="S144" s="62">
        <f ca="1">AVERAGE(OFFSET($R$3,0,0,'Données projet'!$E$9+1,1))-AVERAGE(OFFSET($H$3,0,0,'Données projet'!$E$9+1,1))</f>
        <v>432.90460577933851</v>
      </c>
      <c r="T144" s="62">
        <f t="shared" si="142"/>
        <v>199.33093168961955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61.026211750644372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61.026211750644372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8.1590000000000025</v>
      </c>
      <c r="AI144" s="14">
        <f>IF('Données projet'!$A$62&gt;35,AI143+AH144-AQ143,IF(A144&lt;'Données projet'!$A$62,$AF$205^A144,IF(A144='Données projet'!$A$62,'Données projet'!$B$62,AI143+AH144-AQ143)))</f>
        <v>438.75300000000061</v>
      </c>
      <c r="AJ144" s="14">
        <f>AI144*VLOOKUP('Données projet'!$B$10,Paramètres!$A$1:$I$89,3,0)*VLOOKUP('Données projet'!$B$10,Paramètres!$A$1:$I$89,5,0)</f>
        <v>396.98371440000057</v>
      </c>
      <c r="AK144" s="14">
        <f t="shared" si="143"/>
        <v>91.164890478045521</v>
      </c>
      <c r="AL144" s="22">
        <f t="shared" si="112"/>
        <v>850.19215349593026</v>
      </c>
      <c r="AM144" s="62">
        <f t="shared" si="113"/>
        <v>1143.5254868292636</v>
      </c>
      <c r="AN144" s="62">
        <f ca="1">AVERAGE(OFFSET($AM$3,0,0,'Données projet'!$E$10+1,1))-AVERAGE(OFFSET($H$3,0,0,'Données projet'!$E$10+1,1))</f>
        <v>368.2847231129137</v>
      </c>
      <c r="AO144" s="62">
        <f t="shared" si="144"/>
        <v>171.93647564114769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54.454158177498051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54.454158177498051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8.1590000000000025</v>
      </c>
      <c r="BD144" s="13">
        <f>IF('Données projet'!$A$88&gt;35,BD143+BC144-BL143,IF(A144&lt;'Données projet'!$A$88,$BA$205^A144,IF(A144='Données projet'!$A$88,'Données projet'!$B$88,BD143+BC144-BL143)))</f>
        <v>438.75300000000061</v>
      </c>
      <c r="BE144" s="14">
        <f>BD144*VLOOKUP('Données projet'!$B$11,Paramètres!$A$1:$I$89,3,0)*VLOOKUP('Données projet'!$B$11,Paramètres!$A$1:$I$89,5,0)</f>
        <v>417.51735480000059</v>
      </c>
      <c r="BF144" s="14">
        <f t="shared" si="145"/>
        <v>95.319132607670056</v>
      </c>
      <c r="BG144" s="22">
        <f t="shared" si="115"/>
        <v>893.19021556835969</v>
      </c>
      <c r="BH144" s="62">
        <f t="shared" si="116"/>
        <v>1186.5235489016929</v>
      </c>
      <c r="BI144" s="62">
        <f ca="1">AVERAGE(OFFSET($BH$3,0,0,'Données projet'!$E$11+1,1))-AVERAGE(OFFSET($H$3,0,0,'Données projet'!$E$11+1,1))</f>
        <v>395.99712591167969</v>
      </c>
      <c r="BJ144" s="62">
        <f t="shared" si="146"/>
        <v>183.6854485910585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57.270752565989312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57.270752565989312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8.1590000000000025</v>
      </c>
      <c r="N145" s="14">
        <f>IF('Données projet'!$A$36&gt;35,N144+M145-V144,IF(A145&lt;'Données projet'!$A$36,$K$205^A145,IF(A145='Données projet'!$A$36,'Données projet'!$B$36,N144+M145-V144)))</f>
        <v>446.9120000000006</v>
      </c>
      <c r="O145" s="14">
        <f>N145*VLOOKUP('Données projet'!$B$9,Paramètres!$A$1:$I$89,3,0)*VLOOKUP('Données projet'!$B$9,Paramètres!$A$1:$I$89,5,0)</f>
        <v>453.16876800000063</v>
      </c>
      <c r="P145" s="14">
        <f t="shared" si="141"/>
        <v>102.47628556920169</v>
      </c>
      <c r="Q145" s="22">
        <f t="shared" si="108"/>
        <v>967.74846829969408</v>
      </c>
      <c r="R145" s="62">
        <f t="shared" si="109"/>
        <v>1261.0818016330275</v>
      </c>
      <c r="S145" s="62">
        <f ca="1">AVERAGE(OFFSET($R$3,0,0,'Données projet'!$E$9+1,1))-AVERAGE(OFFSET($H$3,0,0,'Données projet'!$E$9+1,1))</f>
        <v>432.90460577933851</v>
      </c>
      <c r="T145" s="62">
        <f t="shared" si="142"/>
        <v>199.33093168961955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59.829524960528005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59.829524960528005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8.1590000000000025</v>
      </c>
      <c r="AI145" s="14">
        <f>IF('Données projet'!$A$62&gt;35,AI144+AH145-AQ144,IF(A145&lt;'Données projet'!$A$62,$AF$205^A145,IF(A145='Données projet'!$A$62,'Données projet'!$B$62,AI144+AH145-AQ144)))</f>
        <v>446.9120000000006</v>
      </c>
      <c r="AJ145" s="14">
        <f>AI145*VLOOKUP('Données projet'!$B$10,Paramètres!$A$1:$I$89,3,0)*VLOOKUP('Données projet'!$B$10,Paramètres!$A$1:$I$89,5,0)</f>
        <v>404.36597760000052</v>
      </c>
      <c r="AK145" s="14">
        <f t="shared" si="143"/>
        <v>92.66124016608812</v>
      </c>
      <c r="AL145" s="22">
        <f t="shared" si="112"/>
        <v>865.655737609271</v>
      </c>
      <c r="AM145" s="62">
        <f t="shared" si="113"/>
        <v>1158.9890709426043</v>
      </c>
      <c r="AN145" s="62">
        <f ca="1">AVERAGE(OFFSET($AM$3,0,0,'Données projet'!$E$10+1,1))-AVERAGE(OFFSET($H$3,0,0,'Données projet'!$E$10+1,1))</f>
        <v>368.2847231129137</v>
      </c>
      <c r="AO145" s="62">
        <f t="shared" si="144"/>
        <v>171.93647564114769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53.386345349394219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53.386345349394219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8.1590000000000025</v>
      </c>
      <c r="BD145" s="13">
        <f>IF('Données projet'!$A$88&gt;35,BD144+BC145-BL144,IF(A145&lt;'Données projet'!$A$88,$BA$205^A145,IF(A145='Données projet'!$A$88,'Données projet'!$B$88,BD144+BC145-BL144)))</f>
        <v>446.9120000000006</v>
      </c>
      <c r="BE145" s="14">
        <f>BD145*VLOOKUP('Données projet'!$B$11,Paramètres!$A$1:$I$89,3,0)*VLOOKUP('Données projet'!$B$11,Paramètres!$A$1:$I$89,5,0)</f>
        <v>425.2814592000006</v>
      </c>
      <c r="BF145" s="14">
        <f t="shared" si="145"/>
        <v>96.8836686214146</v>
      </c>
      <c r="BG145" s="22">
        <f t="shared" si="115"/>
        <v>909.4375976222982</v>
      </c>
      <c r="BH145" s="62">
        <f t="shared" si="116"/>
        <v>1202.7709309556315</v>
      </c>
      <c r="BI145" s="62">
        <f ca="1">AVERAGE(OFFSET($BH$3,0,0,'Données projet'!$E$11+1,1))-AVERAGE(OFFSET($H$3,0,0,'Données projet'!$E$11+1,1))</f>
        <v>395.99712591167969</v>
      </c>
      <c r="BJ145" s="62">
        <f t="shared" si="146"/>
        <v>183.6854485910585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56.147708039880108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56.147708039880108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8.1590000000000025</v>
      </c>
      <c r="N146" s="14">
        <f>IF('Données projet'!$A$36&gt;35,N145+M146-V145,IF(A146&lt;'Données projet'!$A$36,$K$205^A146,IF(A146='Données projet'!$A$36,'Données projet'!$B$36,N145+M146-V145)))</f>
        <v>455.07100000000059</v>
      </c>
      <c r="O146" s="14">
        <f>N146*VLOOKUP('Données projet'!$B$9,Paramètres!$A$1:$I$89,3,0)*VLOOKUP('Données projet'!$B$9,Paramètres!$A$1:$I$89,5,0)</f>
        <v>461.44199400000065</v>
      </c>
      <c r="P146" s="14">
        <f t="shared" si="141"/>
        <v>104.12762144113498</v>
      </c>
      <c r="Q146" s="22">
        <f t="shared" si="108"/>
        <v>985.03374689331122</v>
      </c>
      <c r="R146" s="62">
        <f t="shared" si="109"/>
        <v>1278.3670802266445</v>
      </c>
      <c r="S146" s="62">
        <f ca="1">AVERAGE(OFFSET($R$3,0,0,'Données projet'!$E$9+1,1))-AVERAGE(OFFSET($H$3,0,0,'Données projet'!$E$9+1,1))</f>
        <v>432.90460577933851</v>
      </c>
      <c r="T146" s="62">
        <f t="shared" si="142"/>
        <v>199.33093168961955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58.656304468458949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58.656304468458949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8.1590000000000025</v>
      </c>
      <c r="AI146" s="14">
        <f>IF('Données projet'!$A$62&gt;35,AI145+AH146-AQ145,IF(A146&lt;'Données projet'!$A$62,$AF$205^A146,IF(A146='Données projet'!$A$62,'Données projet'!$B$62,AI145+AH146-AQ145)))</f>
        <v>455.07100000000059</v>
      </c>
      <c r="AJ146" s="14">
        <f>AI146*VLOOKUP('Données projet'!$B$10,Paramètres!$A$1:$I$89,3,0)*VLOOKUP('Données projet'!$B$10,Paramètres!$A$1:$I$89,5,0)</f>
        <v>411.74824080000053</v>
      </c>
      <c r="AK146" s="14">
        <f t="shared" si="143"/>
        <v>94.15441323509782</v>
      </c>
      <c r="AL146" s="22">
        <f t="shared" si="112"/>
        <v>881.11378911112968</v>
      </c>
      <c r="AM146" s="62">
        <f t="shared" si="113"/>
        <v>1174.447122444463</v>
      </c>
      <c r="AN146" s="62">
        <f ca="1">AVERAGE(OFFSET($AM$3,0,0,'Données projet'!$E$10+1,1))-AVERAGE(OFFSET($H$3,0,0,'Données projet'!$E$10+1,1))</f>
        <v>368.2847231129137</v>
      </c>
      <c r="AO146" s="62">
        <f t="shared" si="144"/>
        <v>171.93647564114769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52.339471679547984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52.339471679547984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8.1590000000000025</v>
      </c>
      <c r="BD146" s="13">
        <f>IF('Données projet'!$A$88&gt;35,BD145+BC146-BL145,IF(A146&lt;'Données projet'!$A$88,$BA$205^A146,IF(A146='Données projet'!$A$88,'Données projet'!$B$88,BD145+BC146-BL145)))</f>
        <v>455.07100000000059</v>
      </c>
      <c r="BE146" s="14">
        <f>BD146*VLOOKUP('Données projet'!$B$11,Paramètres!$A$1:$I$89,3,0)*VLOOKUP('Données projet'!$B$11,Paramètres!$A$1:$I$89,5,0)</f>
        <v>433.04556360000061</v>
      </c>
      <c r="BF146" s="14">
        <f t="shared" si="145"/>
        <v>98.444883262542476</v>
      </c>
      <c r="BG146" s="22">
        <f t="shared" si="115"/>
        <v>925.67919495226249</v>
      </c>
      <c r="BH146" s="62">
        <f t="shared" si="116"/>
        <v>1219.0125282855959</v>
      </c>
      <c r="BI146" s="62">
        <f ca="1">AVERAGE(OFFSET($BH$3,0,0,'Données projet'!$E$11+1,1))-AVERAGE(OFFSET($H$3,0,0,'Données projet'!$E$11+1,1))</f>
        <v>395.99712591167969</v>
      </c>
      <c r="BJ146" s="62">
        <f t="shared" si="146"/>
        <v>183.6854485910585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55.046685731938382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55.046685731938382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>
        <f>VLOOKUP(A147,'Données projet'!$A$35:$I$55,2,0)</f>
        <v>463.23</v>
      </c>
      <c r="L147" s="13">
        <f>VLOOKUP(A147,'Données projet'!$A$35:$I$55,9,0)</f>
        <v>8.1590000000000025</v>
      </c>
      <c r="M147" s="13">
        <f t="array" ref="M147">INDEX(L:L,MIN(IF(ISNUMBER(L147:L343),ROW(L147:L343),"")))</f>
        <v>8.1590000000000025</v>
      </c>
      <c r="N147" s="14">
        <f>IF('Données projet'!$A$36&gt;35,N146+M147-V146,IF(A147&lt;'Données projet'!$A$36,$K$205^A147,IF(A147='Données projet'!$A$36,'Données projet'!$B$36,N146+M147-V146)))</f>
        <v>463.23000000000059</v>
      </c>
      <c r="O147" s="14">
        <f>N147*VLOOKUP('Données projet'!$B$9,Paramètres!$A$1:$I$89,3,0)*VLOOKUP('Données projet'!$B$9,Paramètres!$A$1:$I$89,5,0)</f>
        <v>469.71522000000061</v>
      </c>
      <c r="P147" s="14">
        <f t="shared" si="141"/>
        <v>105.77551446647743</v>
      </c>
      <c r="Q147" s="22">
        <f t="shared" si="108"/>
        <v>1002.3130291957826</v>
      </c>
      <c r="R147" s="62">
        <f t="shared" si="109"/>
        <v>1295.646362529116</v>
      </c>
      <c r="S147" s="62">
        <f ca="1">AVERAGE(OFFSET($R$3,0,0,'Données projet'!$E$9+1,1))-AVERAGE(OFFSET($H$3,0,0,'Données projet'!$E$9+1,1))</f>
        <v>432.90460577933851</v>
      </c>
      <c r="T147" s="62">
        <f t="shared" si="142"/>
        <v>199.33093168961955</v>
      </c>
      <c r="U147" s="16">
        <f>IF(ISNA(VLOOKUP(A147,'Données projet'!$A$35:$I$55,3,0)),0,VLOOKUP(A147,'Données projet'!$A$35:$I$55,3,0))</f>
        <v>12</v>
      </c>
      <c r="V147" s="16">
        <f>IF(ISNA(VLOOKUP(A147,'Données projet'!$A$35:$I$55,4,0)),0,VLOOKUP(A147,'Données projet'!$A$35:$I$55,4,0))</f>
        <v>56.01</v>
      </c>
      <c r="W147" s="17">
        <f>IF(ISNA(VLOOKUP(A147,'Données projet'!$A$35:$I$55,5,0)),0%,VLOOKUP(A147,'Données projet'!$A$35:$I$55,5,0)*VLOOKUP('Données projet'!$B$9,Paramètres!$A$1:$I$89,7,0))</f>
        <v>0.30099999999999999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76.404146204460829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76.404146204460829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>
        <f>VLOOKUP(A147,'Données projet'!$A$61:$I$81,2,0)</f>
        <v>463.23</v>
      </c>
      <c r="AG147" s="13">
        <f>VLOOKUP(A147,'Données projet'!$A$61:$I$81,9,0)</f>
        <v>8.1590000000000025</v>
      </c>
      <c r="AH147" s="13">
        <f t="array" ref="AH147">INDEX(AG:AG,MIN(IF(ISNUMBER(AG147:AG343),ROW(AG147:AG343),"")))</f>
        <v>8.1590000000000025</v>
      </c>
      <c r="AI147" s="14">
        <f>IF('Données projet'!$A$62&gt;35,AI146+AH147-AQ146,IF(A147&lt;'Données projet'!$A$62,$AF$205^A147,IF(A147='Données projet'!$A$62,'Données projet'!$B$62,AI146+AH147-AQ146)))</f>
        <v>463.23000000000059</v>
      </c>
      <c r="AJ147" s="14">
        <f>AI147*VLOOKUP('Données projet'!$B$10,Paramètres!$A$1:$I$89,3,0)*VLOOKUP('Données projet'!$B$10,Paramètres!$A$1:$I$89,5,0)</f>
        <v>419.13050400000049</v>
      </c>
      <c r="AK147" s="14">
        <f t="shared" si="143"/>
        <v>95.644473208887277</v>
      </c>
      <c r="AL147" s="22">
        <f t="shared" si="112"/>
        <v>896.56641863881293</v>
      </c>
      <c r="AM147" s="62">
        <f t="shared" si="113"/>
        <v>1189.8997519721463</v>
      </c>
      <c r="AN147" s="62">
        <f ca="1">AVERAGE(OFFSET($AM$3,0,0,'Données projet'!$E$10+1,1))-AVERAGE(OFFSET($H$3,0,0,'Données projet'!$E$10+1,1))</f>
        <v>368.2847231129137</v>
      </c>
      <c r="AO147" s="62">
        <f t="shared" si="144"/>
        <v>171.93647564114769</v>
      </c>
      <c r="AP147" s="16">
        <f>IF(ISNA(VLOOKUP(A147,'Données projet'!$A$61:$I$81,3,0)),0,VLOOKUP(A147,'Données projet'!$A$61:$I$81,3,0))</f>
        <v>12</v>
      </c>
      <c r="AQ147" s="16">
        <f>IF(ISNA(VLOOKUP(A147,'Données projet'!$A$61:$I$81,4,0)),0,VLOOKUP(A147,'Données projet'!$A$61:$I$81,4,0))</f>
        <v>56.01</v>
      </c>
      <c r="AR147" s="17">
        <f>IF(ISNA(VLOOKUP(A147,'Données projet'!$A$61:$I$81,5,0)),0%,VLOOKUP(A147,'Données projet'!$A$61:$I$81,5,0)*VLOOKUP('Données projet'!$B$10,Paramètres!$A$1:$I$89,7,0))</f>
        <v>0.30099999999999999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68.176007382441966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68.176007382441966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>
        <f>VLOOKUP(A147,'Données projet'!$A$87:$I$107,2,0)</f>
        <v>463.23</v>
      </c>
      <c r="BB147" s="13">
        <f>VLOOKUP(A147,'Données projet'!$A$87:$I$107,9,0)</f>
        <v>8.1590000000000025</v>
      </c>
      <c r="BC147" s="13">
        <f t="array" ref="BC147">INDEX(BB:BB,MIN(IF(ISNUMBER(BB147:BB343),ROW(BB147:BB343),"")))</f>
        <v>8.1590000000000025</v>
      </c>
      <c r="BD147" s="13">
        <f>IF('Données projet'!$A$88&gt;35,BD146+BC147-BL146,IF(A147&lt;'Données projet'!$A$88,$BA$205^A147,IF(A147='Données projet'!$A$88,'Données projet'!$B$88,BD146+BC147-BL146)))</f>
        <v>463.23000000000059</v>
      </c>
      <c r="BE147" s="14">
        <f>BD147*VLOOKUP('Données projet'!$B$11,Paramètres!$A$1:$I$89,3,0)*VLOOKUP('Données projet'!$B$11,Paramètres!$A$1:$I$89,5,0)</f>
        <v>440.80966800000061</v>
      </c>
      <c r="BF147" s="14">
        <f t="shared" si="145"/>
        <v>100.00284294954746</v>
      </c>
      <c r="BG147" s="22">
        <f t="shared" si="115"/>
        <v>941.91512323712925</v>
      </c>
      <c r="BH147" s="62">
        <f t="shared" si="116"/>
        <v>1235.2484565704626</v>
      </c>
      <c r="BI147" s="62">
        <f ca="1">AVERAGE(OFFSET($BH$3,0,0,'Données projet'!$E$11+1,1))-AVERAGE(OFFSET($H$3,0,0,'Données projet'!$E$11+1,1))</f>
        <v>395.99712591167969</v>
      </c>
      <c r="BJ147" s="62">
        <f t="shared" si="146"/>
        <v>183.6854485910585</v>
      </c>
      <c r="BK147" s="16">
        <f>IF(ISNA(VLOOKUP(A147,'Données projet'!$A$87:$I$107,3,0)),0,VLOOKUP(A147,'Données projet'!$A$87:$I$107,3,0))</f>
        <v>12</v>
      </c>
      <c r="BL147" s="16">
        <f>IF(ISNA(VLOOKUP(A147,'Données projet'!$A$87:$I$107,4,0)),0,VLOOKUP(A147,'Données projet'!$A$87:$I$107,4,0))</f>
        <v>56.01</v>
      </c>
      <c r="BM147" s="17">
        <f>IF(ISNA(VLOOKUP(A147,'Données projet'!$A$87:$I$107,5,0)),0%,VLOOKUP(A147,'Données projet'!$A$87:$I$107,5,0)*VLOOKUP('Données projet'!$B$11,Paramètres!$A$1:$I$89,7,0))</f>
        <v>0.30099999999999999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71.702352591878608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71.702352591878608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8.3249999999999993</v>
      </c>
      <c r="N148" s="14">
        <f>IF('Données projet'!$A$36&gt;35,N147+M148-V147,IF(A148&lt;'Données projet'!$A$36,$K$205^A148,IF(A148='Données projet'!$A$36,'Données projet'!$B$36,N147+M148-V147)))</f>
        <v>415.54500000000058</v>
      </c>
      <c r="O148" s="14">
        <f>N148*VLOOKUP('Données projet'!$B$9,Paramètres!$A$1:$I$89,3,0)*VLOOKUP('Données projet'!$B$9,Paramètres!$A$1:$I$89,5,0)</f>
        <v>421.36263000000059</v>
      </c>
      <c r="P148" s="14">
        <f t="shared" si="141"/>
        <v>96.094409121503247</v>
      </c>
      <c r="Q148" s="22">
        <f t="shared" si="108"/>
        <v>901.23767646995248</v>
      </c>
      <c r="R148" s="62">
        <f t="shared" si="109"/>
        <v>1194.5710098032857</v>
      </c>
      <c r="S148" s="62">
        <f ca="1">AVERAGE(OFFSET($R$3,0,0,'Données projet'!$E$9+1,1))-AVERAGE(OFFSET($H$3,0,0,'Données projet'!$E$9+1,1))</f>
        <v>432.90460577933851</v>
      </c>
      <c r="T148" s="62">
        <f t="shared" si="142"/>
        <v>199.33093168961955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74.905907499318985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74.905907499318985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8.3249999999999993</v>
      </c>
      <c r="AI148" s="14">
        <f>IF('Données projet'!$A$62&gt;35,AI147+AH148-AQ147,IF(A148&lt;'Données projet'!$A$62,$AF$205^A148,IF(A148='Données projet'!$A$62,'Données projet'!$B$62,AI147+AH148-AQ147)))</f>
        <v>415.54500000000058</v>
      </c>
      <c r="AJ148" s="14">
        <f>AI148*VLOOKUP('Données projet'!$B$10,Paramètres!$A$1:$I$89,3,0)*VLOOKUP('Données projet'!$B$10,Paramètres!$A$1:$I$89,5,0)</f>
        <v>375.98511600000052</v>
      </c>
      <c r="AK148" s="14">
        <f t="shared" si="143"/>
        <v>86.890611547517153</v>
      </c>
      <c r="AL148" s="22">
        <f t="shared" si="112"/>
        <v>806.17522547859323</v>
      </c>
      <c r="AM148" s="62">
        <f t="shared" si="113"/>
        <v>1099.5085588119266</v>
      </c>
      <c r="AN148" s="62">
        <f ca="1">AVERAGE(OFFSET($AM$3,0,0,'Données projet'!$E$10+1,1))-AVERAGE(OFFSET($H$3,0,0,'Données projet'!$E$10+1,1))</f>
        <v>368.2847231129137</v>
      </c>
      <c r="AO148" s="62">
        <f t="shared" si="144"/>
        <v>171.93647564114769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66.83911746093078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66.83911746093078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8.3249999999999993</v>
      </c>
      <c r="BD148" s="13">
        <f>IF('Données projet'!$A$88&gt;35,BD147+BC148-BL147,IF(A148&lt;'Données projet'!$A$88,$BA$205^A148,IF(A148='Données projet'!$A$88,'Données projet'!$B$88,BD147+BC148-BL147)))</f>
        <v>415.54500000000058</v>
      </c>
      <c r="BE148" s="14">
        <f>BD148*VLOOKUP('Données projet'!$B$11,Paramètres!$A$1:$I$89,3,0)*VLOOKUP('Données projet'!$B$11,Paramètres!$A$1:$I$89,5,0)</f>
        <v>395.43262200000055</v>
      </c>
      <c r="BF148" s="14">
        <f t="shared" si="145"/>
        <v>90.850081440660546</v>
      </c>
      <c r="BG148" s="22">
        <f t="shared" si="115"/>
        <v>846.94237515915131</v>
      </c>
      <c r="BH148" s="62">
        <f t="shared" si="116"/>
        <v>1140.2757084924847</v>
      </c>
      <c r="BI148" s="62">
        <f ca="1">AVERAGE(OFFSET($BH$3,0,0,'Données projet'!$E$11+1,1))-AVERAGE(OFFSET($H$3,0,0,'Données projet'!$E$11+1,1))</f>
        <v>395.99712591167969</v>
      </c>
      <c r="BJ148" s="62">
        <f t="shared" si="146"/>
        <v>183.6854485910585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70.29631319166856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70.29631319166856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8.3249999999999993</v>
      </c>
      <c r="N149" s="14">
        <f>IF('Données projet'!$A$36&gt;35,N148+M149-V148,IF(A149&lt;'Données projet'!$A$36,$K$205^A149,IF(A149='Données projet'!$A$36,'Données projet'!$B$36,N148+M149-V148)))</f>
        <v>423.87000000000057</v>
      </c>
      <c r="O149" s="14">
        <f>N149*VLOOKUP('Données projet'!$B$9,Paramètres!$A$1:$I$89,3,0)*VLOOKUP('Données projet'!$B$9,Paramètres!$A$1:$I$89,5,0)</f>
        <v>429.8041800000006</v>
      </c>
      <c r="P149" s="14">
        <f t="shared" si="141"/>
        <v>97.793501833753268</v>
      </c>
      <c r="Q149" s="22">
        <f t="shared" si="108"/>
        <v>918.89929586045457</v>
      </c>
      <c r="R149" s="62">
        <f t="shared" si="109"/>
        <v>1212.2326291937879</v>
      </c>
      <c r="S149" s="62">
        <f ca="1">AVERAGE(OFFSET($R$3,0,0,'Données projet'!$E$9+1,1))-AVERAGE(OFFSET($H$3,0,0,'Données projet'!$E$9+1,1))</f>
        <v>432.90460577933851</v>
      </c>
      <c r="T149" s="62">
        <f t="shared" si="142"/>
        <v>199.33093168961955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73.437048341349595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73.437048341349595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8.3249999999999993</v>
      </c>
      <c r="AI149" s="14">
        <f>IF('Données projet'!$A$62&gt;35,AI148+AH149-AQ148,IF(A149&lt;'Données projet'!$A$62,$AF$205^A149,IF(A149='Données projet'!$A$62,'Données projet'!$B$62,AI148+AH149-AQ148)))</f>
        <v>423.87000000000057</v>
      </c>
      <c r="AJ149" s="14">
        <f>AI149*VLOOKUP('Données projet'!$B$10,Paramètres!$A$1:$I$89,3,0)*VLOOKUP('Données projet'!$B$10,Paramètres!$A$1:$I$89,5,0)</f>
        <v>383.51757600000053</v>
      </c>
      <c r="AK149" s="14">
        <f t="shared" si="143"/>
        <v>88.426967368766455</v>
      </c>
      <c r="AL149" s="22">
        <f t="shared" si="112"/>
        <v>821.97007970060247</v>
      </c>
      <c r="AM149" s="62">
        <f t="shared" si="113"/>
        <v>1115.3034130339358</v>
      </c>
      <c r="AN149" s="62">
        <f ca="1">AVERAGE(OFFSET($AM$3,0,0,'Données projet'!$E$10+1,1))-AVERAGE(OFFSET($H$3,0,0,'Données projet'!$E$10+1,1))</f>
        <v>368.2847231129137</v>
      </c>
      <c r="AO149" s="62">
        <f t="shared" si="144"/>
        <v>171.93647564114769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65.528443135358089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65.528443135358089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8.3249999999999993</v>
      </c>
      <c r="BD149" s="13">
        <f>IF('Données projet'!$A$88&gt;35,BD148+BC149-BL148,IF(A149&lt;'Données projet'!$A$88,$BA$205^A149,IF(A149='Données projet'!$A$88,'Données projet'!$B$88,BD148+BC149-BL148)))</f>
        <v>423.87000000000057</v>
      </c>
      <c r="BE149" s="14">
        <f>BD149*VLOOKUP('Données projet'!$B$11,Paramètres!$A$1:$I$89,3,0)*VLOOKUP('Données projet'!$B$11,Paramètres!$A$1:$I$89,5,0)</f>
        <v>403.35469200000057</v>
      </c>
      <c r="BF149" s="14">
        <f t="shared" si="145"/>
        <v>92.456446604818723</v>
      </c>
      <c r="BG149" s="22">
        <f t="shared" si="115"/>
        <v>863.5377330700602</v>
      </c>
      <c r="BH149" s="62">
        <f t="shared" si="116"/>
        <v>1156.8710664033936</v>
      </c>
      <c r="BI149" s="62">
        <f ca="1">AVERAGE(OFFSET($BH$3,0,0,'Données projet'!$E$11+1,1))-AVERAGE(OFFSET($H$3,0,0,'Données projet'!$E$11+1,1))</f>
        <v>395.99712591167969</v>
      </c>
      <c r="BJ149" s="62">
        <f t="shared" si="146"/>
        <v>183.6854485910585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68.917845366497275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68.917845366497275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8.3249999999999993</v>
      </c>
      <c r="N150" s="14">
        <f>IF('Données projet'!$A$36&gt;35,N149+M150-V149,IF(A150&lt;'Données projet'!$A$36,$K$205^A150,IF(A150='Données projet'!$A$36,'Données projet'!$B$36,N149+M150-V149)))</f>
        <v>432.19500000000056</v>
      </c>
      <c r="O150" s="14">
        <f>N150*VLOOKUP('Données projet'!$B$9,Paramètres!$A$1:$I$89,3,0)*VLOOKUP('Données projet'!$B$9,Paramètres!$A$1:$I$89,5,0)</f>
        <v>438.24573000000061</v>
      </c>
      <c r="P150" s="14">
        <f t="shared" si="141"/>
        <v>99.488714339852734</v>
      </c>
      <c r="Q150" s="22">
        <f t="shared" si="108"/>
        <v>936.55415722524458</v>
      </c>
      <c r="R150" s="62">
        <f t="shared" si="109"/>
        <v>1229.8874905585778</v>
      </c>
      <c r="S150" s="62">
        <f ca="1">AVERAGE(OFFSET($R$3,0,0,'Données projet'!$E$9+1,1))-AVERAGE(OFFSET($H$3,0,0,'Données projet'!$E$9+1,1))</f>
        <v>432.90460577933851</v>
      </c>
      <c r="T150" s="62">
        <f t="shared" si="142"/>
        <v>199.33093168961955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71.996992615552358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71.996992615552358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8.3249999999999993</v>
      </c>
      <c r="AI150" s="14">
        <f>IF('Données projet'!$A$62&gt;35,AI149+AH150-AQ149,IF(A150&lt;'Données projet'!$A$62,$AF$205^A150,IF(A150='Données projet'!$A$62,'Données projet'!$B$62,AI149+AH150-AQ149)))</f>
        <v>432.19500000000056</v>
      </c>
      <c r="AJ150" s="14">
        <f>AI150*VLOOKUP('Données projet'!$B$10,Paramètres!$A$1:$I$89,3,0)*VLOOKUP('Données projet'!$B$10,Paramètres!$A$1:$I$89,5,0)</f>
        <v>391.05003600000049</v>
      </c>
      <c r="AK150" s="14">
        <f t="shared" si="143"/>
        <v>89.959814624965674</v>
      </c>
      <c r="AL150" s="22">
        <f t="shared" si="112"/>
        <v>837.75882317181595</v>
      </c>
      <c r="AM150" s="62">
        <f t="shared" si="113"/>
        <v>1131.0921565051492</v>
      </c>
      <c r="AN150" s="62">
        <f ca="1">AVERAGE(OFFSET($AM$3,0,0,'Données projet'!$E$10+1,1))-AVERAGE(OFFSET($H$3,0,0,'Données projet'!$E$10+1,1))</f>
        <v>368.2847231129137</v>
      </c>
      <c r="AO150" s="62">
        <f t="shared" si="144"/>
        <v>171.93647564114769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64.243470333877482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64.243470333877482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8.3249999999999993</v>
      </c>
      <c r="BD150" s="13">
        <f>IF('Données projet'!$A$88&gt;35,BD149+BC150-BL149,IF(A150&lt;'Données projet'!$A$88,$BA$205^A150,IF(A150='Données projet'!$A$88,'Données projet'!$B$88,BD149+BC150-BL149)))</f>
        <v>432.19500000000056</v>
      </c>
      <c r="BE150" s="14">
        <f>BD150*VLOOKUP('Données projet'!$B$11,Paramètres!$A$1:$I$89,3,0)*VLOOKUP('Données projet'!$B$11,Paramètres!$A$1:$I$89,5,0)</f>
        <v>411.27676200000059</v>
      </c>
      <c r="BF150" s="14">
        <f t="shared" si="145"/>
        <v>94.05914332407977</v>
      </c>
      <c r="BG150" s="22">
        <f t="shared" si="115"/>
        <v>880.12670177277323</v>
      </c>
      <c r="BH150" s="62">
        <f t="shared" si="116"/>
        <v>1173.4600351061065</v>
      </c>
      <c r="BI150" s="62">
        <f ca="1">AVERAGE(OFFSET($BH$3,0,0,'Données projet'!$E$11+1,1))-AVERAGE(OFFSET($H$3,0,0,'Données projet'!$E$11+1,1))</f>
        <v>395.99712591167969</v>
      </c>
      <c r="BJ150" s="62">
        <f t="shared" si="146"/>
        <v>183.6854485910585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67.566408454595248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67.566408454595248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8.3249999999999993</v>
      </c>
      <c r="N151" s="14">
        <f>IF('Données projet'!$A$36&gt;35,N150+M151-V150,IF(A151&lt;'Données projet'!$A$36,$K$205^A151,IF(A151='Données projet'!$A$36,'Données projet'!$B$36,N150+M151-V150)))</f>
        <v>440.52000000000055</v>
      </c>
      <c r="O151" s="14">
        <f>N151*VLOOKUP('Données projet'!$B$9,Paramètres!$A$1:$I$89,3,0)*VLOOKUP('Données projet'!$B$9,Paramètres!$A$1:$I$89,5,0)</f>
        <v>446.68728000000056</v>
      </c>
      <c r="P151" s="14">
        <f t="shared" si="141"/>
        <v>101.18012999765861</v>
      </c>
      <c r="Q151" s="22">
        <f t="shared" si="108"/>
        <v>954.20240574592299</v>
      </c>
      <c r="R151" s="62">
        <f t="shared" si="109"/>
        <v>1247.5357390792562</v>
      </c>
      <c r="S151" s="62">
        <f ca="1">AVERAGE(OFFSET($R$3,0,0,'Données projet'!$E$9+1,1))-AVERAGE(OFFSET($H$3,0,0,'Données projet'!$E$9+1,1))</f>
        <v>432.90460577933851</v>
      </c>
      <c r="T151" s="62">
        <f t="shared" si="142"/>
        <v>199.33093168961955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70.585175504190744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70.585175504190744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8.3249999999999993</v>
      </c>
      <c r="AI151" s="14">
        <f>IF('Données projet'!$A$62&gt;35,AI150+AH151-AQ150,IF(A151&lt;'Données projet'!$A$62,$AF$205^A151,IF(A151='Données projet'!$A$62,'Données projet'!$B$62,AI150+AH151-AQ150)))</f>
        <v>440.52000000000055</v>
      </c>
      <c r="AJ151" s="14">
        <f>AI151*VLOOKUP('Données projet'!$B$10,Paramètres!$A$1:$I$89,3,0)*VLOOKUP('Données projet'!$B$10,Paramètres!$A$1:$I$89,5,0)</f>
        <v>398.5824960000005</v>
      </c>
      <c r="AK151" s="14">
        <f t="shared" si="143"/>
        <v>91.489228690064536</v>
      </c>
      <c r="AL151" s="22">
        <f t="shared" si="112"/>
        <v>853.54158716852999</v>
      </c>
      <c r="AM151" s="62">
        <f t="shared" si="113"/>
        <v>1146.8749205018632</v>
      </c>
      <c r="AN151" s="62">
        <f ca="1">AVERAGE(OFFSET($AM$3,0,0,'Données projet'!$E$10+1,1))-AVERAGE(OFFSET($H$3,0,0,'Données projet'!$E$10+1,1))</f>
        <v>368.2847231129137</v>
      </c>
      <c r="AO151" s="62">
        <f t="shared" si="144"/>
        <v>171.93647564114769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62.983695065277885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62.983695065277885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8.3249999999999993</v>
      </c>
      <c r="BD151" s="13">
        <f>IF('Données projet'!$A$88&gt;35,BD150+BC151-BL150,IF(A151&lt;'Données projet'!$A$88,$BA$205^A151,IF(A151='Données projet'!$A$88,'Données projet'!$B$88,BD150+BC151-BL150)))</f>
        <v>440.52000000000055</v>
      </c>
      <c r="BE151" s="14">
        <f>BD151*VLOOKUP('Données projet'!$B$11,Paramètres!$A$1:$I$89,3,0)*VLOOKUP('Données projet'!$B$11,Paramètres!$A$1:$I$89,5,0)</f>
        <v>419.19883200000055</v>
      </c>
      <c r="BF151" s="14">
        <f t="shared" si="145"/>
        <v>95.658250407067044</v>
      </c>
      <c r="BG151" s="22">
        <f t="shared" si="115"/>
        <v>896.70941852564249</v>
      </c>
      <c r="BH151" s="62">
        <f t="shared" si="116"/>
        <v>1190.0427518589759</v>
      </c>
      <c r="BI151" s="62">
        <f ca="1">AVERAGE(OFFSET($BH$3,0,0,'Données projet'!$E$11+1,1))-AVERAGE(OFFSET($H$3,0,0,'Données projet'!$E$11+1,1))</f>
        <v>395.99712591167969</v>
      </c>
      <c r="BJ151" s="62">
        <f t="shared" si="146"/>
        <v>183.6854485910585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66.241472396240496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66.241472396240496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8.3249999999999993</v>
      </c>
      <c r="N152" s="14">
        <f>IF('Données projet'!$A$36&gt;35,N151+M152-V151,IF(A152&lt;'Données projet'!$A$36,$K$205^A152,IF(A152='Données projet'!$A$36,'Données projet'!$B$36,N151+M152-V151)))</f>
        <v>448.84500000000054</v>
      </c>
      <c r="O152" s="14">
        <f>N152*VLOOKUP('Données projet'!$B$9,Paramètres!$A$1:$I$89,3,0)*VLOOKUP('Données projet'!$B$9,Paramètres!$A$1:$I$89,5,0)</f>
        <v>455.12883000000056</v>
      </c>
      <c r="P152" s="14">
        <f t="shared" si="141"/>
        <v>102.86782883411858</v>
      </c>
      <c r="Q152" s="22">
        <f t="shared" si="108"/>
        <v>971.84418080275736</v>
      </c>
      <c r="R152" s="62">
        <f t="shared" si="109"/>
        <v>1265.1775141360906</v>
      </c>
      <c r="S152" s="62">
        <f ca="1">AVERAGE(OFFSET($R$3,0,0,'Données projet'!$E$9+1,1))-AVERAGE(OFFSET($H$3,0,0,'Données projet'!$E$9+1,1))</f>
        <v>432.90460577933851</v>
      </c>
      <c r="T152" s="62">
        <f t="shared" si="142"/>
        <v>199.33093168961955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69.201043265259514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69.201043265259514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8.3249999999999993</v>
      </c>
      <c r="AI152" s="14">
        <f>IF('Données projet'!$A$62&gt;35,AI151+AH152-AQ151,IF(A152&lt;'Données projet'!$A$62,$AF$205^A152,IF(A152='Données projet'!$A$62,'Données projet'!$B$62,AI151+AH152-AQ151)))</f>
        <v>448.84500000000054</v>
      </c>
      <c r="AJ152" s="14">
        <f>AI152*VLOOKUP('Données projet'!$B$10,Paramètres!$A$1:$I$89,3,0)*VLOOKUP('Données projet'!$B$10,Paramètres!$A$1:$I$89,5,0)</f>
        <v>406.11495600000046</v>
      </c>
      <c r="AK152" s="14">
        <f t="shared" si="143"/>
        <v>93.015281926133852</v>
      </c>
      <c r="AL152" s="22">
        <f t="shared" si="112"/>
        <v>869.31849772135058</v>
      </c>
      <c r="AM152" s="62">
        <f t="shared" si="113"/>
        <v>1162.651831054684</v>
      </c>
      <c r="AN152" s="62">
        <f ca="1">AVERAGE(OFFSET($AM$3,0,0,'Données projet'!$E$10+1,1))-AVERAGE(OFFSET($H$3,0,0,'Données projet'!$E$10+1,1))</f>
        <v>368.2847231129137</v>
      </c>
      <c r="AO152" s="62">
        <f t="shared" si="144"/>
        <v>171.93647564114769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61.748623221308485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61.748623221308485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8.3249999999999993</v>
      </c>
      <c r="BD152" s="13">
        <f>IF('Données projet'!$A$88&gt;35,BD151+BC152-BL151,IF(A152&lt;'Données projet'!$A$88,$BA$205^A152,IF(A152='Données projet'!$A$88,'Données projet'!$B$88,BD151+BC152-BL151)))</f>
        <v>448.84500000000054</v>
      </c>
      <c r="BE152" s="14">
        <f>BD152*VLOOKUP('Données projet'!$B$11,Paramètres!$A$1:$I$89,3,0)*VLOOKUP('Données projet'!$B$11,Paramètres!$A$1:$I$89,5,0)</f>
        <v>427.12090200000046</v>
      </c>
      <c r="BF152" s="14">
        <f t="shared" si="145"/>
        <v>97.253843513278113</v>
      </c>
      <c r="BG152" s="22">
        <f t="shared" si="115"/>
        <v>913.28601510229339</v>
      </c>
      <c r="BH152" s="62">
        <f t="shared" si="116"/>
        <v>1206.6193484356268</v>
      </c>
      <c r="BI152" s="62">
        <f ca="1">AVERAGE(OFFSET($BH$3,0,0,'Données projet'!$E$11+1,1))-AVERAGE(OFFSET($H$3,0,0,'Données projet'!$E$11+1,1))</f>
        <v>395.99712591167969</v>
      </c>
      <c r="BJ152" s="62">
        <f t="shared" si="146"/>
        <v>183.6854485910585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64.942517525858889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64.942517525858889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8.3249999999999993</v>
      </c>
      <c r="N153" s="14">
        <f>IF('Données projet'!$A$36&gt;35,N152+M153-V152,IF(A153&lt;'Données projet'!$A$36,$K$205^A153,IF(A153='Données projet'!$A$36,'Données projet'!$B$36,N152+M153-V152)))</f>
        <v>457.17000000000053</v>
      </c>
      <c r="O153" s="14">
        <f>N153*VLOOKUP('Données projet'!$B$9,Paramètres!$A$1:$I$89,3,0)*VLOOKUP('Données projet'!$B$9,Paramètres!$A$1:$I$89,5,0)</f>
        <v>463.57038000000057</v>
      </c>
      <c r="P153" s="14">
        <f t="shared" si="141"/>
        <v>104.55188773764013</v>
      </c>
      <c r="Q153" s="22">
        <f t="shared" si="108"/>
        <v>989.47961630972395</v>
      </c>
      <c r="R153" s="62">
        <f t="shared" si="109"/>
        <v>1282.8129496430572</v>
      </c>
      <c r="S153" s="62">
        <f ca="1">AVERAGE(OFFSET($R$3,0,0,'Données projet'!$E$9+1,1))-AVERAGE(OFFSET($H$3,0,0,'Données projet'!$E$9+1,1))</f>
        <v>432.90460577933851</v>
      </c>
      <c r="T153" s="62">
        <f t="shared" si="142"/>
        <v>199.33093168961955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67.844053015296424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67.844053015296424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8.3249999999999993</v>
      </c>
      <c r="AI153" s="14">
        <f>IF('Données projet'!$A$62&gt;35,AI152+AH153-AQ152,IF(A153&lt;'Données projet'!$A$62,$AF$205^A153,IF(A153='Données projet'!$A$62,'Données projet'!$B$62,AI152+AH153-AQ152)))</f>
        <v>457.17000000000053</v>
      </c>
      <c r="AJ153" s="14">
        <f>AI153*VLOOKUP('Données projet'!$B$10,Paramètres!$A$1:$I$89,3,0)*VLOOKUP('Données projet'!$B$10,Paramètres!$A$1:$I$89,5,0)</f>
        <v>413.64741600000042</v>
      </c>
      <c r="AK153" s="14">
        <f t="shared" si="143"/>
        <v>94.538043857309361</v>
      </c>
      <c r="AL153" s="22">
        <f t="shared" si="112"/>
        <v>885.0896759181478</v>
      </c>
      <c r="AM153" s="62">
        <f t="shared" si="113"/>
        <v>1178.4230092514811</v>
      </c>
      <c r="AN153" s="62">
        <f ca="1">AVERAGE(OFFSET($AM$3,0,0,'Données projet'!$E$10+1,1))-AVERAGE(OFFSET($H$3,0,0,'Données projet'!$E$10+1,1))</f>
        <v>368.2847231129137</v>
      </c>
      <c r="AO153" s="62">
        <f t="shared" si="144"/>
        <v>171.93647564114769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60.537770382879884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60.537770382879884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8.3249999999999993</v>
      </c>
      <c r="BD153" s="13">
        <f>IF('Données projet'!$A$88&gt;35,BD152+BC153-BL152,IF(A153&lt;'Données projet'!$A$88,$BA$205^A153,IF(A153='Données projet'!$A$88,'Données projet'!$B$88,BD152+BC153-BL152)))</f>
        <v>457.17000000000053</v>
      </c>
      <c r="BE153" s="14">
        <f>BD153*VLOOKUP('Données projet'!$B$11,Paramètres!$A$1:$I$89,3,0)*VLOOKUP('Données projet'!$B$11,Paramètres!$A$1:$I$89,5,0)</f>
        <v>435.04297200000053</v>
      </c>
      <c r="BF153" s="14">
        <f t="shared" si="145"/>
        <v>98.84599533495539</v>
      </c>
      <c r="BG153" s="22">
        <f t="shared" si="115"/>
        <v>929.85661810838155</v>
      </c>
      <c r="BH153" s="62">
        <f t="shared" si="116"/>
        <v>1223.1899514417148</v>
      </c>
      <c r="BI153" s="62">
        <f ca="1">AVERAGE(OFFSET($BH$3,0,0,'Données projet'!$E$11+1,1))-AVERAGE(OFFSET($H$3,0,0,'Données projet'!$E$11+1,1))</f>
        <v>395.99712591167969</v>
      </c>
      <c r="BJ153" s="62">
        <f t="shared" si="146"/>
        <v>183.6854485910585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63.669034368201224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63.669034368201224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8.3249999999999993</v>
      </c>
      <c r="N154" s="14">
        <f>IF('Données projet'!$A$36&gt;35,N153+M154-V153,IF(A154&lt;'Données projet'!$A$36,$K$205^A154,IF(A154='Données projet'!$A$36,'Données projet'!$B$36,N153+M154-V153)))</f>
        <v>465.49500000000052</v>
      </c>
      <c r="O154" s="14">
        <f>N154*VLOOKUP('Données projet'!$B$9,Paramètres!$A$1:$I$89,3,0)*VLOOKUP('Données projet'!$B$9,Paramètres!$A$1:$I$89,5,0)</f>
        <v>472.01193000000058</v>
      </c>
      <c r="P154" s="14">
        <f t="shared" si="141"/>
        <v>106.23238063605056</v>
      </c>
      <c r="Q154" s="22">
        <f t="shared" ref="Q154:Q203" si="162">(O154+P154)*0.475*44/12</f>
        <v>1007.108841024456</v>
      </c>
      <c r="R154" s="62">
        <f t="shared" si="109"/>
        <v>1300.4421743577893</v>
      </c>
      <c r="S154" s="62">
        <f ca="1">AVERAGE(OFFSET($R$3,0,0,'Données projet'!$E$9+1,1))-AVERAGE(OFFSET($H$3,0,0,'Données projet'!$E$9+1,1))</f>
        <v>432.90460577933851</v>
      </c>
      <c r="T154" s="62">
        <f t="shared" si="142"/>
        <v>199.33093168961955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66.513672516452786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66.513672516452786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8.3249999999999993</v>
      </c>
      <c r="AI154" s="14">
        <f>IF('Données projet'!$A$62&gt;35,AI153+AH154-AQ153,IF(A154&lt;'Données projet'!$A$62,$AF$205^A154,IF(A154='Données projet'!$A$62,'Données projet'!$B$62,AI153+AH154-AQ153)))</f>
        <v>465.49500000000052</v>
      </c>
      <c r="AJ154" s="14">
        <f>AI154*VLOOKUP('Données projet'!$B$10,Paramètres!$A$1:$I$89,3,0)*VLOOKUP('Données projet'!$B$10,Paramètres!$A$1:$I$89,5,0)</f>
        <v>421.17987600000043</v>
      </c>
      <c r="AK154" s="14">
        <f t="shared" ref="AK154:AK203" si="164">EXP(-1.0587+0.8836*LN(AJ154)+0.284)</f>
        <v>96.057581330707137</v>
      </c>
      <c r="AL154" s="22">
        <f t="shared" ref="AL154:AL203" si="165">(AJ154+AK154)*0.475*44/12</f>
        <v>900.85523818431557</v>
      </c>
      <c r="AM154" s="62">
        <f t="shared" si="113"/>
        <v>1194.1885715176488</v>
      </c>
      <c r="AN154" s="62">
        <f ca="1">AVERAGE(OFFSET($AM$3,0,0,'Données projet'!$E$10+1,1))-AVERAGE(OFFSET($H$3,0,0,'Données projet'!$E$10+1,1))</f>
        <v>368.2847231129137</v>
      </c>
      <c r="AO154" s="62">
        <f t="shared" si="144"/>
        <v>171.93647564114769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59.350661630065559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59.350661630065559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8.3249999999999993</v>
      </c>
      <c r="BD154" s="13">
        <f>IF('Données projet'!$A$88&gt;35,BD153+BC154-BL153,IF(A154&lt;'Données projet'!$A$88,$BA$205^A154,IF(A154='Données projet'!$A$88,'Données projet'!$B$88,BD153+BC154-BL153)))</f>
        <v>465.49500000000052</v>
      </c>
      <c r="BE154" s="14">
        <f>BD154*VLOOKUP('Données projet'!$B$11,Paramètres!$A$1:$I$89,3,0)*VLOOKUP('Données projet'!$B$11,Paramètres!$A$1:$I$89,5,0)</f>
        <v>442.96504200000049</v>
      </c>
      <c r="BF154" s="14">
        <f t="shared" ref="BF154:BF203" si="167">EXP(-1.0587+0.8836*LN(BE154)+0.284)</f>
        <v>100.43477576533398</v>
      </c>
      <c r="BG154" s="22">
        <f t="shared" ref="BG154:BG203" si="168">(BE154+BF154)*0.475*44/12</f>
        <v>946.42134927462405</v>
      </c>
      <c r="BH154" s="62">
        <f t="shared" si="116"/>
        <v>1239.7546826079574</v>
      </c>
      <c r="BI154" s="62">
        <f ca="1">AVERAGE(OFFSET($BH$3,0,0,'Données projet'!$E$11+1,1))-AVERAGE(OFFSET($H$3,0,0,'Données projet'!$E$11+1,1))</f>
        <v>395.99712591167969</v>
      </c>
      <c r="BJ154" s="62">
        <f t="shared" si="146"/>
        <v>183.6854485910585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62.420523438517193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62.420523438517193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8.3249999999999993</v>
      </c>
      <c r="N155" s="14">
        <f>IF('Données projet'!$A$36&gt;35,N154+M155-V154,IF(A155&lt;'Données projet'!$A$36,$K$205^A155,IF(A155='Données projet'!$A$36,'Données projet'!$B$36,N154+M155-V154)))</f>
        <v>473.8200000000005</v>
      </c>
      <c r="O155" s="14">
        <f>N155*VLOOKUP('Données projet'!$B$9,Paramètres!$A$1:$I$89,3,0)*VLOOKUP('Données projet'!$B$9,Paramètres!$A$1:$I$89,5,0)</f>
        <v>480.45348000000058</v>
      </c>
      <c r="P155" s="14">
        <f t="shared" si="141"/>
        <v>107.90937866146631</v>
      </c>
      <c r="Q155" s="22">
        <f t="shared" si="162"/>
        <v>1024.7319788353882</v>
      </c>
      <c r="R155" s="62">
        <f t="shared" si="109"/>
        <v>1318.0653121687214</v>
      </c>
      <c r="S155" s="62">
        <f ca="1">AVERAGE(OFFSET($R$3,0,0,'Données projet'!$E$9+1,1))-AVERAGE(OFFSET($H$3,0,0,'Données projet'!$E$9+1,1))</f>
        <v>432.90460577933851</v>
      </c>
      <c r="T155" s="62">
        <f t="shared" si="142"/>
        <v>199.33093168961955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65.209379967739494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65.209379967739494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8.3249999999999993</v>
      </c>
      <c r="AI155" s="14">
        <f>IF('Données projet'!$A$62&gt;35,AI154+AH155-AQ154,IF(A155&lt;'Données projet'!$A$62,$AF$205^A155,IF(A155='Données projet'!$A$62,'Données projet'!$B$62,AI154+AH155-AQ154)))</f>
        <v>473.8200000000005</v>
      </c>
      <c r="AJ155" s="14">
        <f>AI155*VLOOKUP('Données projet'!$B$10,Paramètres!$A$1:$I$89,3,0)*VLOOKUP('Données projet'!$B$10,Paramètres!$A$1:$I$89,5,0)</f>
        <v>428.71233600000051</v>
      </c>
      <c r="AK155" s="14">
        <f t="shared" si="164"/>
        <v>97.57395866550209</v>
      </c>
      <c r="AL155" s="22">
        <f t="shared" si="165"/>
        <v>916.61529654241701</v>
      </c>
      <c r="AM155" s="62">
        <f t="shared" si="113"/>
        <v>1209.9486298757504</v>
      </c>
      <c r="AN155" s="62">
        <f ca="1">AVERAGE(OFFSET($AM$3,0,0,'Données projet'!$E$10+1,1))-AVERAGE(OFFSET($H$3,0,0,'Données projet'!$E$10+1,1))</f>
        <v>368.2847231129137</v>
      </c>
      <c r="AO155" s="62">
        <f t="shared" si="144"/>
        <v>171.93647564114769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58.186831355829085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58.186831355829085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8.3249999999999993</v>
      </c>
      <c r="BD155" s="13">
        <f>IF('Données projet'!$A$88&gt;35,BD154+BC155-BL154,IF(A155&lt;'Données projet'!$A$88,$BA$205^A155,IF(A155='Données projet'!$A$88,'Données projet'!$B$88,BD154+BC155-BL154)))</f>
        <v>473.8200000000005</v>
      </c>
      <c r="BE155" s="14">
        <f>BD155*VLOOKUP('Données projet'!$B$11,Paramètres!$A$1:$I$89,3,0)*VLOOKUP('Données projet'!$B$11,Paramètres!$A$1:$I$89,5,0)</f>
        <v>450.88711200000051</v>
      </c>
      <c r="BF155" s="14">
        <f t="shared" si="167"/>
        <v>102.02025205451328</v>
      </c>
      <c r="BG155" s="22">
        <f t="shared" si="168"/>
        <v>962.98032572827799</v>
      </c>
      <c r="BH155" s="62">
        <f t="shared" si="116"/>
        <v>1256.3136590616114</v>
      </c>
      <c r="BI155" s="62">
        <f ca="1">AVERAGE(OFFSET($BH$3,0,0,'Données projet'!$E$11+1,1))-AVERAGE(OFFSET($H$3,0,0,'Données projet'!$E$11+1,1))</f>
        <v>395.99712591167969</v>
      </c>
      <c r="BJ155" s="62">
        <f t="shared" si="146"/>
        <v>183.6854485910585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61.196495046647797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61.196495046647797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8.3249999999999993</v>
      </c>
      <c r="N156" s="14">
        <f>IF('Données projet'!$A$36&gt;35,N155+M156-V155,IF(A156&lt;'Données projet'!$A$36,$K$205^A156,IF(A156='Données projet'!$A$36,'Données projet'!$B$36,N155+M156-V155)))</f>
        <v>482.14500000000049</v>
      </c>
      <c r="O156" s="14">
        <f>N156*VLOOKUP('Données projet'!$B$9,Paramètres!$A$1:$I$89,3,0)*VLOOKUP('Données projet'!$B$9,Paramètres!$A$1:$I$89,5,0)</f>
        <v>488.89503000000053</v>
      </c>
      <c r="P156" s="14">
        <f t="shared" si="141"/>
        <v>109.582950303247</v>
      </c>
      <c r="Q156" s="22">
        <f t="shared" si="162"/>
        <v>1042.349149028156</v>
      </c>
      <c r="R156" s="62">
        <f t="shared" si="109"/>
        <v>1335.6824823614893</v>
      </c>
      <c r="S156" s="62">
        <f ca="1">AVERAGE(OFFSET($R$3,0,0,'Données projet'!$E$9+1,1))-AVERAGE(OFFSET($H$3,0,0,'Données projet'!$E$9+1,1))</f>
        <v>432.90460577933851</v>
      </c>
      <c r="T156" s="62">
        <f t="shared" si="142"/>
        <v>199.33093168961955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63.930663800366567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63.930663800366567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8.3249999999999993</v>
      </c>
      <c r="AI156" s="14">
        <f>IF('Données projet'!$A$62&gt;35,AI155+AH156-AQ155,IF(A156&lt;'Données projet'!$A$62,$AF$205^A156,IF(A156='Données projet'!$A$62,'Données projet'!$B$62,AI155+AH156-AQ155)))</f>
        <v>482.14500000000049</v>
      </c>
      <c r="AJ156" s="14">
        <f>AI156*VLOOKUP('Données projet'!$B$10,Paramètres!$A$1:$I$89,3,0)*VLOOKUP('Données projet'!$B$10,Paramètres!$A$1:$I$89,5,0)</f>
        <v>436.24479600000041</v>
      </c>
      <c r="AK156" s="14">
        <f t="shared" si="164"/>
        <v>99.087237791231857</v>
      </c>
      <c r="AL156" s="22">
        <f t="shared" si="165"/>
        <v>932.36995885306271</v>
      </c>
      <c r="AM156" s="62">
        <f t="shared" si="113"/>
        <v>1225.7032921863961</v>
      </c>
      <c r="AN156" s="62">
        <f ca="1">AVERAGE(OFFSET($AM$3,0,0,'Données projet'!$E$10+1,1))-AVERAGE(OFFSET($H$3,0,0,'Données projet'!$E$10+1,1))</f>
        <v>368.2847231129137</v>
      </c>
      <c r="AO156" s="62">
        <f t="shared" si="144"/>
        <v>171.93647564114769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57.045823083404009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57.045823083404009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8.3249999999999993</v>
      </c>
      <c r="BD156" s="13">
        <f>IF('Données projet'!$A$88&gt;35,BD155+BC156-BL155,IF(A156&lt;'Données projet'!$A$88,$BA$205^A156,IF(A156='Données projet'!$A$88,'Données projet'!$B$88,BD155+BC156-BL155)))</f>
        <v>482.14500000000049</v>
      </c>
      <c r="BE156" s="14">
        <f>BD156*VLOOKUP('Données projet'!$B$11,Paramètres!$A$1:$I$89,3,0)*VLOOKUP('Données projet'!$B$11,Paramètres!$A$1:$I$89,5,0)</f>
        <v>458.80918200000048</v>
      </c>
      <c r="BF156" s="14">
        <f t="shared" si="167"/>
        <v>103.60248895406399</v>
      </c>
      <c r="BG156" s="22">
        <f t="shared" si="168"/>
        <v>979.53366024499553</v>
      </c>
      <c r="BH156" s="62">
        <f t="shared" si="116"/>
        <v>1272.8669935783289</v>
      </c>
      <c r="BI156" s="62">
        <f ca="1">AVERAGE(OFFSET($BH$3,0,0,'Données projet'!$E$11+1,1))-AVERAGE(OFFSET($H$3,0,0,'Données projet'!$E$11+1,1))</f>
        <v>395.99712591167969</v>
      </c>
      <c r="BJ156" s="62">
        <f t="shared" si="146"/>
        <v>183.6854485910585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59.99646910495936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59.99646910495936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>
        <f>VLOOKUP(A157,'Données projet'!$A$35:$I$55,2,0)</f>
        <v>490.47</v>
      </c>
      <c r="L157" s="13">
        <f>VLOOKUP(A157,'Données projet'!$A$35:$I$55,9,0)</f>
        <v>8.3249999999999993</v>
      </c>
      <c r="M157" s="13">
        <f t="array" ref="M157">INDEX(L:L,MIN(IF(ISNUMBER(L157:L353),ROW(L157:L353),"")))</f>
        <v>8.3249999999999993</v>
      </c>
      <c r="N157" s="14">
        <f>IF('Données projet'!$A$36&gt;35,N156+M157-V156,IF(A157&lt;'Données projet'!$A$36,$K$205^A157,IF(A157='Données projet'!$A$36,'Données projet'!$B$36,N156+M157-V156)))</f>
        <v>490.47000000000048</v>
      </c>
      <c r="O157" s="14">
        <f>N157*VLOOKUP('Données projet'!$B$9,Paramètres!$A$1:$I$89,3,0)*VLOOKUP('Données projet'!$B$9,Paramètres!$A$1:$I$89,5,0)</f>
        <v>497.33658000000054</v>
      </c>
      <c r="P157" s="14">
        <f t="shared" si="141"/>
        <v>111.2531615500869</v>
      </c>
      <c r="Q157" s="22">
        <f t="shared" si="162"/>
        <v>1059.9604665330687</v>
      </c>
      <c r="R157" s="62">
        <f t="shared" si="109"/>
        <v>1353.293799866402</v>
      </c>
      <c r="S157" s="62">
        <f ca="1">AVERAGE(OFFSET($R$3,0,0,'Données projet'!$E$9+1,1))-AVERAGE(OFFSET($H$3,0,0,'Données projet'!$E$9+1,1))</f>
        <v>432.90460577933851</v>
      </c>
      <c r="T157" s="62">
        <f t="shared" si="142"/>
        <v>199.33093168961955</v>
      </c>
      <c r="U157" s="16">
        <f>IF(ISNA(VLOOKUP(A157,'Données projet'!$A$35:$I$55,3,0)),0,VLOOKUP(A157,'Données projet'!$A$35:$I$55,3,0))</f>
        <v>13</v>
      </c>
      <c r="V157" s="16">
        <f>IF(ISNA(VLOOKUP(A157,'Données projet'!$A$35:$I$55,4,0)),0,VLOOKUP(A157,'Données projet'!$A$35:$I$55,4,0))</f>
        <v>55.13</v>
      </c>
      <c r="W157" s="17">
        <f>IF(ISNA(VLOOKUP(A157,'Données projet'!$A$35:$I$55,5,0)),0%,VLOOKUP(A157,'Données projet'!$A$35:$I$55,5,0)*VLOOKUP('Données projet'!$B$9,Paramètres!$A$1:$I$89,7,0))</f>
        <v>0.30099999999999999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81.278162134862754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81.278162134862754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>
        <f>VLOOKUP(A157,'Données projet'!$A$61:$I$81,2,0)</f>
        <v>490.47</v>
      </c>
      <c r="AG157" s="13">
        <f>VLOOKUP(A157,'Données projet'!$A$61:$I$81,9,0)</f>
        <v>8.3249999999999993</v>
      </c>
      <c r="AH157" s="13">
        <f t="array" ref="AH157">INDEX(AG:AG,MIN(IF(ISNUMBER(AG157:AG353),ROW(AG157:AG353),"")))</f>
        <v>8.3249999999999993</v>
      </c>
      <c r="AI157" s="14">
        <f>IF('Données projet'!$A$62&gt;35,AI156+AH157-AQ156,IF(A157&lt;'Données projet'!$A$62,$AF$205^A157,IF(A157='Données projet'!$A$62,'Données projet'!$B$62,AI156+AH157-AQ156)))</f>
        <v>490.47000000000048</v>
      </c>
      <c r="AJ157" s="14">
        <f>AI157*VLOOKUP('Données projet'!$B$10,Paramètres!$A$1:$I$89,3,0)*VLOOKUP('Données projet'!$B$10,Paramètres!$A$1:$I$89,5,0)</f>
        <v>443.77725600000048</v>
      </c>
      <c r="AK157" s="14">
        <f t="shared" si="164"/>
        <v>100.59747837627934</v>
      </c>
      <c r="AL157" s="22">
        <f t="shared" si="165"/>
        <v>948.11932903868717</v>
      </c>
      <c r="AM157" s="62">
        <f t="shared" si="113"/>
        <v>1241.4526623720205</v>
      </c>
      <c r="AN157" s="62">
        <f ca="1">AVERAGE(OFFSET($AM$3,0,0,'Données projet'!$E$10+1,1))-AVERAGE(OFFSET($H$3,0,0,'Données projet'!$E$10+1,1))</f>
        <v>368.2847231129137</v>
      </c>
      <c r="AO157" s="62">
        <f t="shared" si="144"/>
        <v>171.93647564114769</v>
      </c>
      <c r="AP157" s="16">
        <f>IF(ISNA(VLOOKUP(A157,'Données projet'!$A$61:$I$81,3,0)),0,VLOOKUP(A157,'Données projet'!$A$61:$I$81,3,0))</f>
        <v>13</v>
      </c>
      <c r="AQ157" s="16">
        <f>IF(ISNA(VLOOKUP(A157,'Données projet'!$A$61:$I$81,4,0)),0,VLOOKUP(A157,'Données projet'!$A$61:$I$81,4,0))</f>
        <v>55.13</v>
      </c>
      <c r="AR157" s="17">
        <f>IF(ISNA(VLOOKUP(A157,'Données projet'!$A$61:$I$81,5,0)),0%,VLOOKUP(A157,'Données projet'!$A$61:$I$81,5,0)*VLOOKUP('Données projet'!$B$10,Paramètres!$A$1:$I$89,7,0))</f>
        <v>0.30099999999999999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72.525129289569833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72.525129289569833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>
        <f>VLOOKUP(A157,'Données projet'!$A$87:$I$107,2,0)</f>
        <v>490.47</v>
      </c>
      <c r="BB157" s="13">
        <f>VLOOKUP(A157,'Données projet'!$A$87:$I$107,9,0)</f>
        <v>8.3249999999999993</v>
      </c>
      <c r="BC157" s="13">
        <f t="array" ref="BC157">INDEX(BB:BB,MIN(IF(ISNUMBER(BB157:BB353),ROW(BB157:BB353),"")))</f>
        <v>8.3249999999999993</v>
      </c>
      <c r="BD157" s="13">
        <f>IF('Données projet'!$A$88&gt;35,BD156+BC157-BL156,IF(A157&lt;'Données projet'!$A$88,$BA$205^A157,IF(A157='Données projet'!$A$88,'Données projet'!$B$88,BD156+BC157-BL156)))</f>
        <v>490.47000000000048</v>
      </c>
      <c r="BE157" s="14">
        <f>BD157*VLOOKUP('Données projet'!$B$11,Paramètres!$A$1:$I$89,3,0)*VLOOKUP('Données projet'!$B$11,Paramètres!$A$1:$I$89,5,0)</f>
        <v>466.7312520000005</v>
      </c>
      <c r="BF157" s="14">
        <f t="shared" si="167"/>
        <v>105.18154885136397</v>
      </c>
      <c r="BG157" s="22">
        <f t="shared" si="168"/>
        <v>996.08146148279309</v>
      </c>
      <c r="BH157" s="62">
        <f t="shared" si="116"/>
        <v>1289.4147948161265</v>
      </c>
      <c r="BI157" s="62">
        <f ca="1">AVERAGE(OFFSET($BH$3,0,0,'Données projet'!$E$11+1,1))-AVERAGE(OFFSET($H$3,0,0,'Données projet'!$E$11+1,1))</f>
        <v>395.99712591167969</v>
      </c>
      <c r="BJ157" s="62">
        <f t="shared" si="146"/>
        <v>183.6854485910585</v>
      </c>
      <c r="BK157" s="16">
        <f>IF(ISNA(VLOOKUP(A157,'Données projet'!$A$87:$I$107,3,0)),0,VLOOKUP(A157,'Données projet'!$A$87:$I$107,3,0))</f>
        <v>13</v>
      </c>
      <c r="BL157" s="16">
        <f>IF(ISNA(VLOOKUP(A157,'Données projet'!$A$87:$I$107,4,0)),0,VLOOKUP(A157,'Données projet'!$A$87:$I$107,4,0))</f>
        <v>55.13</v>
      </c>
      <c r="BM157" s="17">
        <f>IF(ISNA(VLOOKUP(A157,'Données projet'!$A$87:$I$107,5,0)),0%,VLOOKUP(A157,'Données projet'!$A$87:$I$107,5,0)*VLOOKUP('Données projet'!$B$11,Paramètres!$A$1:$I$89,7,0))</f>
        <v>0.30099999999999999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76.276429080409628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76.276429080409628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8.4429999999999943</v>
      </c>
      <c r="N158" s="14">
        <f>IF('Données projet'!$A$36&gt;35,N157+M158-V157,IF(A158&lt;'Données projet'!$A$36,$K$205^A158,IF(A158='Données projet'!$A$36,'Données projet'!$B$36,N157+M158-V157)))</f>
        <v>443.78300000000047</v>
      </c>
      <c r="O158" s="14">
        <f>N158*VLOOKUP('Données projet'!$B$9,Paramètres!$A$1:$I$89,3,0)*VLOOKUP('Données projet'!$B$9,Paramètres!$A$1:$I$89,5,0)</f>
        <v>449.99596200000047</v>
      </c>
      <c r="P158" s="14">
        <f t="shared" si="141"/>
        <v>101.84206543885381</v>
      </c>
      <c r="Q158" s="22">
        <f t="shared" si="162"/>
        <v>961.1178977893378</v>
      </c>
      <c r="R158" s="62">
        <f t="shared" si="109"/>
        <v>1254.4512311226711</v>
      </c>
      <c r="S158" s="62">
        <f ca="1">AVERAGE(OFFSET($R$3,0,0,'Données projet'!$E$9+1,1))-AVERAGE(OFFSET($H$3,0,0,'Données projet'!$E$9+1,1))</f>
        <v>432.90460577933851</v>
      </c>
      <c r="T158" s="62">
        <f t="shared" si="142"/>
        <v>199.33093168961955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79.68434695018189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79.68434695018189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8.4429999999999943</v>
      </c>
      <c r="AI158" s="14">
        <f>IF('Données projet'!$A$62&gt;35,AI157+AH158-AQ157,IF(A158&lt;'Données projet'!$A$62,$AF$205^A158,IF(A158='Données projet'!$A$62,'Données projet'!$B$62,AI157+AH158-AQ157)))</f>
        <v>443.78300000000047</v>
      </c>
      <c r="AJ158" s="14">
        <f>AI158*VLOOKUP('Données projet'!$B$10,Paramètres!$A$1:$I$89,3,0)*VLOOKUP('Données projet'!$B$10,Paramètres!$A$1:$I$89,5,0)</f>
        <v>401.53485840000047</v>
      </c>
      <c r="AK158" s="14">
        <f t="shared" si="164"/>
        <v>92.087764815279797</v>
      </c>
      <c r="AL158" s="22">
        <f t="shared" si="165"/>
        <v>859.72606876661303</v>
      </c>
      <c r="AM158" s="62">
        <f t="shared" si="113"/>
        <v>1153.0594020999463</v>
      </c>
      <c r="AN158" s="62">
        <f ca="1">AVERAGE(OFFSET($AM$3,0,0,'Données projet'!$E$10+1,1))-AVERAGE(OFFSET($H$3,0,0,'Données projet'!$E$10+1,1))</f>
        <v>368.2847231129137</v>
      </c>
      <c r="AO158" s="62">
        <f t="shared" si="144"/>
        <v>171.93647564114769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71.102955740162301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71.102955740162301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8.4429999999999943</v>
      </c>
      <c r="BD158" s="13">
        <f>IF('Données projet'!$A$88&gt;35,BD157+BC158-BL157,IF(A158&lt;'Données projet'!$A$88,$BA$205^A158,IF(A158='Données projet'!$A$88,'Données projet'!$B$88,BD157+BC158-BL157)))</f>
        <v>443.78300000000047</v>
      </c>
      <c r="BE158" s="14">
        <f>BD158*VLOOKUP('Données projet'!$B$11,Paramètres!$A$1:$I$89,3,0)*VLOOKUP('Données projet'!$B$11,Paramètres!$A$1:$I$89,5,0)</f>
        <v>422.30390280000046</v>
      </c>
      <c r="BF158" s="14">
        <f t="shared" si="167"/>
        <v>96.284060891681165</v>
      </c>
      <c r="BG158" s="22">
        <f t="shared" si="168"/>
        <v>903.20737009634547</v>
      </c>
      <c r="BH158" s="62">
        <f t="shared" si="116"/>
        <v>1196.5407034296788</v>
      </c>
      <c r="BI158" s="62">
        <f ca="1">AVERAGE(OFFSET($BH$3,0,0,'Données projet'!$E$11+1,1))-AVERAGE(OFFSET($H$3,0,0,'Données projet'!$E$11+1,1))</f>
        <v>395.99712591167969</v>
      </c>
      <c r="BJ158" s="62">
        <f t="shared" si="146"/>
        <v>183.6854485910585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74.780694830170674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74.780694830170674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8.4429999999999943</v>
      </c>
      <c r="N159" s="14">
        <f>IF('Données projet'!$A$36&gt;35,N158+M159-V158,IF(A159&lt;'Données projet'!$A$36,$K$205^A159,IF(A159='Données projet'!$A$36,'Données projet'!$B$36,N158+M159-V158)))</f>
        <v>452.22600000000045</v>
      </c>
      <c r="O159" s="14">
        <f>N159*VLOOKUP('Données projet'!$B$9,Paramètres!$A$1:$I$89,3,0)*VLOOKUP('Données projet'!$B$9,Paramètres!$A$1:$I$89,5,0)</f>
        <v>458.55716400000051</v>
      </c>
      <c r="P159" s="14">
        <f t="shared" si="141"/>
        <v>103.55220386280693</v>
      </c>
      <c r="Q159" s="22">
        <f t="shared" si="162"/>
        <v>979.00714902772279</v>
      </c>
      <c r="R159" s="62">
        <f t="shared" si="109"/>
        <v>1272.340482361056</v>
      </c>
      <c r="S159" s="62">
        <f ca="1">AVERAGE(OFFSET($R$3,0,0,'Données projet'!$E$9+1,1))-AVERAGE(OFFSET($H$3,0,0,'Données projet'!$E$9+1,1))</f>
        <v>432.90460577933851</v>
      </c>
      <c r="T159" s="62">
        <f t="shared" si="142"/>
        <v>199.33093168961955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78.121785509141347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78.121785509141347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8.4429999999999943</v>
      </c>
      <c r="AI159" s="14">
        <f>IF('Données projet'!$A$62&gt;35,AI158+AH159-AQ158,IF(A159&lt;'Données projet'!$A$62,$AF$205^A159,IF(A159='Données projet'!$A$62,'Données projet'!$B$62,AI158+AH159-AQ158)))</f>
        <v>452.22600000000045</v>
      </c>
      <c r="AJ159" s="14">
        <f>AI159*VLOOKUP('Données projet'!$B$10,Paramètres!$A$1:$I$89,3,0)*VLOOKUP('Données projet'!$B$10,Paramètres!$A$1:$I$89,5,0)</f>
        <v>409.1740848000004</v>
      </c>
      <c r="AK159" s="14">
        <f t="shared" si="164"/>
        <v>93.634108404325715</v>
      </c>
      <c r="AL159" s="22">
        <f t="shared" si="165"/>
        <v>875.72426983086791</v>
      </c>
      <c r="AM159" s="62">
        <f t="shared" si="113"/>
        <v>1169.0576031642013</v>
      </c>
      <c r="AN159" s="62">
        <f ca="1">AVERAGE(OFFSET($AM$3,0,0,'Données projet'!$E$10+1,1))-AVERAGE(OFFSET($H$3,0,0,'Données projet'!$E$10+1,1))</f>
        <v>368.2847231129137</v>
      </c>
      <c r="AO159" s="62">
        <f t="shared" si="144"/>
        <v>171.93647564114769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69.708670146618431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69.708670146618431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8.4429999999999943</v>
      </c>
      <c r="BD159" s="13">
        <f>IF('Données projet'!$A$88&gt;35,BD158+BC159-BL158,IF(A159&lt;'Données projet'!$A$88,$BA$205^A159,IF(A159='Données projet'!$A$88,'Données projet'!$B$88,BD158+BC159-BL158)))</f>
        <v>452.22600000000045</v>
      </c>
      <c r="BE159" s="14">
        <f>BD159*VLOOKUP('Données projet'!$B$11,Paramètres!$A$1:$I$89,3,0)*VLOOKUP('Données projet'!$B$11,Paramètres!$A$1:$I$89,5,0)</f>
        <v>430.33826160000041</v>
      </c>
      <c r="BF159" s="14">
        <f t="shared" si="167"/>
        <v>97.900868950665071</v>
      </c>
      <c r="BG159" s="22">
        <f t="shared" si="168"/>
        <v>920.01648570907571</v>
      </c>
      <c r="BH159" s="62">
        <f t="shared" si="116"/>
        <v>1213.3498190424091</v>
      </c>
      <c r="BI159" s="62">
        <f ca="1">AVERAGE(OFFSET($BH$3,0,0,'Données projet'!$E$11+1,1))-AVERAGE(OFFSET($H$3,0,0,'Données projet'!$E$11+1,1))</f>
        <v>395.99712591167969</v>
      </c>
      <c r="BJ159" s="62">
        <f t="shared" si="146"/>
        <v>183.6854485910585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73.314291016271085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73.314291016271085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8.4429999999999943</v>
      </c>
      <c r="N160" s="14">
        <f>IF('Données projet'!$A$36&gt;35,N159+M160-V159,IF(A160&lt;'Données projet'!$A$36,$K$205^A160,IF(A160='Données projet'!$A$36,'Données projet'!$B$36,N159+M160-V159)))</f>
        <v>460.66900000000044</v>
      </c>
      <c r="O160" s="14">
        <f>N160*VLOOKUP('Données projet'!$B$9,Paramètres!$A$1:$I$89,3,0)*VLOOKUP('Données projet'!$B$9,Paramètres!$A$1:$I$89,5,0)</f>
        <v>467.11836600000044</v>
      </c>
      <c r="P160" s="14">
        <f t="shared" si="141"/>
        <v>105.25862966790358</v>
      </c>
      <c r="Q160" s="22">
        <f t="shared" si="162"/>
        <v>996.88993412159937</v>
      </c>
      <c r="R160" s="62">
        <f t="shared" si="109"/>
        <v>1290.2232674549327</v>
      </c>
      <c r="S160" s="62">
        <f ca="1">AVERAGE(OFFSET($R$3,0,0,'Données projet'!$E$9+1,1))-AVERAGE(OFFSET($H$3,0,0,'Données projet'!$E$9+1,1))</f>
        <v>432.90460577933851</v>
      </c>
      <c r="T160" s="62">
        <f t="shared" si="142"/>
        <v>199.33093168961955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76.589864944891247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76.589864944891247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8.4429999999999943</v>
      </c>
      <c r="AI160" s="14">
        <f>IF('Données projet'!$A$62&gt;35,AI159+AH160-AQ159,IF(A160&lt;'Données projet'!$A$62,$AF$205^A160,IF(A160='Données projet'!$A$62,'Données projet'!$B$62,AI159+AH160-AQ159)))</f>
        <v>460.66900000000044</v>
      </c>
      <c r="AJ160" s="14">
        <f>AI160*VLOOKUP('Données projet'!$B$10,Paramètres!$A$1:$I$89,3,0)*VLOOKUP('Données projet'!$B$10,Paramètres!$A$1:$I$89,5,0)</f>
        <v>416.81331120000038</v>
      </c>
      <c r="AK160" s="14">
        <f t="shared" si="164"/>
        <v>95.177094964322421</v>
      </c>
      <c r="AL160" s="22">
        <f t="shared" si="165"/>
        <v>891.71662406952885</v>
      </c>
      <c r="AM160" s="62">
        <f t="shared" si="113"/>
        <v>1185.0499574028622</v>
      </c>
      <c r="AN160" s="62">
        <f ca="1">AVERAGE(OFFSET($AM$3,0,0,'Données projet'!$E$10+1,1))-AVERAGE(OFFSET($H$3,0,0,'Données projet'!$E$10+1,1))</f>
        <v>368.2847231129137</v>
      </c>
      <c r="AO160" s="62">
        <f t="shared" si="144"/>
        <v>171.93647564114769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68.341725643133714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68.341725643133714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8.4429999999999943</v>
      </c>
      <c r="BD160" s="13">
        <f>IF('Données projet'!$A$88&gt;35,BD159+BC160-BL159,IF(A160&lt;'Données projet'!$A$88,$BA$205^A160,IF(A160='Données projet'!$A$88,'Données projet'!$B$88,BD159+BC160-BL159)))</f>
        <v>460.66900000000044</v>
      </c>
      <c r="BE160" s="14">
        <f>BD160*VLOOKUP('Données projet'!$B$11,Paramètres!$A$1:$I$89,3,0)*VLOOKUP('Données projet'!$B$11,Paramètres!$A$1:$I$89,5,0)</f>
        <v>438.37262040000041</v>
      </c>
      <c r="BF160" s="14">
        <f t="shared" si="167"/>
        <v>99.514167006012443</v>
      </c>
      <c r="BG160" s="22">
        <f t="shared" si="168"/>
        <v>936.81948806547246</v>
      </c>
      <c r="BH160" s="62">
        <f t="shared" si="116"/>
        <v>1230.1528213988058</v>
      </c>
      <c r="BI160" s="62">
        <f ca="1">AVERAGE(OFFSET($BH$3,0,0,'Données projet'!$E$11+1,1))-AVERAGE(OFFSET($H$3,0,0,'Données projet'!$E$11+1,1))</f>
        <v>395.99712591167969</v>
      </c>
      <c r="BJ160" s="62">
        <f t="shared" si="146"/>
        <v>183.6854485910585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71.876642486744061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71.876642486744061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8.4429999999999943</v>
      </c>
      <c r="N161" s="14">
        <f>IF('Données projet'!$A$36&gt;35,N160+M161-V160,IF(A161&lt;'Données projet'!$A$36,$K$205^A161,IF(A161='Données projet'!$A$36,'Données projet'!$B$36,N160+M161-V160)))</f>
        <v>469.11200000000042</v>
      </c>
      <c r="O161" s="14">
        <f>N161*VLOOKUP('Données projet'!$B$9,Paramètres!$A$1:$I$89,3,0)*VLOOKUP('Données projet'!$B$9,Paramètres!$A$1:$I$89,5,0)</f>
        <v>475.67956800000047</v>
      </c>
      <c r="P161" s="14">
        <f t="shared" si="141"/>
        <v>106.96141874577063</v>
      </c>
      <c r="Q161" s="22">
        <f t="shared" si="162"/>
        <v>1014.7663852488846</v>
      </c>
      <c r="R161" s="62">
        <f t="shared" si="109"/>
        <v>1308.099718582218</v>
      </c>
      <c r="S161" s="62">
        <f ca="1">AVERAGE(OFFSET($R$3,0,0,'Données projet'!$E$9+1,1))-AVERAGE(OFFSET($H$3,0,0,'Données projet'!$E$9+1,1))</f>
        <v>432.90460577933851</v>
      </c>
      <c r="T161" s="62">
        <f t="shared" si="142"/>
        <v>199.33093168961955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75.087984408526808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75.087984408526808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8.4429999999999943</v>
      </c>
      <c r="AI161" s="14">
        <f>IF('Données projet'!$A$62&gt;35,AI160+AH161-AQ160,IF(A161&lt;'Données projet'!$A$62,$AF$205^A161,IF(A161='Données projet'!$A$62,'Données projet'!$B$62,AI160+AH161-AQ160)))</f>
        <v>469.11200000000042</v>
      </c>
      <c r="AJ161" s="14">
        <f>AI161*VLOOKUP('Données projet'!$B$10,Paramètres!$A$1:$I$89,3,0)*VLOOKUP('Données projet'!$B$10,Paramètres!$A$1:$I$89,5,0)</f>
        <v>424.45253760000043</v>
      </c>
      <c r="AK161" s="14">
        <f t="shared" si="164"/>
        <v>96.716793118095666</v>
      </c>
      <c r="AL161" s="22">
        <f t="shared" si="165"/>
        <v>907.70325100068385</v>
      </c>
      <c r="AM161" s="62">
        <f t="shared" si="113"/>
        <v>1201.0365843340171</v>
      </c>
      <c r="AN161" s="62">
        <f ca="1">AVERAGE(OFFSET($AM$3,0,0,'Données projet'!$E$10+1,1))-AVERAGE(OFFSET($H$3,0,0,'Données projet'!$E$10+1,1))</f>
        <v>368.2847231129137</v>
      </c>
      <c r="AO161" s="62">
        <f t="shared" si="144"/>
        <v>171.93647564114769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67.001586087608516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67.001586087608516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8.4429999999999943</v>
      </c>
      <c r="BD161" s="13">
        <f>IF('Données projet'!$A$88&gt;35,BD160+BC161-BL160,IF(A161&lt;'Données projet'!$A$88,$BA$205^A161,IF(A161='Données projet'!$A$88,'Données projet'!$B$88,BD160+BC161-BL160)))</f>
        <v>469.11200000000042</v>
      </c>
      <c r="BE161" s="14">
        <f>BD161*VLOOKUP('Données projet'!$B$11,Paramètres!$A$1:$I$89,3,0)*VLOOKUP('Données projet'!$B$11,Paramètres!$A$1:$I$89,5,0)</f>
        <v>446.40697920000036</v>
      </c>
      <c r="BF161" s="14">
        <f t="shared" si="167"/>
        <v>101.12402680758419</v>
      </c>
      <c r="BG161" s="22">
        <f t="shared" si="168"/>
        <v>953.61650212987649</v>
      </c>
      <c r="BH161" s="62">
        <f t="shared" si="116"/>
        <v>1246.9498354632099</v>
      </c>
      <c r="BI161" s="62">
        <f ca="1">AVERAGE(OFFSET($BH$3,0,0,'Données projet'!$E$11+1,1))-AVERAGE(OFFSET($H$3,0,0,'Données projet'!$E$11+1,1))</f>
        <v>395.99712591167969</v>
      </c>
      <c r="BJ161" s="62">
        <f t="shared" si="146"/>
        <v>183.6854485910585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70.467185368002049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70.467185368002049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8.4429999999999943</v>
      </c>
      <c r="N162" s="14">
        <f>IF('Données projet'!$A$36&gt;35,N161+M162-V161,IF(A162&lt;'Données projet'!$A$36,$K$205^A162,IF(A162='Données projet'!$A$36,'Données projet'!$B$36,N161+M162-V161)))</f>
        <v>477.5550000000004</v>
      </c>
      <c r="O162" s="14">
        <f>N162*VLOOKUP('Données projet'!$B$9,Paramètres!$A$1:$I$89,3,0)*VLOOKUP('Données projet'!$B$9,Paramètres!$A$1:$I$89,5,0)</f>
        <v>484.24077000000045</v>
      </c>
      <c r="P162" s="14">
        <f t="shared" si="141"/>
        <v>108.66064409983538</v>
      </c>
      <c r="Q162" s="22">
        <f t="shared" si="162"/>
        <v>1032.6366295572141</v>
      </c>
      <c r="R162" s="62">
        <f t="shared" si="109"/>
        <v>1325.9699628905473</v>
      </c>
      <c r="S162" s="62">
        <f ca="1">AVERAGE(OFFSET($R$3,0,0,'Données projet'!$E$9+1,1))-AVERAGE(OFFSET($H$3,0,0,'Données projet'!$E$9+1,1))</f>
        <v>432.90460577933851</v>
      </c>
      <c r="T162" s="62">
        <f t="shared" si="142"/>
        <v>199.33093168961955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73.615554833423801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73.615554833423801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8.4429999999999943</v>
      </c>
      <c r="AI162" s="14">
        <f>IF('Données projet'!$A$62&gt;35,AI161+AH162-AQ161,IF(A162&lt;'Données projet'!$A$62,$AF$205^A162,IF(A162='Données projet'!$A$62,'Données projet'!$B$62,AI161+AH162-AQ161)))</f>
        <v>477.5550000000004</v>
      </c>
      <c r="AJ162" s="14">
        <f>AI162*VLOOKUP('Données projet'!$B$10,Paramètres!$A$1:$I$89,3,0)*VLOOKUP('Données projet'!$B$10,Paramètres!$A$1:$I$89,5,0)</f>
        <v>432.09176400000035</v>
      </c>
      <c r="AK162" s="14">
        <f t="shared" si="164"/>
        <v>98.253268876899142</v>
      </c>
      <c r="AL162" s="22">
        <f t="shared" si="165"/>
        <v>923.68426559393322</v>
      </c>
      <c r="AM162" s="62">
        <f t="shared" si="113"/>
        <v>1217.0175989272666</v>
      </c>
      <c r="AN162" s="62">
        <f ca="1">AVERAGE(OFFSET($AM$3,0,0,'Données projet'!$E$10+1,1))-AVERAGE(OFFSET($H$3,0,0,'Données projet'!$E$10+1,1))</f>
        <v>368.2847231129137</v>
      </c>
      <c r="AO162" s="62">
        <f t="shared" si="144"/>
        <v>171.93647564114769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65.687725851362757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65.687725851362757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8.4429999999999943</v>
      </c>
      <c r="BD162" s="13">
        <f>IF('Données projet'!$A$88&gt;35,BD161+BC162-BL161,IF(A162&lt;'Données projet'!$A$88,$BA$205^A162,IF(A162='Données projet'!$A$88,'Données projet'!$B$88,BD161+BC162-BL161)))</f>
        <v>477.5550000000004</v>
      </c>
      <c r="BE162" s="14">
        <f>BD162*VLOOKUP('Données projet'!$B$11,Paramètres!$A$1:$I$89,3,0)*VLOOKUP('Données projet'!$B$11,Paramètres!$A$1:$I$89,5,0)</f>
        <v>454.44133800000043</v>
      </c>
      <c r="BF162" s="14">
        <f t="shared" si="167"/>
        <v>102.73051737466415</v>
      </c>
      <c r="BG162" s="22">
        <f t="shared" si="168"/>
        <v>970.40764811087411</v>
      </c>
      <c r="BH162" s="62">
        <f t="shared" si="116"/>
        <v>1263.7409814442074</v>
      </c>
      <c r="BI162" s="62">
        <f ca="1">AVERAGE(OFFSET($BH$3,0,0,'Données projet'!$E$11+1,1))-AVERAGE(OFFSET($H$3,0,0,'Données projet'!$E$11+1,1))</f>
        <v>395.99712591167969</v>
      </c>
      <c r="BJ162" s="62">
        <f t="shared" si="146"/>
        <v>183.6854485910585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69.085366843674606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69.085366843674606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8.4429999999999943</v>
      </c>
      <c r="N163" s="14">
        <f>IF('Données projet'!$A$36&gt;35,N162+M163-V162,IF(A163&lt;'Données projet'!$A$36,$K$205^A163,IF(A163='Données projet'!$A$36,'Données projet'!$B$36,N162+M163-V162)))</f>
        <v>485.99800000000039</v>
      </c>
      <c r="O163" s="14">
        <f>N163*VLOOKUP('Données projet'!$B$9,Paramètres!$A$1:$I$89,3,0)*VLOOKUP('Données projet'!$B$9,Paramètres!$A$1:$I$89,5,0)</f>
        <v>492.80197200000038</v>
      </c>
      <c r="P163" s="14">
        <f t="shared" si="141"/>
        <v>110.35637600432534</v>
      </c>
      <c r="Q163" s="22">
        <f t="shared" si="162"/>
        <v>1050.5007894408673</v>
      </c>
      <c r="R163" s="62">
        <f t="shared" si="109"/>
        <v>1343.8341227742005</v>
      </c>
      <c r="S163" s="62">
        <f ca="1">AVERAGE(OFFSET($R$3,0,0,'Données projet'!$E$9+1,1))-AVERAGE(OFFSET($H$3,0,0,'Données projet'!$E$9+1,1))</f>
        <v>432.90460577933851</v>
      </c>
      <c r="T163" s="62">
        <f t="shared" si="142"/>
        <v>199.33093168961955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72.171998704195204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72.171998704195204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8.4429999999999943</v>
      </c>
      <c r="AI163" s="14">
        <f>IF('Données projet'!$A$62&gt;35,AI162+AH163-AQ162,IF(A163&lt;'Données projet'!$A$62,$AF$205^A163,IF(A163='Données projet'!$A$62,'Données projet'!$B$62,AI162+AH163-AQ162)))</f>
        <v>485.99800000000039</v>
      </c>
      <c r="AJ163" s="14">
        <f>AI163*VLOOKUP('Données projet'!$B$10,Paramètres!$A$1:$I$89,3,0)*VLOOKUP('Données projet'!$B$10,Paramètres!$A$1:$I$89,5,0)</f>
        <v>439.73099040000034</v>
      </c>
      <c r="AK163" s="14">
        <f t="shared" si="164"/>
        <v>99.786585784186272</v>
      </c>
      <c r="AL163" s="22">
        <f t="shared" si="165"/>
        <v>939.65977852079175</v>
      </c>
      <c r="AM163" s="62">
        <f t="shared" si="113"/>
        <v>1232.9931118541251</v>
      </c>
      <c r="AN163" s="62">
        <f ca="1">AVERAGE(OFFSET($AM$3,0,0,'Données projet'!$E$10+1,1))-AVERAGE(OFFSET($H$3,0,0,'Données projet'!$E$10+1,1))</f>
        <v>368.2847231129137</v>
      </c>
      <c r="AO163" s="62">
        <f t="shared" si="144"/>
        <v>171.93647564114769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64.399629612974152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64.399629612974152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8.4429999999999943</v>
      </c>
      <c r="BD163" s="13">
        <f>IF('Données projet'!$A$88&gt;35,BD162+BC163-BL162,IF(A163&lt;'Données projet'!$A$88,$BA$205^A163,IF(A163='Données projet'!$A$88,'Données projet'!$B$88,BD162+BC163-BL162)))</f>
        <v>485.99800000000039</v>
      </c>
      <c r="BE163" s="14">
        <f>BD163*VLOOKUP('Données projet'!$B$11,Paramètres!$A$1:$I$89,3,0)*VLOOKUP('Données projet'!$B$11,Paramètres!$A$1:$I$89,5,0)</f>
        <v>462.47569680000038</v>
      </c>
      <c r="BF163" s="14">
        <f t="shared" si="167"/>
        <v>104.33370514628203</v>
      </c>
      <c r="BG163" s="22">
        <f t="shared" si="168"/>
        <v>987.19304172310842</v>
      </c>
      <c r="BH163" s="62">
        <f t="shared" si="116"/>
        <v>1280.5263750564418</v>
      </c>
      <c r="BI163" s="62">
        <f ca="1">AVERAGE(OFFSET($BH$3,0,0,'Données projet'!$E$11+1,1))-AVERAGE(OFFSET($H$3,0,0,'Données projet'!$E$11+1,1))</f>
        <v>395.99712591167969</v>
      </c>
      <c r="BJ163" s="62">
        <f t="shared" si="146"/>
        <v>183.6854485910585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67.730644937783154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67.730644937783154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8.4429999999999943</v>
      </c>
      <c r="N164" s="14">
        <f>IF('Données projet'!$A$36&gt;35,N163+M164-V163,IF(A164&lt;'Données projet'!$A$36,$K$205^A164,IF(A164='Données projet'!$A$36,'Données projet'!$B$36,N163+M164-V163)))</f>
        <v>494.44100000000037</v>
      </c>
      <c r="O164" s="14">
        <f>N164*VLOOKUP('Données projet'!$B$9,Paramètres!$A$1:$I$89,3,0)*VLOOKUP('Données projet'!$B$9,Paramètres!$A$1:$I$89,5,0)</f>
        <v>501.36317400000041</v>
      </c>
      <c r="P164" s="14">
        <f t="shared" si="141"/>
        <v>112.04868215190658</v>
      </c>
      <c r="Q164" s="22">
        <f t="shared" si="162"/>
        <v>1068.3589827979044</v>
      </c>
      <c r="R164" s="62">
        <f t="shared" si="109"/>
        <v>1361.6923161312377</v>
      </c>
      <c r="S164" s="62">
        <f ca="1">AVERAGE(OFFSET($R$3,0,0,'Données projet'!$E$9+1,1))-AVERAGE(OFFSET($H$3,0,0,'Données projet'!$E$9+1,1))</f>
        <v>432.90460577933851</v>
      </c>
      <c r="T164" s="62">
        <f t="shared" si="142"/>
        <v>199.33093168961955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70.756749830178478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70.756749830178478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8.4429999999999943</v>
      </c>
      <c r="AI164" s="14">
        <f>IF('Données projet'!$A$62&gt;35,AI163+AH164-AQ163,IF(A164&lt;'Données projet'!$A$62,$AF$205^A164,IF(A164='Données projet'!$A$62,'Données projet'!$B$62,AI163+AH164-AQ163)))</f>
        <v>494.44100000000037</v>
      </c>
      <c r="AJ164" s="14">
        <f>AI164*VLOOKUP('Données projet'!$B$10,Paramètres!$A$1:$I$89,3,0)*VLOOKUP('Données projet'!$B$10,Paramètres!$A$1:$I$89,5,0)</f>
        <v>447.37021680000026</v>
      </c>
      <c r="AK164" s="14">
        <f t="shared" si="164"/>
        <v>101.3168050491076</v>
      </c>
      <c r="AL164" s="22">
        <f t="shared" si="165"/>
        <v>955.62989638719603</v>
      </c>
      <c r="AM164" s="62">
        <f t="shared" si="113"/>
        <v>1248.9632297205294</v>
      </c>
      <c r="AN164" s="62">
        <f ca="1">AVERAGE(OFFSET($AM$3,0,0,'Données projet'!$E$10+1,1))-AVERAGE(OFFSET($H$3,0,0,'Données projet'!$E$10+1,1))</f>
        <v>368.2847231129137</v>
      </c>
      <c r="AO164" s="62">
        <f t="shared" si="144"/>
        <v>171.93647564114769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63.136792156159224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63.136792156159224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8.4429999999999943</v>
      </c>
      <c r="BD164" s="13">
        <f>IF('Données projet'!$A$88&gt;35,BD163+BC164-BL163,IF(A164&lt;'Données projet'!$A$88,$BA$205^A164,IF(A164='Données projet'!$A$88,'Données projet'!$B$88,BD163+BC164-BL163)))</f>
        <v>494.44100000000037</v>
      </c>
      <c r="BE164" s="14">
        <f>BD164*VLOOKUP('Données projet'!$B$11,Paramètres!$A$1:$I$89,3,0)*VLOOKUP('Données projet'!$B$11,Paramètres!$A$1:$I$89,5,0)</f>
        <v>470.51005560000038</v>
      </c>
      <c r="BF164" s="14">
        <f t="shared" si="167"/>
        <v>105.93365412079402</v>
      </c>
      <c r="BG164" s="22">
        <f t="shared" si="168"/>
        <v>1003.9727944303836</v>
      </c>
      <c r="BH164" s="62">
        <f t="shared" si="116"/>
        <v>1297.3061277637169</v>
      </c>
      <c r="BI164" s="62">
        <f ca="1">AVERAGE(OFFSET($BH$3,0,0,'Données projet'!$E$11+1,1))-AVERAGE(OFFSET($H$3,0,0,'Données projet'!$E$11+1,1))</f>
        <v>395.99712591167969</v>
      </c>
      <c r="BJ164" s="62">
        <f t="shared" si="146"/>
        <v>183.6854485910585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66.402488302167455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66.402488302167455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8.4429999999999943</v>
      </c>
      <c r="N165" s="14">
        <f>IF('Données projet'!$A$36&gt;35,N164+M165-V164,IF(A165&lt;'Données projet'!$A$36,$K$205^A165,IF(A165='Données projet'!$A$36,'Données projet'!$B$36,N164+M165-V164)))</f>
        <v>502.88400000000036</v>
      </c>
      <c r="O165" s="14">
        <f>N165*VLOOKUP('Données projet'!$B$9,Paramètres!$A$1:$I$89,3,0)*VLOOKUP('Données projet'!$B$9,Paramètres!$A$1:$I$89,5,0)</f>
        <v>509.92437600000034</v>
      </c>
      <c r="P165" s="14">
        <f t="shared" si="141"/>
        <v>113.73762779095213</v>
      </c>
      <c r="Q165" s="22">
        <f t="shared" si="162"/>
        <v>1086.211323269242</v>
      </c>
      <c r="R165" s="62">
        <f t="shared" si="109"/>
        <v>1379.5446566025753</v>
      </c>
      <c r="S165" s="62">
        <f ca="1">AVERAGE(OFFSET($R$3,0,0,'Données projet'!$E$9+1,1))-AVERAGE(OFFSET($H$3,0,0,'Données projet'!$E$9+1,1))</f>
        <v>432.90460577933851</v>
      </c>
      <c r="T165" s="62">
        <f t="shared" si="142"/>
        <v>199.33093168961955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69.369253123364643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69.369253123364643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8.4429999999999943</v>
      </c>
      <c r="AI165" s="14">
        <f>IF('Données projet'!$A$62&gt;35,AI164+AH165-AQ164,IF(A165&lt;'Données projet'!$A$62,$AF$205^A165,IF(A165='Données projet'!$A$62,'Données projet'!$B$62,AI164+AH165-AQ164)))</f>
        <v>502.88400000000036</v>
      </c>
      <c r="AJ165" s="14">
        <f>AI165*VLOOKUP('Données projet'!$B$10,Paramètres!$A$1:$I$89,3,0)*VLOOKUP('Données projet'!$B$10,Paramètres!$A$1:$I$89,5,0)</f>
        <v>455.00944320000031</v>
      </c>
      <c r="AK165" s="14">
        <f t="shared" si="164"/>
        <v>102.84398567063174</v>
      </c>
      <c r="AL165" s="22">
        <f t="shared" si="165"/>
        <v>971.59472194968396</v>
      </c>
      <c r="AM165" s="62">
        <f t="shared" si="113"/>
        <v>1264.9280552830173</v>
      </c>
      <c r="AN165" s="62">
        <f ca="1">AVERAGE(OFFSET($AM$3,0,0,'Données projet'!$E$10+1,1))-AVERAGE(OFFSET($H$3,0,0,'Données projet'!$E$10+1,1))</f>
        <v>368.2847231129137</v>
      </c>
      <c r="AO165" s="62">
        <f t="shared" si="144"/>
        <v>171.93647564114769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61.898718171617645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61.898718171617645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8.4429999999999943</v>
      </c>
      <c r="BD165" s="13">
        <f>IF('Données projet'!$A$88&gt;35,BD164+BC165-BL164,IF(A165&lt;'Données projet'!$A$88,$BA$205^A165,IF(A165='Données projet'!$A$88,'Données projet'!$B$88,BD164+BC165-BL164)))</f>
        <v>502.88400000000036</v>
      </c>
      <c r="BE165" s="14">
        <f>BD165*VLOOKUP('Données projet'!$B$11,Paramètres!$A$1:$I$89,3,0)*VLOOKUP('Données projet'!$B$11,Paramètres!$A$1:$I$89,5,0)</f>
        <v>478.54441440000033</v>
      </c>
      <c r="BF165" s="14">
        <f t="shared" si="167"/>
        <v>107.53042598566002</v>
      </c>
      <c r="BG165" s="22">
        <f t="shared" si="168"/>
        <v>1020.7470136716917</v>
      </c>
      <c r="BH165" s="62">
        <f t="shared" si="116"/>
        <v>1314.080347005025</v>
      </c>
      <c r="BI165" s="62">
        <f ca="1">AVERAGE(OFFSET($BH$3,0,0,'Données projet'!$E$11+1,1))-AVERAGE(OFFSET($H$3,0,0,'Données projet'!$E$11+1,1))</f>
        <v>395.99712591167969</v>
      </c>
      <c r="BJ165" s="62">
        <f t="shared" si="146"/>
        <v>183.6854485910585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65.10037600808063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65.10037600808063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8.4429999999999943</v>
      </c>
      <c r="N166" s="14">
        <f>IF('Données projet'!$A$36&gt;35,N165+M166-V165,IF(A166&lt;'Données projet'!$A$36,$K$205^A166,IF(A166='Données projet'!$A$36,'Données projet'!$B$36,N165+M166-V165)))</f>
        <v>511.32700000000034</v>
      </c>
      <c r="O166" s="14">
        <f>N166*VLOOKUP('Données projet'!$B$9,Paramètres!$A$1:$I$89,3,0)*VLOOKUP('Données projet'!$B$9,Paramètres!$A$1:$I$89,5,0)</f>
        <v>518.48557800000037</v>
      </c>
      <c r="P166" s="14">
        <f t="shared" si="141"/>
        <v>115.42327585333055</v>
      </c>
      <c r="Q166" s="22">
        <f t="shared" si="162"/>
        <v>1104.0579204612179</v>
      </c>
      <c r="R166" s="62">
        <f t="shared" si="109"/>
        <v>1397.3912537945512</v>
      </c>
      <c r="S166" s="62">
        <f ca="1">AVERAGE(OFFSET($R$3,0,0,'Données projet'!$E$9+1,1))-AVERAGE(OFFSET($H$3,0,0,'Données projet'!$E$9+1,1))</f>
        <v>432.90460577933851</v>
      </c>
      <c r="T166" s="62">
        <f t="shared" si="142"/>
        <v>199.33093168961955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68.008964380682002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68.008964380682002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8.4429999999999943</v>
      </c>
      <c r="AI166" s="14">
        <f>IF('Données projet'!$A$62&gt;35,AI165+AH166-AQ165,IF(A166&lt;'Données projet'!$A$62,$AF$205^A166,IF(A166='Données projet'!$A$62,'Données projet'!$B$62,AI165+AH166-AQ165)))</f>
        <v>511.32700000000034</v>
      </c>
      <c r="AJ166" s="14">
        <f>AI166*VLOOKUP('Données projet'!$B$10,Paramètres!$A$1:$I$89,3,0)*VLOOKUP('Données projet'!$B$10,Paramètres!$A$1:$I$89,5,0)</f>
        <v>462.64866960000029</v>
      </c>
      <c r="AK166" s="14">
        <f t="shared" si="164"/>
        <v>104.36818455309495</v>
      </c>
      <c r="AL166" s="22">
        <f t="shared" si="165"/>
        <v>987.5543543166408</v>
      </c>
      <c r="AM166" s="62">
        <f t="shared" si="113"/>
        <v>1280.8876876499742</v>
      </c>
      <c r="AN166" s="62">
        <f ca="1">AVERAGE(OFFSET($AM$3,0,0,'Données projet'!$E$10+1,1))-AVERAGE(OFFSET($H$3,0,0,'Données projet'!$E$10+1,1))</f>
        <v>368.2847231129137</v>
      </c>
      <c r="AO166" s="62">
        <f t="shared" si="144"/>
        <v>171.93647564114769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60.684922062762361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60.684922062762361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8.4429999999999943</v>
      </c>
      <c r="BD166" s="13">
        <f>IF('Données projet'!$A$88&gt;35,BD165+BC166-BL165,IF(A166&lt;'Données projet'!$A$88,$BA$205^A166,IF(A166='Données projet'!$A$88,'Données projet'!$B$88,BD165+BC166-BL165)))</f>
        <v>511.32700000000034</v>
      </c>
      <c r="BE166" s="14">
        <f>BD166*VLOOKUP('Données projet'!$B$11,Paramètres!$A$1:$I$89,3,0)*VLOOKUP('Données projet'!$B$11,Paramètres!$A$1:$I$89,5,0)</f>
        <v>486.57877320000034</v>
      </c>
      <c r="BF166" s="14">
        <f t="shared" si="167"/>
        <v>109.12408023825806</v>
      </c>
      <c r="BG166" s="22">
        <f t="shared" si="168"/>
        <v>1037.5158030716334</v>
      </c>
      <c r="BH166" s="62">
        <f t="shared" si="116"/>
        <v>1330.8491364049667</v>
      </c>
      <c r="BI166" s="62">
        <f ca="1">AVERAGE(OFFSET($BH$3,0,0,'Données projet'!$E$11+1,1))-AVERAGE(OFFSET($H$3,0,0,'Données projet'!$E$11+1,1))</f>
        <v>395.99712591167969</v>
      </c>
      <c r="BJ166" s="62">
        <f t="shared" si="146"/>
        <v>183.6854485910585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63.823797341870765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63.823797341870765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>
        <f>VLOOKUP(A167,'Données projet'!$A$35:$I$55,2,0)</f>
        <v>519.77</v>
      </c>
      <c r="L167" s="13">
        <f>VLOOKUP(A167,'Données projet'!$A$35:$I$55,9,0)</f>
        <v>8.4429999999999943</v>
      </c>
      <c r="M167" s="13">
        <f t="array" ref="M167">INDEX(L:L,MIN(IF(ISNUMBER(L167:L363),ROW(L167:L363),"")))</f>
        <v>8.4429999999999943</v>
      </c>
      <c r="N167" s="14">
        <f>IF('Données projet'!$A$36&gt;35,N166+M167-V166,IF(A167&lt;'Données projet'!$A$36,$K$205^A167,IF(A167='Données projet'!$A$36,'Données projet'!$B$36,N166+M167-V166)))</f>
        <v>519.77000000000032</v>
      </c>
      <c r="O167" s="14">
        <f>N167*VLOOKUP('Données projet'!$B$9,Paramètres!$A$1:$I$89,3,0)*VLOOKUP('Données projet'!$B$9,Paramètres!$A$1:$I$89,5,0)</f>
        <v>527.04678000000035</v>
      </c>
      <c r="P167" s="14">
        <f t="shared" si="141"/>
        <v>117.10568707351568</v>
      </c>
      <c r="Q167" s="22">
        <f t="shared" si="162"/>
        <v>1121.8988801530404</v>
      </c>
      <c r="R167" s="62">
        <f t="shared" si="109"/>
        <v>1415.2322134863737</v>
      </c>
      <c r="S167" s="62">
        <f ca="1">AVERAGE(OFFSET($R$3,0,0,'Données projet'!$E$9+1,1))-AVERAGE(OFFSET($H$3,0,0,'Données projet'!$E$9+1,1))</f>
        <v>432.90460577933851</v>
      </c>
      <c r="T167" s="62">
        <f t="shared" si="142"/>
        <v>199.33093168961955</v>
      </c>
      <c r="U167" s="16">
        <f>IF(ISNA(VLOOKUP(A167,'Données projet'!$A$35:$I$55,3,0)),0,VLOOKUP(A167,'Données projet'!$A$35:$I$55,3,0))</f>
        <v>14</v>
      </c>
      <c r="V167" s="16">
        <f>IF(ISNA(VLOOKUP(A167,'Données projet'!$A$35:$I$55,4,0)),0,VLOOKUP(A167,'Données projet'!$A$35:$I$55,4,0))</f>
        <v>59.58</v>
      </c>
      <c r="W167" s="17">
        <f>IF(ISNA(VLOOKUP(A167,'Données projet'!$A$35:$I$55,5,0)),0%,VLOOKUP(A167,'Données projet'!$A$35:$I$55,5,0)*VLOOKUP('Données projet'!$B$9,Paramètres!$A$1:$I$89,7,0))</f>
        <v>0.34400000000000003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89.649741007498079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89.649741007498079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>
        <f>VLOOKUP(A167,'Données projet'!$A$61:$I$81,2,0)</f>
        <v>519.77</v>
      </c>
      <c r="AG167" s="13">
        <f>VLOOKUP(A167,'Données projet'!$A$61:$I$81,9,0)</f>
        <v>8.4429999999999943</v>
      </c>
      <c r="AH167" s="13">
        <f t="array" ref="AH167">INDEX(AG:AG,MIN(IF(ISNUMBER(AG167:AG363),ROW(AG167:AG363),"")))</f>
        <v>8.4429999999999943</v>
      </c>
      <c r="AI167" s="14">
        <f>IF('Données projet'!$A$62&gt;35,AI166+AH167-AQ166,IF(A167&lt;'Données projet'!$A$62,$AF$205^A167,IF(A167='Données projet'!$A$62,'Données projet'!$B$62,AI166+AH167-AQ166)))</f>
        <v>519.77000000000032</v>
      </c>
      <c r="AJ167" s="14">
        <f>AI167*VLOOKUP('Données projet'!$B$10,Paramètres!$A$1:$I$89,3,0)*VLOOKUP('Données projet'!$B$10,Paramètres!$A$1:$I$89,5,0)</f>
        <v>470.28789600000022</v>
      </c>
      <c r="AK167" s="14">
        <f t="shared" si="164"/>
        <v>105.88945661390174</v>
      </c>
      <c r="AL167" s="22">
        <f t="shared" si="165"/>
        <v>1003.5088891358791</v>
      </c>
      <c r="AM167" s="62">
        <f t="shared" si="113"/>
        <v>1296.8422224692124</v>
      </c>
      <c r="AN167" s="62">
        <f ca="1">AVERAGE(OFFSET($AM$3,0,0,'Données projet'!$E$10+1,1))-AVERAGE(OFFSET($H$3,0,0,'Données projet'!$E$10+1,1))</f>
        <v>368.2847231129137</v>
      </c>
      <c r="AO167" s="62">
        <f t="shared" si="144"/>
        <v>171.93647564114769</v>
      </c>
      <c r="AP167" s="16">
        <f>IF(ISNA(VLOOKUP(A167,'Données projet'!$A$61:$I$81,3,0)),0,VLOOKUP(A167,'Données projet'!$A$61:$I$81,3,0))</f>
        <v>14</v>
      </c>
      <c r="AQ167" s="16">
        <f>IF(ISNA(VLOOKUP(A167,'Données projet'!$A$61:$I$81,4,0)),0,VLOOKUP(A167,'Données projet'!$A$61:$I$81,4,0))</f>
        <v>59.58</v>
      </c>
      <c r="AR167" s="17">
        <f>IF(ISNA(VLOOKUP(A167,'Données projet'!$A$61:$I$81,5,0)),0%,VLOOKUP(A167,'Données projet'!$A$61:$I$81,5,0)*VLOOKUP('Données projet'!$B$10,Paramètres!$A$1:$I$89,7,0))</f>
        <v>0.34400000000000003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79.995153514382864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79.995153514382864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>
        <f>VLOOKUP(A167,'Données projet'!$A$87:$I$107,2,0)</f>
        <v>519.77</v>
      </c>
      <c r="BB167" s="13">
        <f>VLOOKUP(A167,'Données projet'!$A$87:$I$107,9,0)</f>
        <v>8.4429999999999943</v>
      </c>
      <c r="BC167" s="13">
        <f t="array" ref="BC167">INDEX(BB:BB,MIN(IF(ISNUMBER(BB167:BB363),ROW(BB167:BB363),"")))</f>
        <v>8.4429999999999943</v>
      </c>
      <c r="BD167" s="13">
        <f>IF('Données projet'!$A$88&gt;35,BD166+BC167-BL166,IF(A167&lt;'Données projet'!$A$88,$BA$205^A167,IF(A167='Données projet'!$A$88,'Données projet'!$B$88,BD166+BC167-BL166)))</f>
        <v>519.77000000000032</v>
      </c>
      <c r="BE167" s="14">
        <f>BD167*VLOOKUP('Données projet'!$B$11,Paramètres!$A$1:$I$89,3,0)*VLOOKUP('Données projet'!$B$11,Paramètres!$A$1:$I$89,5,0)</f>
        <v>494.61313200000029</v>
      </c>
      <c r="BF167" s="14">
        <f t="shared" si="167"/>
        <v>110.71467429849332</v>
      </c>
      <c r="BG167" s="22">
        <f t="shared" si="168"/>
        <v>1054.2792626365431</v>
      </c>
      <c r="BH167" s="62">
        <f t="shared" si="116"/>
        <v>1347.6125959698763</v>
      </c>
      <c r="BI167" s="62">
        <f ca="1">AVERAGE(OFFSET($BH$3,0,0,'Données projet'!$E$11+1,1))-AVERAGE(OFFSET($H$3,0,0,'Données projet'!$E$11+1,1))</f>
        <v>395.99712591167969</v>
      </c>
      <c r="BJ167" s="62">
        <f t="shared" si="146"/>
        <v>183.6854485910585</v>
      </c>
      <c r="BK167" s="16">
        <f>IF(ISNA(VLOOKUP(A167,'Données projet'!$A$87:$I$107,3,0)),0,VLOOKUP(A167,'Données projet'!$A$87:$I$107,3,0))</f>
        <v>14</v>
      </c>
      <c r="BL167" s="16">
        <f>IF(ISNA(VLOOKUP(A167,'Données projet'!$A$87:$I$107,4,0)),0,VLOOKUP(A167,'Données projet'!$A$87:$I$107,4,0))</f>
        <v>59.58</v>
      </c>
      <c r="BM167" s="17">
        <f>IF(ISNA(VLOOKUP(A167,'Données projet'!$A$87:$I$107,5,0)),0%,VLOOKUP(A167,'Données projet'!$A$87:$I$107,5,0)*VLOOKUP('Données projet'!$B$11,Paramètres!$A$1:$I$89,7,0))</f>
        <v>0.34400000000000003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84.132833868575091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84.132833868575091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8.5459999999999976</v>
      </c>
      <c r="N168" s="14">
        <f>IF('Données projet'!$A$36&gt;35,N167+M168-V167,IF(A168&lt;'Données projet'!$A$36,$K$205^A168,IF(A168='Données projet'!$A$36,'Données projet'!$B$36,N167+M168-V167)))</f>
        <v>468.73600000000039</v>
      </c>
      <c r="O168" s="14">
        <f>N168*VLOOKUP('Données projet'!$B$9,Paramètres!$A$1:$I$89,3,0)*VLOOKUP('Données projet'!$B$9,Paramètres!$A$1:$I$89,5,0)</f>
        <v>475.29830400000037</v>
      </c>
      <c r="P168" s="14">
        <f t="shared" si="141"/>
        <v>106.88566320039537</v>
      </c>
      <c r="Q168" s="22">
        <f t="shared" si="162"/>
        <v>1013.9704095406892</v>
      </c>
      <c r="R168" s="62">
        <f t="shared" si="109"/>
        <v>1307.3037428740224</v>
      </c>
      <c r="S168" s="62">
        <f ca="1">AVERAGE(OFFSET($R$3,0,0,'Données projet'!$E$9+1,1))-AVERAGE(OFFSET($H$3,0,0,'Données projet'!$E$9+1,1))</f>
        <v>432.90460577933851</v>
      </c>
      <c r="T168" s="62">
        <f t="shared" si="142"/>
        <v>199.33093168961955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87.891764267283762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87.891764267283762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8.5459999999999976</v>
      </c>
      <c r="AI168" s="14">
        <f>IF('Données projet'!$A$62&gt;35,AI167+AH168-AQ167,IF(A168&lt;'Données projet'!$A$62,$AF$205^A168,IF(A168='Données projet'!$A$62,'Données projet'!$B$62,AI167+AH168-AQ167)))</f>
        <v>468.73600000000039</v>
      </c>
      <c r="AJ168" s="14">
        <f>AI168*VLOOKUP('Données projet'!$B$10,Paramètres!$A$1:$I$89,3,0)*VLOOKUP('Données projet'!$B$10,Paramètres!$A$1:$I$89,5,0)</f>
        <v>424.11233280000033</v>
      </c>
      <c r="AK168" s="14">
        <f t="shared" si="164"/>
        <v>96.648293340367189</v>
      </c>
      <c r="AL168" s="22">
        <f t="shared" si="165"/>
        <v>906.99142386114011</v>
      </c>
      <c r="AM168" s="62">
        <f t="shared" si="113"/>
        <v>1200.3247571944735</v>
      </c>
      <c r="AN168" s="62">
        <f ca="1">AVERAGE(OFFSET($AM$3,0,0,'Données projet'!$E$10+1,1))-AVERAGE(OFFSET($H$3,0,0,'Données projet'!$E$10+1,1))</f>
        <v>368.2847231129137</v>
      </c>
      <c r="AO168" s="62">
        <f t="shared" si="144"/>
        <v>171.93647564114769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78.426497346191624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78.426497346191624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8.5459999999999976</v>
      </c>
      <c r="BD168" s="13">
        <f>IF('Données projet'!$A$88&gt;35,BD167+BC168-BL167,IF(A168&lt;'Données projet'!$A$88,$BA$205^A168,IF(A168='Données projet'!$A$88,'Données projet'!$B$88,BD167+BC168-BL167)))</f>
        <v>468.73600000000039</v>
      </c>
      <c r="BE168" s="14">
        <f>BD168*VLOOKUP('Données projet'!$B$11,Paramètres!$A$1:$I$89,3,0)*VLOOKUP('Données projet'!$B$11,Paramètres!$A$1:$I$89,5,0)</f>
        <v>446.04917760000041</v>
      </c>
      <c r="BF168" s="14">
        <f t="shared" si="167"/>
        <v>101.05240560162805</v>
      </c>
      <c r="BG168" s="22">
        <f t="shared" si="168"/>
        <v>952.8685907428362</v>
      </c>
      <c r="BH168" s="62">
        <f t="shared" si="116"/>
        <v>1246.2019240761695</v>
      </c>
      <c r="BI168" s="62">
        <f ca="1">AVERAGE(OFFSET($BH$3,0,0,'Données projet'!$E$11+1,1))-AVERAGE(OFFSET($H$3,0,0,'Données projet'!$E$11+1,1))</f>
        <v>395.99712591167969</v>
      </c>
      <c r="BJ168" s="62">
        <f t="shared" si="146"/>
        <v>183.6854485910585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82.483040312373959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82.483040312373959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8.5459999999999976</v>
      </c>
      <c r="N169" s="14">
        <f>IF('Données projet'!$A$36&gt;35,N168+M169-V168,IF(A169&lt;'Données projet'!$A$36,$K$205^A169,IF(A169='Données projet'!$A$36,'Données projet'!$B$36,N168+M169-V168)))</f>
        <v>477.28200000000038</v>
      </c>
      <c r="O169" s="14">
        <f>N169*VLOOKUP('Données projet'!$B$9,Paramètres!$A$1:$I$89,3,0)*VLOOKUP('Données projet'!$B$9,Paramètres!$A$1:$I$89,5,0)</f>
        <v>483.96394800000041</v>
      </c>
      <c r="P169" s="14">
        <f t="shared" si="141"/>
        <v>108.6057555590847</v>
      </c>
      <c r="Q169" s="22">
        <f t="shared" si="162"/>
        <v>1032.0589003654065</v>
      </c>
      <c r="R169" s="62">
        <f t="shared" si="109"/>
        <v>1325.3922336987398</v>
      </c>
      <c r="S169" s="62">
        <f ca="1">AVERAGE(OFFSET($R$3,0,0,'Données projet'!$E$9+1,1))-AVERAGE(OFFSET($H$3,0,0,'Données projet'!$E$9+1,1))</f>
        <v>432.90460577933851</v>
      </c>
      <c r="T169" s="62">
        <f t="shared" si="142"/>
        <v>199.33093168961955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86.168260378685119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86.168260378685119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8.5459999999999976</v>
      </c>
      <c r="AI169" s="14">
        <f>IF('Données projet'!$A$62&gt;35,AI168+AH169-AQ168,IF(A169&lt;'Données projet'!$A$62,$AF$205^A169,IF(A169='Données projet'!$A$62,'Données projet'!$B$62,AI168+AH169-AQ168)))</f>
        <v>477.28200000000038</v>
      </c>
      <c r="AJ169" s="14">
        <f>AI169*VLOOKUP('Données projet'!$B$10,Paramètres!$A$1:$I$89,3,0)*VLOOKUP('Données projet'!$B$10,Paramètres!$A$1:$I$89,5,0)</f>
        <v>431.84475360000033</v>
      </c>
      <c r="AK169" s="14">
        <f t="shared" si="164"/>
        <v>98.203637489221336</v>
      </c>
      <c r="AL169" s="22">
        <f t="shared" si="165"/>
        <v>923.16761448039449</v>
      </c>
      <c r="AM169" s="62">
        <f t="shared" si="113"/>
        <v>1216.5009478137279</v>
      </c>
      <c r="AN169" s="62">
        <f ca="1">AVERAGE(OFFSET($AM$3,0,0,'Données projet'!$E$10+1,1))-AVERAGE(OFFSET($H$3,0,0,'Données projet'!$E$10+1,1))</f>
        <v>368.2847231129137</v>
      </c>
      <c r="AO169" s="62">
        <f t="shared" si="144"/>
        <v>171.93647564114769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76.888601568672826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76.888601568672826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8.5459999999999976</v>
      </c>
      <c r="BD169" s="13">
        <f>IF('Données projet'!$A$88&gt;35,BD168+BC169-BL168,IF(A169&lt;'Données projet'!$A$88,$BA$205^A169,IF(A169='Données projet'!$A$88,'Données projet'!$B$88,BD168+BC169-BL168)))</f>
        <v>477.28200000000038</v>
      </c>
      <c r="BE169" s="14">
        <f>BD169*VLOOKUP('Données projet'!$B$11,Paramètres!$A$1:$I$89,3,0)*VLOOKUP('Données projet'!$B$11,Paramètres!$A$1:$I$89,5,0)</f>
        <v>454.1815512000004</v>
      </c>
      <c r="BF169" s="14">
        <f t="shared" si="167"/>
        <v>102.67862436191818</v>
      </c>
      <c r="BG169" s="22">
        <f t="shared" si="168"/>
        <v>969.8648057703416</v>
      </c>
      <c r="BH169" s="62">
        <f t="shared" si="116"/>
        <v>1263.198139103675</v>
      </c>
      <c r="BI169" s="62">
        <f ca="1">AVERAGE(OFFSET($BH$3,0,0,'Données projet'!$E$11+1,1))-AVERAGE(OFFSET($H$3,0,0,'Données projet'!$E$11+1,1))</f>
        <v>395.99712591167969</v>
      </c>
      <c r="BJ169" s="62">
        <f t="shared" si="146"/>
        <v>183.6854485910585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80.865598201535221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80.865598201535221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8.5459999999999976</v>
      </c>
      <c r="N170" s="14">
        <f>IF('Données projet'!$A$36&gt;35,N169+M170-V169,IF(A170&lt;'Données projet'!$A$36,$K$205^A170,IF(A170='Données projet'!$A$36,'Données projet'!$B$36,N169+M170-V169)))</f>
        <v>485.82800000000037</v>
      </c>
      <c r="O170" s="14">
        <f>N170*VLOOKUP('Données projet'!$B$9,Paramètres!$A$1:$I$89,3,0)*VLOOKUP('Données projet'!$B$9,Paramètres!$A$1:$I$89,5,0)</f>
        <v>492.6295920000004</v>
      </c>
      <c r="P170" s="14">
        <f t="shared" si="141"/>
        <v>110.3222664206035</v>
      </c>
      <c r="Q170" s="22">
        <f t="shared" si="162"/>
        <v>1050.1411534158851</v>
      </c>
      <c r="R170" s="62">
        <f t="shared" si="109"/>
        <v>1343.4744867492184</v>
      </c>
      <c r="S170" s="62">
        <f ca="1">AVERAGE(OFFSET($R$3,0,0,'Données projet'!$E$9+1,1))-AVERAGE(OFFSET($H$3,0,0,'Données projet'!$E$9+1,1))</f>
        <v>432.90460577933851</v>
      </c>
      <c r="T170" s="62">
        <f t="shared" si="142"/>
        <v>199.33093168961955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84.478553350108314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84.478553350108314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8.5459999999999976</v>
      </c>
      <c r="AI170" s="14">
        <f>IF('Données projet'!$A$62&gt;35,AI169+AH170-AQ169,IF(A170&lt;'Données projet'!$A$62,$AF$205^A170,IF(A170='Données projet'!$A$62,'Données projet'!$B$62,AI169+AH170-AQ169)))</f>
        <v>485.82800000000037</v>
      </c>
      <c r="AJ170" s="14">
        <f>AI170*VLOOKUP('Données projet'!$B$10,Paramètres!$A$1:$I$89,3,0)*VLOOKUP('Données projet'!$B$10,Paramètres!$A$1:$I$89,5,0)</f>
        <v>439.57717440000033</v>
      </c>
      <c r="AK170" s="14">
        <f t="shared" si="164"/>
        <v>99.755743172047673</v>
      </c>
      <c r="AL170" s="22">
        <f t="shared" si="165"/>
        <v>939.33816477131688</v>
      </c>
      <c r="AM170" s="62">
        <f t="shared" si="113"/>
        <v>1232.6714981046503</v>
      </c>
      <c r="AN170" s="62">
        <f ca="1">AVERAGE(OFFSET($AM$3,0,0,'Données projet'!$E$10+1,1))-AVERAGE(OFFSET($H$3,0,0,'Données projet'!$E$10+1,1))</f>
        <v>368.2847231129137</v>
      </c>
      <c r="AO170" s="62">
        <f t="shared" si="144"/>
        <v>171.93647564114769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75.380862989327369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75.380862989327369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8.5459999999999976</v>
      </c>
      <c r="BD170" s="13">
        <f>IF('Données projet'!$A$88&gt;35,BD169+BC170-BL169,IF(A170&lt;'Données projet'!$A$88,$BA$205^A170,IF(A170='Données projet'!$A$88,'Données projet'!$B$88,BD169+BC170-BL169)))</f>
        <v>485.82800000000037</v>
      </c>
      <c r="BE170" s="14">
        <f>BD170*VLOOKUP('Données projet'!$B$11,Paramètres!$A$1:$I$89,3,0)*VLOOKUP('Données projet'!$B$11,Paramètres!$A$1:$I$89,5,0)</f>
        <v>462.31392480000034</v>
      </c>
      <c r="BF170" s="14">
        <f t="shared" si="167"/>
        <v>104.30145708432539</v>
      </c>
      <c r="BG170" s="22">
        <f t="shared" si="168"/>
        <v>986.85512344853396</v>
      </c>
      <c r="BH170" s="62">
        <f t="shared" si="116"/>
        <v>1280.1884567818672</v>
      </c>
      <c r="BI170" s="62">
        <f ca="1">AVERAGE(OFFSET($BH$3,0,0,'Données projet'!$E$11+1,1))-AVERAGE(OFFSET($H$3,0,0,'Données projet'!$E$11+1,1))</f>
        <v>395.99712591167969</v>
      </c>
      <c r="BJ170" s="62">
        <f t="shared" si="146"/>
        <v>183.6854485910585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79.279873143947768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79.279873143947768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8.5459999999999976</v>
      </c>
      <c r="N171" s="14">
        <f>IF('Données projet'!$A$36&gt;35,N170+M171-V170,IF(A171&lt;'Données projet'!$A$36,$K$205^A171,IF(A171='Données projet'!$A$36,'Données projet'!$B$36,N170+M171-V170)))</f>
        <v>494.37400000000036</v>
      </c>
      <c r="O171" s="14">
        <f>N171*VLOOKUP('Données projet'!$B$9,Paramètres!$A$1:$I$89,3,0)*VLOOKUP('Données projet'!$B$9,Paramètres!$A$1:$I$89,5,0)</f>
        <v>501.29523600000039</v>
      </c>
      <c r="P171" s="14">
        <f t="shared" si="141"/>
        <v>112.03526605421492</v>
      </c>
      <c r="Q171" s="22">
        <f t="shared" si="162"/>
        <v>1068.2172910777583</v>
      </c>
      <c r="R171" s="62">
        <f t="shared" si="109"/>
        <v>1361.5506244110916</v>
      </c>
      <c r="S171" s="62">
        <f ca="1">AVERAGE(OFFSET($R$3,0,0,'Données projet'!$E$9+1,1))-AVERAGE(OFFSET($H$3,0,0,'Données projet'!$E$9+1,1))</f>
        <v>432.90460577933851</v>
      </c>
      <c r="T171" s="62">
        <f t="shared" si="142"/>
        <v>199.33093168961955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82.821980445742383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82.821980445742383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8.5459999999999976</v>
      </c>
      <c r="AI171" s="14">
        <f>IF('Données projet'!$A$62&gt;35,AI170+AH171-AQ170,IF(A171&lt;'Données projet'!$A$62,$AF$205^A171,IF(A171='Données projet'!$A$62,'Données projet'!$B$62,AI170+AH171-AQ170)))</f>
        <v>494.37400000000036</v>
      </c>
      <c r="AJ171" s="14">
        <f>AI171*VLOOKUP('Données projet'!$B$10,Paramètres!$A$1:$I$89,3,0)*VLOOKUP('Données projet'!$B$10,Paramètres!$A$1:$I$89,5,0)</f>
        <v>447.30959520000027</v>
      </c>
      <c r="AK171" s="14">
        <f t="shared" si="164"/>
        <v>101.30467392781068</v>
      </c>
      <c r="AL171" s="22">
        <f t="shared" si="165"/>
        <v>955.50318539760417</v>
      </c>
      <c r="AM171" s="62">
        <f t="shared" si="113"/>
        <v>1248.8365187309375</v>
      </c>
      <c r="AN171" s="62">
        <f ca="1">AVERAGE(OFFSET($AM$3,0,0,'Données projet'!$E$10+1,1))-AVERAGE(OFFSET($H$3,0,0,'Données projet'!$E$10+1,1))</f>
        <v>368.2847231129137</v>
      </c>
      <c r="AO171" s="62">
        <f t="shared" si="144"/>
        <v>171.93647564114769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73.902690243893147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73.902690243893147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8.5459999999999976</v>
      </c>
      <c r="BD171" s="13">
        <f>IF('Données projet'!$A$88&gt;35,BD170+BC171-BL170,IF(A171&lt;'Données projet'!$A$88,$BA$205^A171,IF(A171='Données projet'!$A$88,'Données projet'!$B$88,BD170+BC171-BL170)))</f>
        <v>494.37400000000036</v>
      </c>
      <c r="BE171" s="14">
        <f>BD171*VLOOKUP('Données projet'!$B$11,Paramètres!$A$1:$I$89,3,0)*VLOOKUP('Données projet'!$B$11,Paramètres!$A$1:$I$89,5,0)</f>
        <v>470.44629840000033</v>
      </c>
      <c r="BF171" s="14">
        <f t="shared" si="167"/>
        <v>105.92097020318585</v>
      </c>
      <c r="BG171" s="22">
        <f t="shared" si="168"/>
        <v>1003.8396594838824</v>
      </c>
      <c r="BH171" s="62">
        <f t="shared" si="116"/>
        <v>1297.1729928172158</v>
      </c>
      <c r="BI171" s="62">
        <f ca="1">AVERAGE(OFFSET($BH$3,0,0,'Données projet'!$E$11+1,1))-AVERAGE(OFFSET($H$3,0,0,'Données projet'!$E$11+1,1))</f>
        <v>395.99712591167969</v>
      </c>
      <c r="BJ171" s="62">
        <f t="shared" si="146"/>
        <v>183.6854485910585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77.725243187542816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77.725243187542816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8.5459999999999976</v>
      </c>
      <c r="N172" s="14">
        <f>IF('Données projet'!$A$36&gt;35,N171+M172-V171,IF(A172&lt;'Données projet'!$A$36,$K$205^A172,IF(A172='Données projet'!$A$36,'Données projet'!$B$36,N171+M172-V171)))</f>
        <v>502.92000000000036</v>
      </c>
      <c r="O172" s="14">
        <f>N172*VLOOKUP('Données projet'!$B$9,Paramètres!$A$1:$I$89,3,0)*VLOOKUP('Données projet'!$B$9,Paramètres!$A$1:$I$89,5,0)</f>
        <v>509.96088000000043</v>
      </c>
      <c r="P172" s="14">
        <f t="shared" si="141"/>
        <v>113.74482216057152</v>
      </c>
      <c r="Q172" s="22">
        <f t="shared" si="162"/>
        <v>1086.2874312629961</v>
      </c>
      <c r="R172" s="62">
        <f t="shared" si="109"/>
        <v>1379.6207645963293</v>
      </c>
      <c r="S172" s="62">
        <f ca="1">AVERAGE(OFFSET($R$3,0,0,'Données projet'!$E$9+1,1))-AVERAGE(OFFSET($H$3,0,0,'Données projet'!$E$9+1,1))</f>
        <v>432.90460577933851</v>
      </c>
      <c r="T172" s="62">
        <f t="shared" si="142"/>
        <v>199.33093168961955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81.197891925621363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81.197891925621363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8.5459999999999976</v>
      </c>
      <c r="AI172" s="14">
        <f>IF('Données projet'!$A$62&gt;35,AI171+AH172-AQ171,IF(A172&lt;'Données projet'!$A$62,$AF$205^A172,IF(A172='Données projet'!$A$62,'Données projet'!$B$62,AI171+AH172-AQ171)))</f>
        <v>502.92000000000036</v>
      </c>
      <c r="AJ172" s="14">
        <f>AI172*VLOOKUP('Données projet'!$B$10,Paramètres!$A$1:$I$89,3,0)*VLOOKUP('Données projet'!$B$10,Paramètres!$A$1:$I$89,5,0)</f>
        <v>455.04201600000027</v>
      </c>
      <c r="AK172" s="14">
        <f t="shared" si="164"/>
        <v>102.85049097288233</v>
      </c>
      <c r="AL172" s="22">
        <f t="shared" si="165"/>
        <v>971.66278297777069</v>
      </c>
      <c r="AM172" s="62">
        <f t="shared" si="113"/>
        <v>1264.9961163111041</v>
      </c>
      <c r="AN172" s="62">
        <f ca="1">AVERAGE(OFFSET($AM$3,0,0,'Données projet'!$E$10+1,1))-AVERAGE(OFFSET($H$3,0,0,'Données projet'!$E$10+1,1))</f>
        <v>368.2847231129137</v>
      </c>
      <c r="AO172" s="62">
        <f t="shared" si="144"/>
        <v>171.93647564114769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72.453503564400549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72.453503564400549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8.5459999999999976</v>
      </c>
      <c r="BD172" s="13">
        <f>IF('Données projet'!$A$88&gt;35,BD171+BC172-BL171,IF(A172&lt;'Données projet'!$A$88,$BA$205^A172,IF(A172='Données projet'!$A$88,'Données projet'!$B$88,BD171+BC172-BL171)))</f>
        <v>502.92000000000036</v>
      </c>
      <c r="BE172" s="14">
        <f>BD172*VLOOKUP('Données projet'!$B$11,Paramètres!$A$1:$I$89,3,0)*VLOOKUP('Données projet'!$B$11,Paramètres!$A$1:$I$89,5,0)</f>
        <v>478.57867200000032</v>
      </c>
      <c r="BF172" s="14">
        <f t="shared" si="167"/>
        <v>107.53722772440642</v>
      </c>
      <c r="BG172" s="22">
        <f t="shared" si="168"/>
        <v>1020.8185253533417</v>
      </c>
      <c r="BH172" s="62">
        <f t="shared" si="116"/>
        <v>1314.151858686675</v>
      </c>
      <c r="BI172" s="62">
        <f ca="1">AVERAGE(OFFSET($BH$3,0,0,'Données projet'!$E$11+1,1))-AVERAGE(OFFSET($H$3,0,0,'Données projet'!$E$11+1,1))</f>
        <v>395.99712591167969</v>
      </c>
      <c r="BJ172" s="62">
        <f t="shared" si="146"/>
        <v>183.6854485910585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76.201098576352322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76.201098576352322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8.5459999999999976</v>
      </c>
      <c r="N173" s="14">
        <f>IF('Données projet'!$A$36&gt;35,N172+M173-V172,IF(A173&lt;'Données projet'!$A$36,$K$205^A173,IF(A173='Données projet'!$A$36,'Données projet'!$B$36,N172+M173-V172)))</f>
        <v>511.46600000000035</v>
      </c>
      <c r="O173" s="14">
        <f>N173*VLOOKUP('Données projet'!$B$9,Paramètres!$A$1:$I$89,3,0)*VLOOKUP('Données projet'!$B$9,Paramètres!$A$1:$I$89,5,0)</f>
        <v>518.62652400000036</v>
      </c>
      <c r="P173" s="14">
        <f t="shared" si="141"/>
        <v>115.45100000763091</v>
      </c>
      <c r="Q173" s="22">
        <f t="shared" si="162"/>
        <v>1104.3516876466244</v>
      </c>
      <c r="R173" s="62">
        <f t="shared" si="109"/>
        <v>1397.6850209799577</v>
      </c>
      <c r="S173" s="62">
        <f ca="1">AVERAGE(OFFSET($R$3,0,0,'Données projet'!$E$9+1,1))-AVERAGE(OFFSET($H$3,0,0,'Données projet'!$E$9+1,1))</f>
        <v>432.90460577933851</v>
      </c>
      <c r="T173" s="62">
        <f t="shared" si="142"/>
        <v>199.33093168961955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79.605650790783727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79.605650790783727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8.5459999999999976</v>
      </c>
      <c r="AI173" s="14">
        <f>IF('Données projet'!$A$62&gt;35,AI172+AH173-AQ172,IF(A173&lt;'Données projet'!$A$62,$AF$205^A173,IF(A173='Données projet'!$A$62,'Données projet'!$B$62,AI172+AH173-AQ172)))</f>
        <v>511.46600000000035</v>
      </c>
      <c r="AJ173" s="14">
        <f>AI173*VLOOKUP('Données projet'!$B$10,Paramètres!$A$1:$I$89,3,0)*VLOOKUP('Données projet'!$B$10,Paramètres!$A$1:$I$89,5,0)</f>
        <v>462.77443680000027</v>
      </c>
      <c r="AK173" s="14">
        <f t="shared" si="164"/>
        <v>104.39325332394039</v>
      </c>
      <c r="AL173" s="22">
        <f t="shared" si="165"/>
        <v>987.81706029919678</v>
      </c>
      <c r="AM173" s="62">
        <f t="shared" si="113"/>
        <v>1281.15039363253</v>
      </c>
      <c r="AN173" s="62">
        <f ca="1">AVERAGE(OFFSET($AM$3,0,0,'Données projet'!$E$10+1,1))-AVERAGE(OFFSET($H$3,0,0,'Données projet'!$E$10+1,1))</f>
        <v>368.2847231129137</v>
      </c>
      <c r="AO173" s="62">
        <f t="shared" si="144"/>
        <v>171.93647564114769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71.032734551776201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71.032734551776201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8.5459999999999976</v>
      </c>
      <c r="BD173" s="13">
        <f>IF('Données projet'!$A$88&gt;35,BD172+BC173-BL172,IF(A173&lt;'Données projet'!$A$88,$BA$205^A173,IF(A173='Données projet'!$A$88,'Données projet'!$B$88,BD172+BC173-BL172)))</f>
        <v>511.46600000000035</v>
      </c>
      <c r="BE173" s="14">
        <f>BD173*VLOOKUP('Données projet'!$B$11,Paramètres!$A$1:$I$89,3,0)*VLOOKUP('Données projet'!$B$11,Paramètres!$A$1:$I$89,5,0)</f>
        <v>486.71104560000038</v>
      </c>
      <c r="BF173" s="14">
        <f t="shared" si="167"/>
        <v>109.15029135396269</v>
      </c>
      <c r="BG173" s="22">
        <f t="shared" si="168"/>
        <v>1037.7918285281523</v>
      </c>
      <c r="BH173" s="62">
        <f t="shared" si="116"/>
        <v>1331.1251618614856</v>
      </c>
      <c r="BI173" s="62">
        <f ca="1">AVERAGE(OFFSET($BH$3,0,0,'Données projet'!$E$11+1,1))-AVERAGE(OFFSET($H$3,0,0,'Données projet'!$E$11+1,1))</f>
        <v>395.99712591167969</v>
      </c>
      <c r="BJ173" s="62">
        <f t="shared" si="146"/>
        <v>183.6854485910585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74.706841511350859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74.706841511350859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8.5459999999999976</v>
      </c>
      <c r="N174" s="14">
        <f>IF('Données projet'!$A$36&gt;35,N173+M174-V173,IF(A174&lt;'Données projet'!$A$36,$K$205^A174,IF(A174='Données projet'!$A$36,'Données projet'!$B$36,N173+M174-V173)))</f>
        <v>520.0120000000004</v>
      </c>
      <c r="O174" s="14">
        <f>N174*VLOOKUP('Données projet'!$B$9,Paramètres!$A$1:$I$89,3,0)*VLOOKUP('Données projet'!$B$9,Paramètres!$A$1:$I$89,5,0)</f>
        <v>527.2921680000004</v>
      </c>
      <c r="P174" s="14">
        <f t="shared" si="141"/>
        <v>117.15386255722979</v>
      </c>
      <c r="Q174" s="22">
        <f t="shared" si="162"/>
        <v>1122.4101698871759</v>
      </c>
      <c r="R174" s="62">
        <f t="shared" si="109"/>
        <v>1415.7435032205092</v>
      </c>
      <c r="S174" s="62">
        <f ca="1">AVERAGE(OFFSET($R$3,0,0,'Données projet'!$E$9+1,1))-AVERAGE(OFFSET($H$3,0,0,'Données projet'!$E$9+1,1))</f>
        <v>432.90460577933851</v>
      </c>
      <c r="T174" s="62">
        <f t="shared" si="142"/>
        <v>199.33093168961955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78.044632533429066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78.044632533429066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8.5459999999999976</v>
      </c>
      <c r="AI174" s="14">
        <f>IF('Données projet'!$A$62&gt;35,AI173+AH174-AQ173,IF(A174&lt;'Données projet'!$A$62,$AF$205^A174,IF(A174='Données projet'!$A$62,'Données projet'!$B$62,AI173+AH174-AQ173)))</f>
        <v>520.0120000000004</v>
      </c>
      <c r="AJ174" s="14">
        <f>AI174*VLOOKUP('Données projet'!$B$10,Paramètres!$A$1:$I$89,3,0)*VLOOKUP('Données projet'!$B$10,Paramètres!$A$1:$I$89,5,0)</f>
        <v>470.50685760000033</v>
      </c>
      <c r="AK174" s="14">
        <f t="shared" si="164"/>
        <v>105.93301791241842</v>
      </c>
      <c r="AL174" s="22">
        <f t="shared" si="165"/>
        <v>1003.9661165174626</v>
      </c>
      <c r="AM174" s="62">
        <f t="shared" si="113"/>
        <v>1297.299449850796</v>
      </c>
      <c r="AN174" s="62">
        <f ca="1">AVERAGE(OFFSET($AM$3,0,0,'Données projet'!$E$10+1,1))-AVERAGE(OFFSET($H$3,0,0,'Données projet'!$E$10+1,1))</f>
        <v>368.2847231129137</v>
      </c>
      <c r="AO174" s="62">
        <f t="shared" si="144"/>
        <v>171.93647564114769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69.639825952905895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69.639825952905895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8.5459999999999976</v>
      </c>
      <c r="BD174" s="13">
        <f>IF('Données projet'!$A$88&gt;35,BD173+BC174-BL173,IF(A174&lt;'Données projet'!$A$88,$BA$205^A174,IF(A174='Données projet'!$A$88,'Données projet'!$B$88,BD173+BC174-BL173)))</f>
        <v>520.0120000000004</v>
      </c>
      <c r="BE174" s="14">
        <f>BD174*VLOOKUP('Données projet'!$B$11,Paramètres!$A$1:$I$89,3,0)*VLOOKUP('Données projet'!$B$11,Paramètres!$A$1:$I$89,5,0)</f>
        <v>494.84341920000037</v>
      </c>
      <c r="BF174" s="14">
        <f t="shared" si="167"/>
        <v>110.76022061756538</v>
      </c>
      <c r="BG174" s="22">
        <f t="shared" si="168"/>
        <v>1054.7596726822603</v>
      </c>
      <c r="BH174" s="62">
        <f t="shared" si="116"/>
        <v>1348.0930060155936</v>
      </c>
      <c r="BI174" s="62">
        <f ca="1">AVERAGE(OFFSET($BH$3,0,0,'Données projet'!$E$11+1,1))-AVERAGE(OFFSET($H$3,0,0,'Données projet'!$E$11+1,1))</f>
        <v>395.99712591167969</v>
      </c>
      <c r="BJ174" s="62">
        <f t="shared" si="146"/>
        <v>183.6854485910585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73.241885915987254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73.241885915987254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8.5459999999999976</v>
      </c>
      <c r="N175" s="14">
        <f>IF('Données projet'!$A$36&gt;35,N174+M175-V174,IF(A175&lt;'Données projet'!$A$36,$K$205^A175,IF(A175='Données projet'!$A$36,'Données projet'!$B$36,N174+M175-V174)))</f>
        <v>528.55800000000045</v>
      </c>
      <c r="O175" s="14">
        <f>N175*VLOOKUP('Données projet'!$B$9,Paramètres!$A$1:$I$89,3,0)*VLOOKUP('Données projet'!$B$9,Paramètres!$A$1:$I$89,5,0)</f>
        <v>535.95781200000044</v>
      </c>
      <c r="P175" s="14">
        <f t="shared" si="141"/>
        <v>118.85347058310219</v>
      </c>
      <c r="Q175" s="22">
        <f t="shared" si="162"/>
        <v>1140.4629838322371</v>
      </c>
      <c r="R175" s="62">
        <f t="shared" si="109"/>
        <v>1433.7963171655704</v>
      </c>
      <c r="S175" s="62">
        <f ca="1">AVERAGE(OFFSET($R$3,0,0,'Données projet'!$E$9+1,1))-AVERAGE(OFFSET($H$3,0,0,'Données projet'!$E$9+1,1))</f>
        <v>432.90460577933851</v>
      </c>
      <c r="T175" s="62">
        <f t="shared" si="142"/>
        <v>199.33093168961955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76.51422489197401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76.51422489197401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8.5459999999999976</v>
      </c>
      <c r="AI175" s="14">
        <f>IF('Données projet'!$A$62&gt;35,AI174+AH175-AQ174,IF(A175&lt;'Données projet'!$A$62,$AF$205^A175,IF(A175='Données projet'!$A$62,'Données projet'!$B$62,AI174+AH175-AQ174)))</f>
        <v>528.55800000000045</v>
      </c>
      <c r="AJ175" s="14">
        <f>AI175*VLOOKUP('Données projet'!$B$10,Paramètres!$A$1:$I$89,3,0)*VLOOKUP('Données projet'!$B$10,Paramètres!$A$1:$I$89,5,0)</f>
        <v>478.23927840000039</v>
      </c>
      <c r="AK175" s="14">
        <f t="shared" si="164"/>
        <v>107.46983969122122</v>
      </c>
      <c r="AL175" s="22">
        <f t="shared" si="165"/>
        <v>1020.110047342211</v>
      </c>
      <c r="AM175" s="62">
        <f t="shared" si="113"/>
        <v>1313.4433806755444</v>
      </c>
      <c r="AN175" s="62">
        <f ca="1">AVERAGE(OFFSET($AM$3,0,0,'Données projet'!$E$10+1,1))-AVERAGE(OFFSET($H$3,0,0,'Données projet'!$E$10+1,1))</f>
        <v>368.2847231129137</v>
      </c>
      <c r="AO175" s="62">
        <f t="shared" si="144"/>
        <v>171.93647564114769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68.27423144206908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68.27423144206908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8.5459999999999976</v>
      </c>
      <c r="BD175" s="13">
        <f>IF('Données projet'!$A$88&gt;35,BD174+BC175-BL174,IF(A175&lt;'Données projet'!$A$88,$BA$205^A175,IF(A175='Données projet'!$A$88,'Données projet'!$B$88,BD174+BC175-BL174)))</f>
        <v>528.55800000000045</v>
      </c>
      <c r="BE175" s="14">
        <f>BD175*VLOOKUP('Données projet'!$B$11,Paramètres!$A$1:$I$89,3,0)*VLOOKUP('Données projet'!$B$11,Paramètres!$A$1:$I$89,5,0)</f>
        <v>502.97579280000042</v>
      </c>
      <c r="BF175" s="14">
        <f t="shared" si="167"/>
        <v>112.36707297223725</v>
      </c>
      <c r="BG175" s="22">
        <f t="shared" si="168"/>
        <v>1071.7221578866472</v>
      </c>
      <c r="BH175" s="62">
        <f t="shared" si="116"/>
        <v>1365.0554912199805</v>
      </c>
      <c r="BI175" s="62">
        <f ca="1">AVERAGE(OFFSET($BH$3,0,0,'Données projet'!$E$11+1,1))-AVERAGE(OFFSET($H$3,0,0,'Données projet'!$E$11+1,1))</f>
        <v>395.99712591167969</v>
      </c>
      <c r="BJ175" s="62">
        <f t="shared" si="146"/>
        <v>183.6854485910585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71.805657206314052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71.805657206314052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8.5459999999999976</v>
      </c>
      <c r="N176" s="14">
        <f>IF('Données projet'!$A$36&gt;35,N175+M176-V175,IF(A176&lt;'Données projet'!$A$36,$K$205^A176,IF(A176='Données projet'!$A$36,'Données projet'!$B$36,N175+M176-V175)))</f>
        <v>537.1040000000005</v>
      </c>
      <c r="O176" s="14">
        <f>N176*VLOOKUP('Données projet'!$B$9,Paramètres!$A$1:$I$89,3,0)*VLOOKUP('Données projet'!$B$9,Paramètres!$A$1:$I$89,5,0)</f>
        <v>544.62345600000049</v>
      </c>
      <c r="P176" s="14">
        <f t="shared" si="141"/>
        <v>120.54988278104692</v>
      </c>
      <c r="Q176" s="22">
        <f t="shared" si="162"/>
        <v>1158.510231710324</v>
      </c>
      <c r="R176" s="62">
        <f t="shared" si="109"/>
        <v>1451.8435650436572</v>
      </c>
      <c r="S176" s="62">
        <f ca="1">AVERAGE(OFFSET($R$3,0,0,'Données projet'!$E$9+1,1))-AVERAGE(OFFSET($H$3,0,0,'Données projet'!$E$9+1,1))</f>
        <v>432.90460577933851</v>
      </c>
      <c r="T176" s="62">
        <f t="shared" si="142"/>
        <v>199.33093168961955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75.013827610911392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75.013827610911392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8.5459999999999976</v>
      </c>
      <c r="AI176" s="14">
        <f>IF('Données projet'!$A$62&gt;35,AI175+AH176-AQ175,IF(A176&lt;'Données projet'!$A$62,$AF$205^A176,IF(A176='Données projet'!$A$62,'Données projet'!$B$62,AI175+AH176-AQ175)))</f>
        <v>537.1040000000005</v>
      </c>
      <c r="AJ176" s="14">
        <f>AI176*VLOOKUP('Données projet'!$B$10,Paramètres!$A$1:$I$89,3,0)*VLOOKUP('Données projet'!$B$10,Paramètres!$A$1:$I$89,5,0)</f>
        <v>485.97169920000039</v>
      </c>
      <c r="AK176" s="14">
        <f t="shared" si="164"/>
        <v>109.00377173434057</v>
      </c>
      <c r="AL176" s="22">
        <f t="shared" si="165"/>
        <v>1036.2489452106438</v>
      </c>
      <c r="AM176" s="62">
        <f t="shared" si="113"/>
        <v>1329.5822785439771</v>
      </c>
      <c r="AN176" s="62">
        <f ca="1">AVERAGE(OFFSET($AM$3,0,0,'Données projet'!$E$10+1,1))-AVERAGE(OFFSET($H$3,0,0,'Données projet'!$E$10+1,1))</f>
        <v>368.2847231129137</v>
      </c>
      <c r="AO176" s="62">
        <f t="shared" si="144"/>
        <v>171.93647564114769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66.935415406659359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66.935415406659359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8.5459999999999976</v>
      </c>
      <c r="BD176" s="13">
        <f>IF('Données projet'!$A$88&gt;35,BD175+BC176-BL175,IF(A176&lt;'Données projet'!$A$88,$BA$205^A176,IF(A176='Données projet'!$A$88,'Données projet'!$B$88,BD175+BC176-BL175)))</f>
        <v>537.1040000000005</v>
      </c>
      <c r="BE176" s="14">
        <f>BD176*VLOOKUP('Données projet'!$B$11,Paramètres!$A$1:$I$89,3,0)*VLOOKUP('Données projet'!$B$11,Paramètres!$A$1:$I$89,5,0)</f>
        <v>511.10816640000047</v>
      </c>
      <c r="BF176" s="14">
        <f t="shared" si="167"/>
        <v>113.97090391046954</v>
      </c>
      <c r="BG176" s="22">
        <f t="shared" si="168"/>
        <v>1088.6793807907352</v>
      </c>
      <c r="BH176" s="62">
        <f t="shared" si="116"/>
        <v>1382.0127141240685</v>
      </c>
      <c r="BI176" s="62">
        <f ca="1">AVERAGE(OFFSET($BH$3,0,0,'Données projet'!$E$11+1,1))-AVERAGE(OFFSET($H$3,0,0,'Données projet'!$E$11+1,1))</f>
        <v>395.99712591167969</v>
      </c>
      <c r="BJ176" s="62">
        <f t="shared" si="146"/>
        <v>183.6854485910585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70.397592065624522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70.397592065624522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>
        <f>VLOOKUP(A177,'Données projet'!$A$35:$I$55,2,0)</f>
        <v>545.65</v>
      </c>
      <c r="L177" s="13">
        <f>VLOOKUP(A177,'Données projet'!$A$35:$I$55,9,0)</f>
        <v>8.5459999999999976</v>
      </c>
      <c r="M177" s="13">
        <f t="array" ref="M177">INDEX(L:L,MIN(IF(ISNUMBER(L177:L373),ROW(L177:L373),"")))</f>
        <v>8.5459999999999976</v>
      </c>
      <c r="N177" s="14">
        <f>IF('Données projet'!$A$36&gt;35,N176+M177-V176,IF(A177&lt;'Données projet'!$A$36,$K$205^A177,IF(A177='Données projet'!$A$36,'Données projet'!$B$36,N176+M177-V176)))</f>
        <v>545.65000000000055</v>
      </c>
      <c r="O177" s="14">
        <f>N177*VLOOKUP('Données projet'!$B$9,Paramètres!$A$1:$I$89,3,0)*VLOOKUP('Données projet'!$B$9,Paramètres!$A$1:$I$89,5,0)</f>
        <v>553.28910000000053</v>
      </c>
      <c r="P177" s="14">
        <f t="shared" si="141"/>
        <v>122.24315587188718</v>
      </c>
      <c r="Q177" s="22">
        <f t="shared" si="162"/>
        <v>1176.5520123102044</v>
      </c>
      <c r="R177" s="62">
        <f t="shared" si="109"/>
        <v>1469.8853456435377</v>
      </c>
      <c r="S177" s="62">
        <f ca="1">AVERAGE(OFFSET($R$3,0,0,'Données projet'!$E$9+1,1))-AVERAGE(OFFSET($H$3,0,0,'Données projet'!$E$9+1,1))</f>
        <v>432.90460577933851</v>
      </c>
      <c r="T177" s="62">
        <f t="shared" si="142"/>
        <v>199.33093168961955</v>
      </c>
      <c r="U177" s="16">
        <f>IF(ISNA(VLOOKUP(A177,'Données projet'!$A$35:$I$55,3,0)),0,VLOOKUP(A177,'Données projet'!$A$35:$I$55,3,0))</f>
        <v>15</v>
      </c>
      <c r="V177" s="16">
        <f>IF(ISNA(VLOOKUP(A177,'Données projet'!$A$35:$I$55,4,0)),0,VLOOKUP(A177,'Données projet'!$A$35:$I$55,4,0))</f>
        <v>214.77</v>
      </c>
      <c r="W177" s="17">
        <f>IF(ISNA(VLOOKUP(A177,'Données projet'!$A$35:$I$55,5,0)),0%,VLOOKUP(A177,'Données projet'!$A$35:$I$55,5,0)*VLOOKUP('Données projet'!$B$9,Paramètres!$A$1:$I$89,7,0))</f>
        <v>0.34400000000000003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156.35940040156038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156.35940040156038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>
        <f>VLOOKUP(A177,'Données projet'!$A$61:$I$81,2,0)</f>
        <v>545.65</v>
      </c>
      <c r="AG177" s="13">
        <f>VLOOKUP(A177,'Données projet'!$A$61:$I$81,9,0)</f>
        <v>8.5459999999999976</v>
      </c>
      <c r="AH177" s="13">
        <f t="array" ref="AH177">INDEX(AG:AG,MIN(IF(ISNUMBER(AG177:AG373),ROW(AG177:AG373),"")))</f>
        <v>8.5459999999999976</v>
      </c>
      <c r="AI177" s="14">
        <f>IF('Données projet'!$A$62&gt;35,AI176+AH177-AQ176,IF(A177&lt;'Données projet'!$A$62,$AF$205^A177,IF(A177='Données projet'!$A$62,'Données projet'!$B$62,AI176+AH177-AQ176)))</f>
        <v>545.65000000000055</v>
      </c>
      <c r="AJ177" s="14">
        <f>AI177*VLOOKUP('Données projet'!$B$10,Paramètres!$A$1:$I$89,3,0)*VLOOKUP('Données projet'!$B$10,Paramètres!$A$1:$I$89,5,0)</f>
        <v>493.7041200000005</v>
      </c>
      <c r="AK177" s="14">
        <f t="shared" si="164"/>
        <v>110.53486532995269</v>
      </c>
      <c r="AL177" s="22">
        <f t="shared" si="165"/>
        <v>1052.3828994496685</v>
      </c>
      <c r="AM177" s="62">
        <f t="shared" si="113"/>
        <v>1345.7162327830017</v>
      </c>
      <c r="AN177" s="62">
        <f ca="1">AVERAGE(OFFSET($AM$3,0,0,'Données projet'!$E$10+1,1))-AVERAGE(OFFSET($H$3,0,0,'Données projet'!$E$10+1,1))</f>
        <v>368.2847231129137</v>
      </c>
      <c r="AO177" s="62">
        <f t="shared" si="144"/>
        <v>171.93647564114769</v>
      </c>
      <c r="AP177" s="16">
        <f>IF(ISNA(VLOOKUP(A177,'Données projet'!$A$61:$I$81,3,0)),0,VLOOKUP(A177,'Données projet'!$A$61:$I$81,3,0))</f>
        <v>15</v>
      </c>
      <c r="AQ177" s="16">
        <f>IF(ISNA(VLOOKUP(A177,'Données projet'!$A$61:$I$81,4,0)),0,VLOOKUP(A177,'Données projet'!$A$61:$I$81,4,0))</f>
        <v>214.77</v>
      </c>
      <c r="AR177" s="17">
        <f>IF(ISNA(VLOOKUP(A177,'Données projet'!$A$61:$I$81,5,0)),0%,VLOOKUP(A177,'Données projet'!$A$61:$I$81,5,0)*VLOOKUP('Données projet'!$B$10,Paramètres!$A$1:$I$89,7,0))</f>
        <v>0.34400000000000003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139.52069574293077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139.52069574293077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>
        <f>VLOOKUP(A177,'Données projet'!$A$87:$I$107,2,0)</f>
        <v>545.65</v>
      </c>
      <c r="BB177" s="13">
        <f>VLOOKUP(A177,'Données projet'!$A$87:$I$107,9,0)</f>
        <v>8.5459999999999976</v>
      </c>
      <c r="BC177" s="13">
        <f t="array" ref="BC177">INDEX(BB:BB,MIN(IF(ISNUMBER(BB177:BB373),ROW(BB177:BB373),"")))</f>
        <v>8.5459999999999976</v>
      </c>
      <c r="BD177" s="13">
        <f>IF('Données projet'!$A$88&gt;35,BD176+BC177-BL176,IF(A177&lt;'Données projet'!$A$88,$BA$205^A177,IF(A177='Données projet'!$A$88,'Données projet'!$B$88,BD176+BC177-BL176)))</f>
        <v>545.65000000000055</v>
      </c>
      <c r="BE177" s="14">
        <f>BD177*VLOOKUP('Données projet'!$B$11,Paramètres!$A$1:$I$89,3,0)*VLOOKUP('Données projet'!$B$11,Paramètres!$A$1:$I$89,5,0)</f>
        <v>519.24054000000058</v>
      </c>
      <c r="BF177" s="14">
        <f t="shared" si="167"/>
        <v>115.57176705756082</v>
      </c>
      <c r="BG177" s="22">
        <f t="shared" si="168"/>
        <v>1105.6314347919194</v>
      </c>
      <c r="BH177" s="62">
        <f t="shared" si="116"/>
        <v>1398.9647681252527</v>
      </c>
      <c r="BI177" s="62">
        <f ca="1">AVERAGE(OFFSET($BH$3,0,0,'Données projet'!$E$11+1,1))-AVERAGE(OFFSET($H$3,0,0,'Données projet'!$E$11+1,1))</f>
        <v>395.99712591167969</v>
      </c>
      <c r="BJ177" s="62">
        <f t="shared" si="146"/>
        <v>183.6854485910585</v>
      </c>
      <c r="BK177" s="16">
        <f>IF(ISNA(VLOOKUP(A177,'Données projet'!$A$87:$I$107,3,0)),0,VLOOKUP(A177,'Données projet'!$A$87:$I$107,3,0))</f>
        <v>15</v>
      </c>
      <c r="BL177" s="16">
        <f>IF(ISNA(VLOOKUP(A177,'Données projet'!$A$87:$I$107,4,0)),0,VLOOKUP(A177,'Données projet'!$A$87:$I$107,4,0))</f>
        <v>214.77</v>
      </c>
      <c r="BM177" s="17">
        <f>IF(ISNA(VLOOKUP(A177,'Données projet'!$A$87:$I$107,5,0)),0%,VLOOKUP(A177,'Données projet'!$A$87:$I$107,5,0)*VLOOKUP('Données projet'!$B$11,Paramètres!$A$1:$I$89,7,0))</f>
        <v>0.34400000000000003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146.73728345377205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146.73728345377205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5.3866666666666747</v>
      </c>
      <c r="N178" s="14">
        <f>IF('Données projet'!$A$36&gt;35,N177+M178-V177,IF(A178&lt;'Données projet'!$A$36,$K$205^A178,IF(A178='Données projet'!$A$36,'Données projet'!$B$36,N177+M178-V177)))</f>
        <v>336.26666666666722</v>
      </c>
      <c r="O178" s="14">
        <f>N178*VLOOKUP('Données projet'!$B$9,Paramètres!$A$1:$I$89,3,0)*VLOOKUP('Données projet'!$B$9,Paramètres!$A$1:$I$89,5,0)</f>
        <v>340.97440000000057</v>
      </c>
      <c r="P178" s="14">
        <f t="shared" si="141"/>
        <v>79.70123008824433</v>
      </c>
      <c r="Q178" s="22">
        <f t="shared" si="162"/>
        <v>732.67672240369313</v>
      </c>
      <c r="R178" s="62">
        <f t="shared" si="109"/>
        <v>1026.0100557370265</v>
      </c>
      <c r="S178" s="62">
        <f ca="1">AVERAGE(OFFSET($R$3,0,0,'Données projet'!$E$9+1,1))-AVERAGE(OFFSET($H$3,0,0,'Données projet'!$E$9+1,1))</f>
        <v>432.90460577933851</v>
      </c>
      <c r="T178" s="62">
        <f t="shared" si="142"/>
        <v>199.33093168961955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153.29328792950304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153.29328792950304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5.3866666666666747</v>
      </c>
      <c r="AI178" s="14">
        <f>IF('Données projet'!$A$62&gt;35,AI177+AH178-AQ177,IF(A178&lt;'Données projet'!$A$62,$AF$205^A178,IF(A178='Données projet'!$A$62,'Données projet'!$B$62,AI177+AH178-AQ177)))</f>
        <v>336.26666666666722</v>
      </c>
      <c r="AJ178" s="14">
        <f>AI178*VLOOKUP('Données projet'!$B$10,Paramètres!$A$1:$I$89,3,0)*VLOOKUP('Données projet'!$B$10,Paramètres!$A$1:$I$89,5,0)</f>
        <v>304.2540800000005</v>
      </c>
      <c r="AK178" s="14">
        <f t="shared" si="164"/>
        <v>72.067549889405967</v>
      </c>
      <c r="AL178" s="22">
        <f t="shared" si="165"/>
        <v>655.42683872404962</v>
      </c>
      <c r="AM178" s="62">
        <f t="shared" si="113"/>
        <v>948.76017205738299</v>
      </c>
      <c r="AN178" s="62">
        <f ca="1">AVERAGE(OFFSET($AM$3,0,0,'Données projet'!$E$10+1,1))-AVERAGE(OFFSET($H$3,0,0,'Données projet'!$E$10+1,1))</f>
        <v>368.2847231129137</v>
      </c>
      <c r="AO178" s="62">
        <f t="shared" si="144"/>
        <v>171.93647564114769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136.78477999863344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136.78477999863344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5.3866666666666747</v>
      </c>
      <c r="BD178" s="13">
        <f>IF('Données projet'!$A$88&gt;35,BD177+BC178-BL177,IF(A178&lt;'Données projet'!$A$88,$BA$205^A178,IF(A178='Données projet'!$A$88,'Données projet'!$B$88,BD177+BC178-BL177)))</f>
        <v>336.26666666666722</v>
      </c>
      <c r="BE178" s="14">
        <f>BD178*VLOOKUP('Données projet'!$B$11,Paramètres!$A$1:$I$89,3,0)*VLOOKUP('Données projet'!$B$11,Paramètres!$A$1:$I$89,5,0)</f>
        <v>319.9913600000005</v>
      </c>
      <c r="BF178" s="14">
        <f t="shared" si="167"/>
        <v>75.351555939975256</v>
      </c>
      <c r="BG178" s="22">
        <f t="shared" si="168"/>
        <v>688.55557859545763</v>
      </c>
      <c r="BH178" s="62">
        <f t="shared" si="116"/>
        <v>981.888911928791</v>
      </c>
      <c r="BI178" s="62">
        <f ca="1">AVERAGE(OFFSET($BH$3,0,0,'Données projet'!$E$11+1,1))-AVERAGE(OFFSET($H$3,0,0,'Données projet'!$E$11+1,1))</f>
        <v>395.99712591167969</v>
      </c>
      <c r="BJ178" s="62">
        <f t="shared" si="146"/>
        <v>183.6854485910585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143.85985482614902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143.85985482614902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5.3866666666666747</v>
      </c>
      <c r="N179" s="14">
        <f>IF('Données projet'!$A$36&gt;35,N178+M179-V178,IF(A179&lt;'Données projet'!$A$36,$K$205^A179,IF(A179='Données projet'!$A$36,'Données projet'!$B$36,N178+M179-V178)))</f>
        <v>341.65333333333388</v>
      </c>
      <c r="O179" s="14">
        <f>N179*VLOOKUP('Données projet'!$B$9,Paramètres!$A$1:$I$89,3,0)*VLOOKUP('Données projet'!$B$9,Paramètres!$A$1:$I$89,5,0)</f>
        <v>346.43648000000053</v>
      </c>
      <c r="P179" s="14">
        <f t="shared" si="141"/>
        <v>80.828309002667666</v>
      </c>
      <c r="Q179" s="22">
        <f t="shared" si="162"/>
        <v>744.15284084631367</v>
      </c>
      <c r="R179" s="62">
        <f t="shared" si="109"/>
        <v>1037.4861741796469</v>
      </c>
      <c r="S179" s="62">
        <f ca="1">AVERAGE(OFFSET($R$3,0,0,'Données projet'!$E$9+1,1))-AVERAGE(OFFSET($H$3,0,0,'Données projet'!$E$9+1,1))</f>
        <v>432.90460577933851</v>
      </c>
      <c r="T179" s="62">
        <f t="shared" si="142"/>
        <v>199.33093168961955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150.28730005287881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150.28730005287881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5.3866666666666747</v>
      </c>
      <c r="AI179" s="14">
        <f>IF('Données projet'!$A$62&gt;35,AI178+AH179-AQ178,IF(A179&lt;'Données projet'!$A$62,$AF$205^A179,IF(A179='Données projet'!$A$62,'Données projet'!$B$62,AI178+AH179-AQ178)))</f>
        <v>341.65333333333388</v>
      </c>
      <c r="AJ179" s="14">
        <f>AI179*VLOOKUP('Données projet'!$B$10,Paramètres!$A$1:$I$89,3,0)*VLOOKUP('Données projet'!$B$10,Paramètres!$A$1:$I$89,5,0)</f>
        <v>309.12793600000049</v>
      </c>
      <c r="AK179" s="14">
        <f t="shared" si="164"/>
        <v>73.086678650713282</v>
      </c>
      <c r="AL179" s="22">
        <f t="shared" si="165"/>
        <v>665.6904538499931</v>
      </c>
      <c r="AM179" s="62">
        <f t="shared" si="113"/>
        <v>959.02378718332648</v>
      </c>
      <c r="AN179" s="62">
        <f ca="1">AVERAGE(OFFSET($AM$3,0,0,'Données projet'!$E$10+1,1))-AVERAGE(OFFSET($H$3,0,0,'Données projet'!$E$10+1,1))</f>
        <v>368.2847231129137</v>
      </c>
      <c r="AO179" s="62">
        <f t="shared" si="144"/>
        <v>171.93647564114769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134.10251389333797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134.10251389333797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5.3866666666666747</v>
      </c>
      <c r="BD179" s="13">
        <f>IF('Données projet'!$A$88&gt;35,BD178+BC179-BL178,IF(A179&lt;'Données projet'!$A$88,$BA$205^A179,IF(A179='Données projet'!$A$88,'Données projet'!$B$88,BD178+BC179-BL178)))</f>
        <v>341.65333333333388</v>
      </c>
      <c r="BE179" s="14">
        <f>BD179*VLOOKUP('Données projet'!$B$11,Paramètres!$A$1:$I$89,3,0)*VLOOKUP('Données projet'!$B$11,Paramètres!$A$1:$I$89,5,0)</f>
        <v>325.11731200000048</v>
      </c>
      <c r="BF179" s="14">
        <f t="shared" si="167"/>
        <v>76.417124812311442</v>
      </c>
      <c r="BG179" s="22">
        <f t="shared" si="168"/>
        <v>699.33914411477656</v>
      </c>
      <c r="BH179" s="62">
        <f t="shared" si="116"/>
        <v>992.67247744810993</v>
      </c>
      <c r="BI179" s="62">
        <f ca="1">AVERAGE(OFFSET($BH$3,0,0,'Données projet'!$E$11+1,1))-AVERAGE(OFFSET($H$3,0,0,'Données projet'!$E$11+1,1))</f>
        <v>395.99712591167969</v>
      </c>
      <c r="BJ179" s="62">
        <f t="shared" si="146"/>
        <v>183.6854485910585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141.03885081885551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141.03885081885551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>
        <f>VLOOKUP(A180,'Données projet'!$A$35:$I$55,2,0)</f>
        <v>347.04</v>
      </c>
      <c r="L180" s="13">
        <f>VLOOKUP(A180,'Données projet'!$A$35:$I$55,9,0)</f>
        <v>5.3866666666666747</v>
      </c>
      <c r="M180" s="13">
        <f t="array" ref="M180">INDEX(L:L,MIN(IF(ISNUMBER(L180:L376),ROW(L180:L376),"")))</f>
        <v>5.3866666666666747</v>
      </c>
      <c r="N180" s="14">
        <f>IF('Données projet'!$A$36&gt;35,N179+M180-V179,IF(A180&lt;'Données projet'!$A$36,$K$205^A180,IF(A180='Données projet'!$A$36,'Données projet'!$B$36,N179+M180-V179)))</f>
        <v>347.04000000000053</v>
      </c>
      <c r="O180" s="14">
        <f>N180*VLOOKUP('Données projet'!$B$9,Paramètres!$A$1:$I$89,3,0)*VLOOKUP('Données projet'!$B$9,Paramètres!$A$1:$I$89,5,0)</f>
        <v>351.8985600000006</v>
      </c>
      <c r="P180" s="14">
        <f t="shared" si="141"/>
        <v>81.953321289050805</v>
      </c>
      <c r="Q180" s="22">
        <f t="shared" si="162"/>
        <v>755.62535991176446</v>
      </c>
      <c r="R180" s="62">
        <f t="shared" si="109"/>
        <v>1048.9586932450977</v>
      </c>
      <c r="S180" s="62">
        <f ca="1">AVERAGE(OFFSET($R$3,0,0,'Données projet'!$E$9+1,1))-AVERAGE(OFFSET($H$3,0,0,'Données projet'!$E$9+1,1))</f>
        <v>432.90460577933851</v>
      </c>
      <c r="T180" s="62">
        <f t="shared" si="142"/>
        <v>199.33093168961955</v>
      </c>
      <c r="U180" s="16">
        <f>IF(ISNA(VLOOKUP(A180,'Données projet'!$A$35:$I$55,3,0)),0,VLOOKUP(A180,'Données projet'!$A$35:$I$55,3,0))</f>
        <v>16</v>
      </c>
      <c r="V180" s="16">
        <f>IF(ISNA(VLOOKUP(A180,'Données projet'!$A$35:$I$55,4,0)),0,VLOOKUP(A180,'Données projet'!$A$35:$I$55,4,0))</f>
        <v>115.19</v>
      </c>
      <c r="W180" s="17">
        <f>IF(ISNA(VLOOKUP(A180,'Données projet'!$A$35:$I$55,5,0)),0%,VLOOKUP(A180,'Données projet'!$A$35:$I$55,5,0)*VLOOKUP('Données projet'!$B$9,Paramètres!$A$1:$I$89,7,0))</f>
        <v>0.34400000000000003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191.75818478798999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191.75818478798999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>
        <f>VLOOKUP(A180,'Données projet'!$A$61:$I$81,2,0)</f>
        <v>347.04</v>
      </c>
      <c r="AG180" s="13">
        <f>VLOOKUP(A180,'Données projet'!$A$61:$I$81,9,0)</f>
        <v>5.3866666666666747</v>
      </c>
      <c r="AH180" s="13">
        <f t="array" ref="AH180">INDEX(AG:AG,MIN(IF(ISNUMBER(AG180:AG376),ROW(AG180:AG376),"")))</f>
        <v>5.3866666666666747</v>
      </c>
      <c r="AI180" s="14">
        <f>IF('Données projet'!$A$62&gt;35,AI179+AH180-AQ179,IF(A180&lt;'Données projet'!$A$62,$AF$205^A180,IF(A180='Données projet'!$A$62,'Données projet'!$B$62,AI179+AH180-AQ179)))</f>
        <v>347.04000000000053</v>
      </c>
      <c r="AJ180" s="14">
        <f>AI180*VLOOKUP('Données projet'!$B$10,Paramètres!$A$1:$I$89,3,0)*VLOOKUP('Données projet'!$B$10,Paramètres!$A$1:$I$89,5,0)</f>
        <v>314.00179200000048</v>
      </c>
      <c r="AK180" s="14">
        <f t="shared" si="164"/>
        <v>74.103938722927282</v>
      </c>
      <c r="AL180" s="22">
        <f t="shared" si="165"/>
        <v>675.95081434243241</v>
      </c>
      <c r="AM180" s="62">
        <f t="shared" si="113"/>
        <v>969.28414767576578</v>
      </c>
      <c r="AN180" s="62">
        <f ca="1">AVERAGE(OFFSET($AM$3,0,0,'Données projet'!$E$10+1,1))-AVERAGE(OFFSET($H$3,0,0,'Données projet'!$E$10+1,1))</f>
        <v>368.2847231129137</v>
      </c>
      <c r="AO180" s="62">
        <f t="shared" si="144"/>
        <v>171.93647564114769</v>
      </c>
      <c r="AP180" s="16">
        <f>IF(ISNA(VLOOKUP(A180,'Données projet'!$A$61:$I$81,3,0)),0,VLOOKUP(A180,'Données projet'!$A$61:$I$81,3,0))</f>
        <v>16</v>
      </c>
      <c r="AQ180" s="16">
        <f>IF(ISNA(VLOOKUP(A180,'Données projet'!$A$61:$I$81,4,0)),0,VLOOKUP(A180,'Données projet'!$A$61:$I$81,4,0))</f>
        <v>115.19</v>
      </c>
      <c r="AR180" s="17">
        <f>IF(ISNA(VLOOKUP(A180,'Données projet'!$A$61:$I$81,5,0)),0%,VLOOKUP(A180,'Données projet'!$A$61:$I$81,5,0)*VLOOKUP('Données projet'!$B$10,Paramètres!$A$1:$I$89,7,0))</f>
        <v>0.34400000000000003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171.10730334928334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171.10730334928334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>
        <f>VLOOKUP(A180,'Données projet'!$A$87:$I$107,2,0)</f>
        <v>347.04</v>
      </c>
      <c r="BB180" s="13">
        <f>VLOOKUP(A180,'Données projet'!$A$87:$I$107,9,0)</f>
        <v>5.3866666666666747</v>
      </c>
      <c r="BC180" s="13">
        <f t="array" ref="BC180">INDEX(BB:BB,MIN(IF(ISNUMBER(BB180:BB376),ROW(BB180:BB376),"")))</f>
        <v>5.3866666666666747</v>
      </c>
      <c r="BD180" s="13">
        <f>IF('Données projet'!$A$88&gt;35,BD179+BC180-BL179,IF(A180&lt;'Données projet'!$A$88,$BA$205^A180,IF(A180='Données projet'!$A$88,'Données projet'!$B$88,BD179+BC180-BL179)))</f>
        <v>347.04000000000053</v>
      </c>
      <c r="BE180" s="14">
        <f>BD180*VLOOKUP('Données projet'!$B$11,Paramètres!$A$1:$I$89,3,0)*VLOOKUP('Données projet'!$B$11,Paramètres!$A$1:$I$89,5,0)</f>
        <v>330.24326400000052</v>
      </c>
      <c r="BF180" s="14">
        <f t="shared" si="167"/>
        <v>77.480739842301588</v>
      </c>
      <c r="BG180" s="22">
        <f t="shared" si="168"/>
        <v>710.11930669200956</v>
      </c>
      <c r="BH180" s="62">
        <f t="shared" si="116"/>
        <v>1003.4526400253428</v>
      </c>
      <c r="BI180" s="62">
        <f ca="1">AVERAGE(OFFSET($BH$3,0,0,'Données projet'!$E$11+1,1))-AVERAGE(OFFSET($H$3,0,0,'Données projet'!$E$11+1,1))</f>
        <v>395.99712591167969</v>
      </c>
      <c r="BJ180" s="62">
        <f t="shared" si="146"/>
        <v>183.6854485910585</v>
      </c>
      <c r="BK180" s="16">
        <f>IF(ISNA(VLOOKUP(A180,'Données projet'!$A$87:$I$107,3,0)),0,VLOOKUP(A180,'Données projet'!$A$87:$I$107,3,0))</f>
        <v>16</v>
      </c>
      <c r="BL180" s="16">
        <f>IF(ISNA(VLOOKUP(A180,'Données projet'!$A$87:$I$107,4,0)),0,VLOOKUP(A180,'Données projet'!$A$87:$I$107,4,0))</f>
        <v>115.19</v>
      </c>
      <c r="BM180" s="17">
        <f>IF(ISNA(VLOOKUP(A180,'Données projet'!$A$87:$I$107,5,0)),0%,VLOOKUP(A180,'Données projet'!$A$87:$I$107,5,0)*VLOOKUP('Données projet'!$B$11,Paramètres!$A$1:$I$89,7,0))</f>
        <v>0.34400000000000003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179.95768110872908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179.95768110872908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3.2566666666666606</v>
      </c>
      <c r="N181" s="14">
        <f>IF('Données projet'!$A$36&gt;35,N180+M181-V180,IF(A181&lt;'Données projet'!$A$36,$K$205^A181,IF(A181='Données projet'!$A$36,'Données projet'!$B$36,N180+M181-V180)))</f>
        <v>235.10666666666719</v>
      </c>
      <c r="O181" s="14">
        <f>N181*VLOOKUP('Données projet'!$B$9,Paramètres!$A$1:$I$89,3,0)*VLOOKUP('Données projet'!$B$9,Paramètres!$A$1:$I$89,5,0)</f>
        <v>238.39816000000053</v>
      </c>
      <c r="P181" s="14">
        <f t="shared" si="141"/>
        <v>58.09475259380514</v>
      </c>
      <c r="Q181" s="22">
        <f t="shared" si="162"/>
        <v>516.39182276754491</v>
      </c>
      <c r="R181" s="62">
        <f t="shared" si="109"/>
        <v>809.72515610087817</v>
      </c>
      <c r="S181" s="62">
        <f ca="1">AVERAGE(OFFSET($R$3,0,0,'Données projet'!$E$9+1,1))-AVERAGE(OFFSET($H$3,0,0,'Données projet'!$E$9+1,1))</f>
        <v>432.90460577933851</v>
      </c>
      <c r="T181" s="62">
        <f t="shared" si="142"/>
        <v>199.33093168961955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187.99792374524128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187.99792374524128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3.2566666666666606</v>
      </c>
      <c r="AI181" s="14">
        <f>IF('Données projet'!$A$62&gt;35,AI180+AH181-AQ180,IF(A181&lt;'Données projet'!$A$62,$AF$205^A181,IF(A181='Données projet'!$A$62,'Données projet'!$B$62,AI180+AH181-AQ180)))</f>
        <v>235.10666666666719</v>
      </c>
      <c r="AJ181" s="14">
        <f>AI181*VLOOKUP('Données projet'!$B$10,Paramètres!$A$1:$I$89,3,0)*VLOOKUP('Données projet'!$B$10,Paramètres!$A$1:$I$89,5,0)</f>
        <v>212.72451200000049</v>
      </c>
      <c r="AK181" s="14">
        <f t="shared" si="164"/>
        <v>52.530512718953382</v>
      </c>
      <c r="AL181" s="22">
        <f t="shared" si="165"/>
        <v>461.98583471884461</v>
      </c>
      <c r="AM181" s="62">
        <f t="shared" si="113"/>
        <v>755.31916805217793</v>
      </c>
      <c r="AN181" s="62">
        <f ca="1">AVERAGE(OFFSET($AM$3,0,0,'Données projet'!$E$10+1,1))-AVERAGE(OFFSET($H$3,0,0,'Données projet'!$E$10+1,1))</f>
        <v>368.2847231129137</v>
      </c>
      <c r="AO181" s="62">
        <f t="shared" si="144"/>
        <v>171.93647564114769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167.75199349575374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167.75199349575374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3.2566666666666606</v>
      </c>
      <c r="BD181" s="13">
        <f>IF('Données projet'!$A$88&gt;35,BD180+BC181-BL180,IF(A181&lt;'Données projet'!$A$88,$BA$205^A181,IF(A181='Données projet'!$A$88,'Données projet'!$B$88,BD180+BC181-BL180)))</f>
        <v>235.10666666666719</v>
      </c>
      <c r="BE181" s="14">
        <f>BD181*VLOOKUP('Données projet'!$B$11,Paramètres!$A$1:$I$89,3,0)*VLOOKUP('Données projet'!$B$11,Paramètres!$A$1:$I$89,5,0)</f>
        <v>223.72750400000049</v>
      </c>
      <c r="BF181" s="14">
        <f t="shared" si="167"/>
        <v>54.924246401772898</v>
      </c>
      <c r="BG181" s="22">
        <f t="shared" si="168"/>
        <v>485.31846528308853</v>
      </c>
      <c r="BH181" s="62">
        <f t="shared" si="116"/>
        <v>778.65179861642184</v>
      </c>
      <c r="BI181" s="62">
        <f ca="1">AVERAGE(OFFSET($BH$3,0,0,'Données projet'!$E$11+1,1))-AVERAGE(OFFSET($H$3,0,0,'Données projet'!$E$11+1,1))</f>
        <v>395.99712591167969</v>
      </c>
      <c r="BJ181" s="62">
        <f t="shared" si="146"/>
        <v>183.6854485910585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176.42882074553415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176.42882074553415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3.2566666666666606</v>
      </c>
      <c r="N182" s="14">
        <f>IF('Données projet'!$A$36&gt;35,N181+M182-V181,IF(A182&lt;'Données projet'!$A$36,$K$205^A182,IF(A182='Données projet'!$A$36,'Données projet'!$B$36,N181+M182-V181)))</f>
        <v>238.36333333333386</v>
      </c>
      <c r="O182" s="14">
        <f>N182*VLOOKUP('Données projet'!$B$9,Paramètres!$A$1:$I$89,3,0)*VLOOKUP('Données projet'!$B$9,Paramètres!$A$1:$I$89,5,0)</f>
        <v>241.70042000000055</v>
      </c>
      <c r="P182" s="14">
        <f t="shared" si="141"/>
        <v>58.805233664472574</v>
      </c>
      <c r="Q182" s="22">
        <f t="shared" si="162"/>
        <v>523.38068013229065</v>
      </c>
      <c r="R182" s="62">
        <f t="shared" si="109"/>
        <v>816.71401346562402</v>
      </c>
      <c r="S182" s="62">
        <f ca="1">AVERAGE(OFFSET($R$3,0,0,'Données projet'!$E$9+1,1))-AVERAGE(OFFSET($H$3,0,0,'Données projet'!$E$9+1,1))</f>
        <v>432.90460577933851</v>
      </c>
      <c r="T182" s="62">
        <f t="shared" si="142"/>
        <v>199.33093168961955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184.31139912800811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184.31139912800811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3.2566666666666606</v>
      </c>
      <c r="AI182" s="14">
        <f>IF('Données projet'!$A$62&gt;35,AI181+AH182-AQ181,IF(A182&lt;'Données projet'!$A$62,$AF$205^A182,IF(A182='Données projet'!$A$62,'Données projet'!$B$62,AI181+AH182-AQ181)))</f>
        <v>238.36333333333386</v>
      </c>
      <c r="AJ182" s="14">
        <f>AI182*VLOOKUP('Données projet'!$B$10,Paramètres!$A$1:$I$89,3,0)*VLOOKUP('Données projet'!$B$10,Paramètres!$A$1:$I$89,5,0)</f>
        <v>215.67114400000045</v>
      </c>
      <c r="AK182" s="14">
        <f t="shared" si="164"/>
        <v>53.172944836363733</v>
      </c>
      <c r="AL182" s="22">
        <f t="shared" si="165"/>
        <v>468.23678805666754</v>
      </c>
      <c r="AM182" s="62">
        <f t="shared" si="113"/>
        <v>761.57012139000085</v>
      </c>
      <c r="AN182" s="62">
        <f ca="1">AVERAGE(OFFSET($AM$3,0,0,'Données projet'!$E$10+1,1))-AVERAGE(OFFSET($H$3,0,0,'Données projet'!$E$10+1,1))</f>
        <v>368.2847231129137</v>
      </c>
      <c r="AO182" s="62">
        <f t="shared" si="144"/>
        <v>171.93647564114769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164.46247922191492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164.46247922191492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3.2566666666666606</v>
      </c>
      <c r="BD182" s="13">
        <f>IF('Données projet'!$A$88&gt;35,BD181+BC182-BL181,IF(A182&lt;'Données projet'!$A$88,$BA$205^A182,IF(A182='Données projet'!$A$88,'Données projet'!$B$88,BD181+BC182-BL181)))</f>
        <v>238.36333333333386</v>
      </c>
      <c r="BE182" s="14">
        <f>BD182*VLOOKUP('Données projet'!$B$11,Paramètres!$A$1:$I$89,3,0)*VLOOKUP('Données projet'!$B$11,Paramètres!$A$1:$I$89,5,0)</f>
        <v>226.82654800000051</v>
      </c>
      <c r="BF182" s="14">
        <f t="shared" si="167"/>
        <v>55.595953150607471</v>
      </c>
      <c r="BG182" s="22">
        <f t="shared" si="168"/>
        <v>491.88585617064223</v>
      </c>
      <c r="BH182" s="62">
        <f t="shared" si="116"/>
        <v>785.21918950397549</v>
      </c>
      <c r="BI182" s="62">
        <f ca="1">AVERAGE(OFFSET($BH$3,0,0,'Données projet'!$E$11+1,1))-AVERAGE(OFFSET($H$3,0,0,'Données projet'!$E$11+1,1))</f>
        <v>395.99712591167969</v>
      </c>
      <c r="BJ182" s="62">
        <f t="shared" si="146"/>
        <v>183.6854485910585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172.9691591816692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172.9691591816692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241.62</v>
      </c>
      <c r="L183" s="13">
        <f>VLOOKUP(A183,'Données projet'!$A$35:$I$55,9,0)</f>
        <v>3.2566666666666606</v>
      </c>
      <c r="M183" s="13">
        <f t="array" ref="M183">INDEX(L:L,MIN(IF(ISNUMBER(L183:L379),ROW(L183:L379),"")))</f>
        <v>3.2566666666666606</v>
      </c>
      <c r="N183" s="14">
        <f>IF('Données projet'!$A$36&gt;35,N182+M183-V182,IF(A183&lt;'Données projet'!$A$36,$K$205^A183,IF(A183='Données projet'!$A$36,'Données projet'!$B$36,N182+M183-V182)))</f>
        <v>241.62000000000052</v>
      </c>
      <c r="O183" s="14">
        <f>N183*VLOOKUP('Données projet'!$B$9,Paramètres!$A$1:$I$89,3,0)*VLOOKUP('Données projet'!$B$9,Paramètres!$A$1:$I$89,5,0)</f>
        <v>245.00268000000054</v>
      </c>
      <c r="P183" s="14">
        <f t="shared" si="141"/>
        <v>59.514585697688133</v>
      </c>
      <c r="Q183" s="22">
        <f t="shared" si="162"/>
        <v>530.36757109014115</v>
      </c>
      <c r="R183" s="62">
        <f t="shared" si="109"/>
        <v>823.70090442347441</v>
      </c>
      <c r="S183" s="62">
        <f ca="1">AVERAGE(OFFSET($R$3,0,0,'Données projet'!$E$9+1,1))-AVERAGE(OFFSET($H$3,0,0,'Données projet'!$E$9+1,1))</f>
        <v>432.90460577933851</v>
      </c>
      <c r="T183" s="62">
        <f t="shared" si="142"/>
        <v>199.33093168961955</v>
      </c>
      <c r="U183" s="16">
        <f>IF(ISNA(VLOOKUP(A183,'Données projet'!$A$35:$I$55,3,0)),0,VLOOKUP(A183,'Données projet'!$A$35:$I$55,3,0))</f>
        <v>17</v>
      </c>
      <c r="V183" s="16">
        <f>IF(ISNA(VLOOKUP(A183,'Données projet'!$A$35:$I$55,4,0)),0,VLOOKUP(A183,'Données projet'!$A$35:$I$55,4,0))</f>
        <v>77.72</v>
      </c>
      <c r="W183" s="17">
        <f>IF(ISNA(VLOOKUP(A183,'Données projet'!$A$35:$I$55,5,0)),0%,VLOOKUP(A183,'Données projet'!$A$35:$I$55,5,0)*VLOOKUP('Données projet'!$B$9,Paramètres!$A$1:$I$89,7,0))</f>
        <v>0.34400000000000003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210.66644435906579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210.66644435906579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>
        <f>VLOOKUP(A183,'Données projet'!$A$61:$I$81,2,0)</f>
        <v>241.62</v>
      </c>
      <c r="AG183" s="13">
        <f>VLOOKUP(A183,'Données projet'!$A$61:$I$81,9,0)</f>
        <v>3.2566666666666606</v>
      </c>
      <c r="AH183" s="13">
        <f t="array" ref="AH183">INDEX(AG:AG,MIN(IF(ISNUMBER(AG183:AG379),ROW(AG183:AG379),"")))</f>
        <v>3.2566666666666606</v>
      </c>
      <c r="AI183" s="14">
        <f>IF('Données projet'!$A$62&gt;35,AI182+AH183-AQ182,IF(A183&lt;'Données projet'!$A$62,$AF$205^A183,IF(A183='Données projet'!$A$62,'Données projet'!$B$62,AI182+AH183-AQ182)))</f>
        <v>241.62000000000052</v>
      </c>
      <c r="AJ183" s="14">
        <f>AI183*VLOOKUP('Données projet'!$B$10,Paramètres!$A$1:$I$89,3,0)*VLOOKUP('Données projet'!$B$10,Paramètres!$A$1:$I$89,5,0)</f>
        <v>218.61777600000045</v>
      </c>
      <c r="AK183" s="14">
        <f t="shared" si="164"/>
        <v>53.814356054061541</v>
      </c>
      <c r="AL183" s="22">
        <f t="shared" si="165"/>
        <v>474.48596332749122</v>
      </c>
      <c r="AM183" s="62">
        <f t="shared" si="113"/>
        <v>767.81929666082453</v>
      </c>
      <c r="AN183" s="62">
        <f ca="1">AVERAGE(OFFSET($AM$3,0,0,'Données projet'!$E$10+1,1))-AVERAGE(OFFSET($H$3,0,0,'Données projet'!$E$10+1,1))</f>
        <v>368.2847231129137</v>
      </c>
      <c r="AO183" s="62">
        <f t="shared" si="144"/>
        <v>171.93647564114769</v>
      </c>
      <c r="AP183" s="16">
        <f>IF(ISNA(VLOOKUP(A183,'Données projet'!$A$61:$I$81,3,0)),0,VLOOKUP(A183,'Données projet'!$A$61:$I$81,3,0))</f>
        <v>17</v>
      </c>
      <c r="AQ183" s="16">
        <f>IF(ISNA(VLOOKUP(A183,'Données projet'!$A$61:$I$81,4,0)),0,VLOOKUP(A183,'Données projet'!$A$61:$I$81,4,0))</f>
        <v>77.72</v>
      </c>
      <c r="AR183" s="17">
        <f>IF(ISNA(VLOOKUP(A183,'Données projet'!$A$61:$I$81,5,0)),0%,VLOOKUP(A183,'Données projet'!$A$61:$I$81,5,0)*VLOOKUP('Données projet'!$B$10,Paramètres!$A$1:$I$89,7,0))</f>
        <v>0.34400000000000003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187.97928881270488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187.97928881270488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>
        <f>VLOOKUP(A183,'Données projet'!$A$87:$I$107,2,0)</f>
        <v>241.62</v>
      </c>
      <c r="BB183" s="13">
        <f>VLOOKUP(A183,'Données projet'!$A$87:$I$107,9,0)</f>
        <v>3.2566666666666606</v>
      </c>
      <c r="BC183" s="13">
        <f t="array" ref="BC183">INDEX(BB:BB,MIN(IF(ISNUMBER(BB183:BB379),ROW(BB183:BB379),"")))</f>
        <v>3.2566666666666606</v>
      </c>
      <c r="BD183" s="13">
        <f>IF('Données projet'!$A$88&gt;35,BD182+BC183-BL182,IF(A183&lt;'Données projet'!$A$88,$BA$205^A183,IF(A183='Données projet'!$A$88,'Données projet'!$B$88,BD182+BC183-BL182)))</f>
        <v>241.62000000000052</v>
      </c>
      <c r="BE183" s="14">
        <f>BD183*VLOOKUP('Données projet'!$B$11,Paramètres!$A$1:$I$89,3,0)*VLOOKUP('Données projet'!$B$11,Paramètres!$A$1:$I$89,5,0)</f>
        <v>229.92559200000051</v>
      </c>
      <c r="BF183" s="14">
        <f t="shared" si="167"/>
        <v>56.266592478918923</v>
      </c>
      <c r="BG183" s="22">
        <f t="shared" si="168"/>
        <v>498.45138796745135</v>
      </c>
      <c r="BH183" s="62">
        <f t="shared" si="116"/>
        <v>791.78472130078467</v>
      </c>
      <c r="BI183" s="62">
        <f ca="1">AVERAGE(OFFSET($BH$3,0,0,'Données projet'!$E$11+1,1))-AVERAGE(OFFSET($H$3,0,0,'Données projet'!$E$11+1,1))</f>
        <v>395.99712591167969</v>
      </c>
      <c r="BJ183" s="62">
        <f t="shared" si="146"/>
        <v>183.6854485910585</v>
      </c>
      <c r="BK183" s="16">
        <f>IF(ISNA(VLOOKUP(A183,'Données projet'!$A$87:$I$107,3,0)),0,VLOOKUP(A183,'Données projet'!$A$87:$I$107,3,0))</f>
        <v>17</v>
      </c>
      <c r="BL183" s="16">
        <f>IF(ISNA(VLOOKUP(A183,'Données projet'!$A$87:$I$107,4,0)),0,VLOOKUP(A183,'Données projet'!$A$87:$I$107,4,0))</f>
        <v>77.72</v>
      </c>
      <c r="BM183" s="17">
        <f>IF(ISNA(VLOOKUP(A183,'Données projet'!$A$87:$I$107,5,0)),0%,VLOOKUP(A183,'Données projet'!$A$87:$I$107,5,0)*VLOOKUP('Données projet'!$B$11,Paramètres!$A$1:$I$89,7,0))</f>
        <v>0.34400000000000003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197.70235547543103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197.70235547543103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1.9533333333333285</v>
      </c>
      <c r="N184" s="14">
        <f>IF('Données projet'!$A$36&gt;35,N183+M184-V183,IF(A184&lt;'Données projet'!$A$36,$K$205^A184,IF(A184='Données projet'!$A$36,'Données projet'!$B$36,N183+M184-V183)))</f>
        <v>165.85333333333384</v>
      </c>
      <c r="O184" s="14">
        <f>N184*VLOOKUP('Données projet'!$B$9,Paramètres!$A$1:$I$89,3,0)*VLOOKUP('Données projet'!$B$9,Paramètres!$A$1:$I$89,5,0)</f>
        <v>168.17528000000053</v>
      </c>
      <c r="P184" s="14">
        <f t="shared" si="141"/>
        <v>42.681090680670735</v>
      </c>
      <c r="Q184" s="22">
        <f t="shared" si="162"/>
        <v>367.24151226883578</v>
      </c>
      <c r="R184" s="62">
        <f t="shared" si="109"/>
        <v>660.57484560216903</v>
      </c>
      <c r="S184" s="62">
        <f ca="1">AVERAGE(OFFSET($R$3,0,0,'Données projet'!$E$9+1,1))-AVERAGE(OFFSET($H$3,0,0,'Données projet'!$E$9+1,1))</f>
        <v>432.90460577933851</v>
      </c>
      <c r="T184" s="62">
        <f t="shared" si="142"/>
        <v>199.33093168961955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206.53540387902785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206.53540387902785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1.9533333333333285</v>
      </c>
      <c r="AI184" s="14">
        <f>IF('Données projet'!$A$62&gt;35,AI183+AH184-AQ183,IF(A184&lt;'Données projet'!$A$62,$AF$205^A184,IF(A184='Données projet'!$A$62,'Données projet'!$B$62,AI183+AH184-AQ183)))</f>
        <v>165.85333333333384</v>
      </c>
      <c r="AJ184" s="14">
        <f>AI184*VLOOKUP('Données projet'!$B$10,Paramètres!$A$1:$I$89,3,0)*VLOOKUP('Données projet'!$B$10,Paramètres!$A$1:$I$89,5,0)</f>
        <v>150.06409600000046</v>
      </c>
      <c r="AK184" s="14">
        <f t="shared" si="164"/>
        <v>38.593151304664545</v>
      </c>
      <c r="AL184" s="22">
        <f t="shared" si="165"/>
        <v>328.57803905562486</v>
      </c>
      <c r="AM184" s="62">
        <f t="shared" si="113"/>
        <v>621.91137238895817</v>
      </c>
      <c r="AN184" s="62">
        <f ca="1">AVERAGE(OFFSET($AM$3,0,0,'Données projet'!$E$10+1,1))-AVERAGE(OFFSET($H$3,0,0,'Données projet'!$E$10+1,1))</f>
        <v>368.2847231129137</v>
      </c>
      <c r="AO184" s="62">
        <f t="shared" si="144"/>
        <v>171.93647564114769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184.29312961513256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184.29312961513256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1.9533333333333285</v>
      </c>
      <c r="BD184" s="13">
        <f>IF('Données projet'!$A$88&gt;35,BD183+BC184-BL183,IF(A184&lt;'Données projet'!$A$88,$BA$205^A184,IF(A184='Données projet'!$A$88,'Données projet'!$B$88,BD183+BC184-BL183)))</f>
        <v>165.85333333333384</v>
      </c>
      <c r="BE184" s="14">
        <f>BD184*VLOOKUP('Données projet'!$B$11,Paramètres!$A$1:$I$89,3,0)*VLOOKUP('Données projet'!$B$11,Paramètres!$A$1:$I$89,5,0)</f>
        <v>157.82603200000048</v>
      </c>
      <c r="BF184" s="14">
        <f t="shared" si="167"/>
        <v>40.351781126124386</v>
      </c>
      <c r="BG184" s="22">
        <f t="shared" si="168"/>
        <v>345.15969119466746</v>
      </c>
      <c r="BH184" s="62">
        <f t="shared" si="116"/>
        <v>638.49302452800077</v>
      </c>
      <c r="BI184" s="62">
        <f ca="1">AVERAGE(OFFSET($BH$3,0,0,'Données projet'!$E$11+1,1))-AVERAGE(OFFSET($H$3,0,0,'Données projet'!$E$11+1,1))</f>
        <v>395.99712591167969</v>
      </c>
      <c r="BJ184" s="62">
        <f t="shared" si="146"/>
        <v>183.6854485910585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193.82553287108774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193.82553287108774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1.9533333333333285</v>
      </c>
      <c r="N185" s="14">
        <f>IF('Données projet'!$A$36&gt;35,N184+M185-V184,IF(A185&lt;'Données projet'!$A$36,$K$205^A185,IF(A185='Données projet'!$A$36,'Données projet'!$B$36,N184+M185-V184)))</f>
        <v>167.80666666666716</v>
      </c>
      <c r="O185" s="14">
        <f>N185*VLOOKUP('Données projet'!$B$9,Paramètres!$A$1:$I$89,3,0)*VLOOKUP('Données projet'!$B$9,Paramètres!$A$1:$I$89,5,0)</f>
        <v>170.1559600000005</v>
      </c>
      <c r="P185" s="14">
        <f t="shared" si="141"/>
        <v>43.124951572816009</v>
      </c>
      <c r="Q185" s="22">
        <f t="shared" si="162"/>
        <v>371.46425432265534</v>
      </c>
      <c r="R185" s="62">
        <f t="shared" si="109"/>
        <v>664.79758765598865</v>
      </c>
      <c r="S185" s="62">
        <f ca="1">AVERAGE(OFFSET($R$3,0,0,'Données projet'!$E$9+1,1))-AVERAGE(OFFSET($H$3,0,0,'Données projet'!$E$9+1,1))</f>
        <v>432.90460577933851</v>
      </c>
      <c r="T185" s="62">
        <f t="shared" si="142"/>
        <v>199.33093168961955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202.48537058311757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202.48537058311757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1.9533333333333285</v>
      </c>
      <c r="AI185" s="14">
        <f>IF('Données projet'!$A$62&gt;35,AI184+AH185-AQ184,IF(A185&lt;'Données projet'!$A$62,$AF$205^A185,IF(A185='Données projet'!$A$62,'Données projet'!$B$62,AI184+AH185-AQ184)))</f>
        <v>167.80666666666716</v>
      </c>
      <c r="AJ185" s="14">
        <f>AI185*VLOOKUP('Données projet'!$B$10,Paramètres!$A$1:$I$89,3,0)*VLOOKUP('Données projet'!$B$10,Paramètres!$A$1:$I$89,5,0)</f>
        <v>151.83147200000045</v>
      </c>
      <c r="AK185" s="14">
        <f t="shared" si="164"/>
        <v>38.994499777620597</v>
      </c>
      <c r="AL185" s="22">
        <f t="shared" si="165"/>
        <v>332.35523417935661</v>
      </c>
      <c r="AM185" s="62">
        <f t="shared" si="113"/>
        <v>625.68856751268993</v>
      </c>
      <c r="AN185" s="62">
        <f ca="1">AVERAGE(OFFSET($AM$3,0,0,'Données projet'!$E$10+1,1))-AVERAGE(OFFSET($H$3,0,0,'Données projet'!$E$10+1,1))</f>
        <v>368.2847231129137</v>
      </c>
      <c r="AO185" s="62">
        <f t="shared" si="144"/>
        <v>171.93647564114769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180.67925375108953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180.67925375108953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1.9533333333333285</v>
      </c>
      <c r="BD185" s="13">
        <f>IF('Données projet'!$A$88&gt;35,BD184+BC185-BL184,IF(A185&lt;'Données projet'!$A$88,$BA$205^A185,IF(A185='Données projet'!$A$88,'Données projet'!$B$88,BD184+BC185-BL184)))</f>
        <v>167.80666666666716</v>
      </c>
      <c r="BE185" s="14">
        <f>BD185*VLOOKUP('Données projet'!$B$11,Paramètres!$A$1:$I$89,3,0)*VLOOKUP('Données projet'!$B$11,Paramètres!$A$1:$I$89,5,0)</f>
        <v>159.68482400000048</v>
      </c>
      <c r="BF185" s="14">
        <f t="shared" si="167"/>
        <v>40.771418424156359</v>
      </c>
      <c r="BG185" s="22">
        <f t="shared" si="168"/>
        <v>349.12795555540646</v>
      </c>
      <c r="BH185" s="62">
        <f t="shared" si="116"/>
        <v>642.46128888873977</v>
      </c>
      <c r="BI185" s="62">
        <f ca="1">AVERAGE(OFFSET($BH$3,0,0,'Données projet'!$E$11+1,1))-AVERAGE(OFFSET($H$3,0,0,'Données projet'!$E$11+1,1))</f>
        <v>395.99712591167969</v>
      </c>
      <c r="BJ185" s="62">
        <f t="shared" si="146"/>
        <v>183.6854485910585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190.02473239338732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190.02473239338732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>
        <f>VLOOKUP(A186,'Données projet'!$A$35:$I$55,2,0)</f>
        <v>169.76</v>
      </c>
      <c r="L186" s="13">
        <f>VLOOKUP(A186,'Données projet'!$A$35:$I$55,9,0)</f>
        <v>1.9533333333333285</v>
      </c>
      <c r="M186" s="13">
        <f t="array" ref="M186">INDEX(L:L,MIN(IF(ISNUMBER(L186:L382),ROW(L186:L382),"")))</f>
        <v>1.9533333333333285</v>
      </c>
      <c r="N186" s="14">
        <f>IF('Données projet'!$A$36&gt;35,N185+M186-V185,IF(A186&lt;'Données projet'!$A$36,$K$205^A186,IF(A186='Données projet'!$A$36,'Données projet'!$B$36,N185+M186-V185)))</f>
        <v>169.76000000000047</v>
      </c>
      <c r="O186" s="14">
        <f>N186*VLOOKUP('Données projet'!$B$9,Paramètres!$A$1:$I$89,3,0)*VLOOKUP('Données projet'!$B$9,Paramètres!$A$1:$I$89,5,0)</f>
        <v>172.13664000000048</v>
      </c>
      <c r="P186" s="14">
        <f t="shared" si="141"/>
        <v>43.568211452887901</v>
      </c>
      <c r="Q186" s="22">
        <f t="shared" si="162"/>
        <v>375.68594961378062</v>
      </c>
      <c r="R186" s="62">
        <f t="shared" si="109"/>
        <v>669.01928294711388</v>
      </c>
      <c r="S186" s="62">
        <f ca="1">AVERAGE(OFFSET($R$3,0,0,'Données projet'!$E$9+1,1))-AVERAGE(OFFSET($H$3,0,0,'Données projet'!$E$9+1,1))</f>
        <v>432.90460577933851</v>
      </c>
      <c r="T186" s="62">
        <f t="shared" si="142"/>
        <v>199.33093168961955</v>
      </c>
      <c r="U186" s="16">
        <f>IF(ISNA(VLOOKUP(A186,'Données projet'!$A$35:$I$55,3,0)),0,VLOOKUP(A186,'Données projet'!$A$35:$I$55,3,0))</f>
        <v>18</v>
      </c>
      <c r="V186" s="16">
        <f>IF(ISNA(VLOOKUP(A186,'Données projet'!$A$35:$I$55,4,0)),0,VLOOKUP(A186,'Données projet'!$A$35:$I$55,4,0))</f>
        <v>169.76</v>
      </c>
      <c r="W186" s="17">
        <f>IF(ISNA(VLOOKUP(A186,'Données projet'!$A$35:$I$55,5,0)),0%,VLOOKUP(A186,'Données projet'!$A$35:$I$55,5,0)*VLOOKUP('Données projet'!$B$9,Paramètres!$A$1:$I$89,7,0))</f>
        <v>0.34400000000000003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263.9751890926641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263.9751890926641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>
        <f>VLOOKUP(A186,'Données projet'!$A$61:$I$81,2,0)</f>
        <v>169.76</v>
      </c>
      <c r="AG186" s="13">
        <f>VLOOKUP(A186,'Données projet'!$A$61:$I$81,9,0)</f>
        <v>1.9533333333333285</v>
      </c>
      <c r="AH186" s="13">
        <f t="array" ref="AH186">INDEX(AG:AG,MIN(IF(ISNUMBER(AG186:AG382),ROW(AG186:AG382),"")))</f>
        <v>1.9533333333333285</v>
      </c>
      <c r="AI186" s="14">
        <f>IF('Données projet'!$A$62&gt;35,AI185+AH186-AQ185,IF(A186&lt;'Données projet'!$A$62,$AF$205^A186,IF(A186='Données projet'!$A$62,'Données projet'!$B$62,AI185+AH186-AQ185)))</f>
        <v>169.76000000000047</v>
      </c>
      <c r="AJ186" s="14">
        <f>AI186*VLOOKUP('Données projet'!$B$10,Paramètres!$A$1:$I$89,3,0)*VLOOKUP('Données projet'!$B$10,Paramètres!$A$1:$I$89,5,0)</f>
        <v>153.5988480000004</v>
      </c>
      <c r="AK186" s="14">
        <f t="shared" si="164"/>
        <v>39.395304802658316</v>
      </c>
      <c r="AL186" s="22">
        <f t="shared" si="165"/>
        <v>336.13148279796388</v>
      </c>
      <c r="AM186" s="62">
        <f t="shared" si="113"/>
        <v>629.4648161312972</v>
      </c>
      <c r="AN186" s="62">
        <f ca="1">AVERAGE(OFFSET($AM$3,0,0,'Données projet'!$E$10+1,1))-AVERAGE(OFFSET($H$3,0,0,'Données projet'!$E$10+1,1))</f>
        <v>368.2847231129137</v>
      </c>
      <c r="AO186" s="62">
        <f t="shared" si="144"/>
        <v>171.93647564114769</v>
      </c>
      <c r="AP186" s="16">
        <f>IF(ISNA(VLOOKUP(A186,'Données projet'!$A$61:$I$81,3,0)),0,VLOOKUP(A186,'Données projet'!$A$61:$I$81,3,0))</f>
        <v>18</v>
      </c>
      <c r="AQ186" s="16">
        <f>IF(ISNA(VLOOKUP(A186,'Données projet'!$A$61:$I$81,4,0)),0,VLOOKUP(A186,'Données projet'!$A$61:$I$81,4,0))</f>
        <v>169.76</v>
      </c>
      <c r="AR186" s="17">
        <f>IF(ISNA(VLOOKUP(A186,'Données projet'!$A$61:$I$81,5,0)),0%,VLOOKUP(A186,'Données projet'!$A$61:$I$81,5,0)*VLOOKUP('Données projet'!$B$10,Paramètres!$A$1:$I$89,7,0))</f>
        <v>0.34400000000000003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235.54709180576182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235.54709180576182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>
        <f>VLOOKUP(A186,'Données projet'!$A$87:$I$107,2,0)</f>
        <v>169.76</v>
      </c>
      <c r="BB186" s="13">
        <f>VLOOKUP(A186,'Données projet'!$A$87:$I$107,9,0)</f>
        <v>1.9533333333333285</v>
      </c>
      <c r="BC186" s="13">
        <f t="array" ref="BC186">INDEX(BB:BB,MIN(IF(ISNUMBER(BB186:BB382),ROW(BB186:BB382),"")))</f>
        <v>1.9533333333333285</v>
      </c>
      <c r="BD186" s="13">
        <f>IF('Données projet'!$A$88&gt;35,BD185+BC186-BL185,IF(A186&lt;'Données projet'!$A$88,$BA$205^A186,IF(A186='Données projet'!$A$88,'Données projet'!$B$88,BD185+BC186-BL185)))</f>
        <v>169.76000000000047</v>
      </c>
      <c r="BE186" s="14">
        <f>BD186*VLOOKUP('Données projet'!$B$11,Paramètres!$A$1:$I$89,3,0)*VLOOKUP('Données projet'!$B$11,Paramètres!$A$1:$I$89,5,0)</f>
        <v>161.54361600000044</v>
      </c>
      <c r="BF186" s="14">
        <f t="shared" si="167"/>
        <v>41.190487510194309</v>
      </c>
      <c r="BG186" s="22">
        <f t="shared" si="168"/>
        <v>353.09523028025586</v>
      </c>
      <c r="BH186" s="62">
        <f t="shared" si="116"/>
        <v>646.42856361358918</v>
      </c>
      <c r="BI186" s="62">
        <f ca="1">AVERAGE(OFFSET($BH$3,0,0,'Données projet'!$E$11+1,1))-AVERAGE(OFFSET($H$3,0,0,'Données projet'!$E$11+1,1))</f>
        <v>395.99712591167969</v>
      </c>
      <c r="BJ186" s="62">
        <f t="shared" si="146"/>
        <v>183.6854485910585</v>
      </c>
      <c r="BK186" s="16">
        <f>IF(ISNA(VLOOKUP(A186,'Données projet'!$A$87:$I$107,3,0)),0,VLOOKUP(A186,'Données projet'!$A$87:$I$107,3,0))</f>
        <v>18</v>
      </c>
      <c r="BL186" s="16">
        <f>IF(ISNA(VLOOKUP(A186,'Données projet'!$A$87:$I$107,4,0)),0,VLOOKUP(A186,'Données projet'!$A$87:$I$107,4,0))</f>
        <v>169.76</v>
      </c>
      <c r="BM186" s="17">
        <f>IF(ISNA(VLOOKUP(A186,'Données projet'!$A$87:$I$107,5,0)),0%,VLOOKUP(A186,'Données projet'!$A$87:$I$107,5,0)*VLOOKUP('Données projet'!$B$11,Paramètres!$A$1:$I$89,7,0))</f>
        <v>0.34400000000000003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247.73056207157717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247.73056207157717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4.8316906031686813E-13</v>
      </c>
      <c r="O187" s="14">
        <f>N187*VLOOKUP('Données projet'!$B$9,Paramètres!$A$1:$I$89,3,0)*VLOOKUP('Données projet'!$B$9,Paramètres!$A$1:$I$89,5,0)</f>
        <v>4.8993342716130437E-13</v>
      </c>
      <c r="P187" s="14">
        <f t="shared" si="141"/>
        <v>6.1172634040517391E-12</v>
      </c>
      <c r="Q187" s="22">
        <f t="shared" si="162"/>
        <v>1.1507534481029384E-11</v>
      </c>
      <c r="R187" s="62">
        <f t="shared" si="109"/>
        <v>293.3333333333448</v>
      </c>
      <c r="S187" s="62">
        <f ca="1">AVERAGE(OFFSET($R$3,0,0,'Données projet'!$E$9+1,1))-AVERAGE(OFFSET($H$3,0,0,'Données projet'!$E$9+1,1))</f>
        <v>432.90460577933851</v>
      </c>
      <c r="T187" s="62">
        <f t="shared" si="142"/>
        <v>199.33093168961955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258.79879664352399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258.79879664352399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4.8316906031686813E-13</v>
      </c>
      <c r="AJ187" s="14">
        <f>AI187*VLOOKUP('Données projet'!$B$10,Paramètres!$A$1:$I$89,3,0)*VLOOKUP('Données projet'!$B$10,Paramètres!$A$1:$I$89,5,0)</f>
        <v>4.3717136577470225E-13</v>
      </c>
      <c r="AK187" s="14">
        <f t="shared" si="164"/>
        <v>5.5313598682231701E-12</v>
      </c>
      <c r="AL187" s="22">
        <f t="shared" si="165"/>
        <v>1.039519189921296E-11</v>
      </c>
      <c r="AM187" s="62">
        <f t="shared" si="113"/>
        <v>293.33333333334372</v>
      </c>
      <c r="AN187" s="62">
        <f ca="1">AVERAGE(OFFSET($AM$3,0,0,'Données projet'!$E$10+1,1))-AVERAGE(OFFSET($H$3,0,0,'Données projet'!$E$10+1,1))</f>
        <v>368.2847231129137</v>
      </c>
      <c r="AO187" s="62">
        <f t="shared" si="144"/>
        <v>171.93647564114769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230.92815700499065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230.92815700499065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4.8316906031686813E-13</v>
      </c>
      <c r="BE187" s="14">
        <f>BD187*VLOOKUP('Données projet'!$B$11,Paramètres!$A$1:$I$89,3,0)*VLOOKUP('Données projet'!$B$11,Paramètres!$A$1:$I$89,5,0)</f>
        <v>4.5978367779753168E-13</v>
      </c>
      <c r="BF187" s="14">
        <f t="shared" si="167"/>
        <v>5.7834153259568991E-12</v>
      </c>
      <c r="BG187" s="22">
        <f t="shared" si="168"/>
        <v>1.0873571598205634E-11</v>
      </c>
      <c r="BH187" s="62">
        <f t="shared" si="116"/>
        <v>293.33333333334417</v>
      </c>
      <c r="BI187" s="62">
        <f ca="1">AVERAGE(OFFSET($BH$3,0,0,'Données projet'!$E$11+1,1))-AVERAGE(OFFSET($H$3,0,0,'Données projet'!$E$11+1,1))</f>
        <v>395.99712591167969</v>
      </c>
      <c r="BJ187" s="62">
        <f t="shared" si="146"/>
        <v>183.6854485910585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242.87271685007644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242.87271685007644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4.8316906031686813E-13</v>
      </c>
      <c r="O188" s="14">
        <f>N188*VLOOKUP('Données projet'!$B$9,Paramètres!$A$1:$I$89,3,0)*VLOOKUP('Données projet'!$B$9,Paramètres!$A$1:$I$89,5,0)</f>
        <v>4.8993342716130437E-13</v>
      </c>
      <c r="P188" s="14">
        <f t="shared" si="141"/>
        <v>6.1172634040517391E-12</v>
      </c>
      <c r="Q188" s="22">
        <f t="shared" si="162"/>
        <v>1.1507534481029384E-11</v>
      </c>
      <c r="R188" s="62">
        <f t="shared" si="109"/>
        <v>293.3333333333448</v>
      </c>
      <c r="S188" s="62">
        <f ca="1">AVERAGE(OFFSET($R$3,0,0,'Données projet'!$E$9+1,1))-AVERAGE(OFFSET($H$3,0,0,'Données projet'!$E$9+1,1))</f>
        <v>432.90460577933851</v>
      </c>
      <c r="T188" s="62">
        <f t="shared" si="142"/>
        <v>199.33093168961955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253.72391009302387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253.72391009302387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4.8316906031686813E-13</v>
      </c>
      <c r="AJ188" s="14">
        <f>AI188*VLOOKUP('Données projet'!$B$10,Paramètres!$A$1:$I$89,3,0)*VLOOKUP('Données projet'!$B$10,Paramètres!$A$1:$I$89,5,0)</f>
        <v>4.3717136577470225E-13</v>
      </c>
      <c r="AK188" s="14">
        <f t="shared" si="164"/>
        <v>5.5313598682231701E-12</v>
      </c>
      <c r="AL188" s="22">
        <f t="shared" si="165"/>
        <v>1.039519189921296E-11</v>
      </c>
      <c r="AM188" s="62">
        <f t="shared" si="113"/>
        <v>293.33333333334372</v>
      </c>
      <c r="AN188" s="62">
        <f ca="1">AVERAGE(OFFSET($AM$3,0,0,'Données projet'!$E$10+1,1))-AVERAGE(OFFSET($H$3,0,0,'Données projet'!$E$10+1,1))</f>
        <v>368.2847231129137</v>
      </c>
      <c r="AO188" s="62">
        <f t="shared" si="144"/>
        <v>171.93647564114769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226.39979669839056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226.39979669839056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4.8316906031686813E-13</v>
      </c>
      <c r="BE188" s="14">
        <f>BD188*VLOOKUP('Données projet'!$B$11,Paramètres!$A$1:$I$89,3,0)*VLOOKUP('Données projet'!$B$11,Paramètres!$A$1:$I$89,5,0)</f>
        <v>4.5978367779753168E-13</v>
      </c>
      <c r="BF188" s="14">
        <f t="shared" si="167"/>
        <v>5.7834153259568991E-12</v>
      </c>
      <c r="BG188" s="22">
        <f t="shared" si="168"/>
        <v>1.0873571598205634E-11</v>
      </c>
      <c r="BH188" s="62">
        <f t="shared" si="116"/>
        <v>293.33333333334417</v>
      </c>
      <c r="BI188" s="62">
        <f ca="1">AVERAGE(OFFSET($BH$3,0,0,'Données projet'!$E$11+1,1))-AVERAGE(OFFSET($H$3,0,0,'Données projet'!$E$11+1,1))</f>
        <v>395.99712591167969</v>
      </c>
      <c r="BJ188" s="62">
        <f t="shared" si="146"/>
        <v>183.6854485910585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238.11013101037634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238.11013101037634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4.8316906031686813E-13</v>
      </c>
      <c r="O189" s="14">
        <f>N189*VLOOKUP('Données projet'!$B$9,Paramètres!$A$1:$I$89,3,0)*VLOOKUP('Données projet'!$B$9,Paramètres!$A$1:$I$89,5,0)</f>
        <v>4.8993342716130437E-13</v>
      </c>
      <c r="P189" s="14">
        <f t="shared" si="141"/>
        <v>6.1172634040517391E-12</v>
      </c>
      <c r="Q189" s="22">
        <f t="shared" si="162"/>
        <v>1.1507534481029384E-11</v>
      </c>
      <c r="R189" s="62">
        <f t="shared" si="109"/>
        <v>293.3333333333448</v>
      </c>
      <c r="S189" s="62">
        <f ca="1">AVERAGE(OFFSET($R$3,0,0,'Données projet'!$E$9+1,1))-AVERAGE(OFFSET($H$3,0,0,'Données projet'!$E$9+1,1))</f>
        <v>432.90460577933851</v>
      </c>
      <c r="T189" s="62">
        <f t="shared" si="142"/>
        <v>199.33093168961955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248.74853897240391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248.74853897240391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4.8316906031686813E-13</v>
      </c>
      <c r="AJ189" s="14">
        <f>AI189*VLOOKUP('Données projet'!$B$10,Paramètres!$A$1:$I$89,3,0)*VLOOKUP('Données projet'!$B$10,Paramètres!$A$1:$I$89,5,0)</f>
        <v>4.3717136577470225E-13</v>
      </c>
      <c r="AK189" s="14">
        <f t="shared" si="164"/>
        <v>5.5313598682231701E-12</v>
      </c>
      <c r="AL189" s="22">
        <f t="shared" si="165"/>
        <v>1.039519189921296E-11</v>
      </c>
      <c r="AM189" s="62">
        <f t="shared" si="113"/>
        <v>293.33333333334372</v>
      </c>
      <c r="AN189" s="62">
        <f ca="1">AVERAGE(OFFSET($AM$3,0,0,'Données projet'!$E$10+1,1))-AVERAGE(OFFSET($H$3,0,0,'Données projet'!$E$10+1,1))</f>
        <v>368.2847231129137</v>
      </c>
      <c r="AO189" s="62">
        <f t="shared" si="144"/>
        <v>171.93647564114769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221.96023477537582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221.96023477537582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4.8316906031686813E-13</v>
      </c>
      <c r="BE189" s="14">
        <f>BD189*VLOOKUP('Données projet'!$B$11,Paramètres!$A$1:$I$89,3,0)*VLOOKUP('Données projet'!$B$11,Paramètres!$A$1:$I$89,5,0)</f>
        <v>4.5978367779753168E-13</v>
      </c>
      <c r="BF189" s="14">
        <f t="shared" si="167"/>
        <v>5.7834153259568991E-12</v>
      </c>
      <c r="BG189" s="22">
        <f t="shared" si="168"/>
        <v>1.0873571598205634E-11</v>
      </c>
      <c r="BH189" s="62">
        <f t="shared" si="116"/>
        <v>293.33333333334417</v>
      </c>
      <c r="BI189" s="62">
        <f ca="1">AVERAGE(OFFSET($BH$3,0,0,'Données projet'!$E$11+1,1))-AVERAGE(OFFSET($H$3,0,0,'Données projet'!$E$11+1,1))</f>
        <v>395.99712591167969</v>
      </c>
      <c r="BJ189" s="62">
        <f t="shared" si="146"/>
        <v>183.6854485910585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233.44093657410221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233.44093657410221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4.8316906031686813E-13</v>
      </c>
      <c r="O190" s="14">
        <f>N190*VLOOKUP('Données projet'!$B$9,Paramètres!$A$1:$I$89,3,0)*VLOOKUP('Données projet'!$B$9,Paramètres!$A$1:$I$89,5,0)</f>
        <v>4.8993342716130437E-13</v>
      </c>
      <c r="P190" s="14">
        <f t="shared" si="141"/>
        <v>6.1172634040517391E-12</v>
      </c>
      <c r="Q190" s="22">
        <f t="shared" si="162"/>
        <v>1.1507534481029384E-11</v>
      </c>
      <c r="R190" s="62">
        <f t="shared" si="109"/>
        <v>293.3333333333448</v>
      </c>
      <c r="S190" s="62">
        <f ca="1">AVERAGE(OFFSET($R$3,0,0,'Données projet'!$E$9+1,1))-AVERAGE(OFFSET($H$3,0,0,'Données projet'!$E$9+1,1))</f>
        <v>432.90460577933851</v>
      </c>
      <c r="T190" s="62">
        <f t="shared" si="142"/>
        <v>199.33093168961955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243.87073184478257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243.87073184478257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4.8316906031686813E-13</v>
      </c>
      <c r="AJ190" s="14">
        <f>AI190*VLOOKUP('Données projet'!$B$10,Paramètres!$A$1:$I$89,3,0)*VLOOKUP('Données projet'!$B$10,Paramètres!$A$1:$I$89,5,0)</f>
        <v>4.3717136577470225E-13</v>
      </c>
      <c r="AK190" s="14">
        <f t="shared" si="164"/>
        <v>5.5313598682231701E-12</v>
      </c>
      <c r="AL190" s="22">
        <f t="shared" si="165"/>
        <v>1.039519189921296E-11</v>
      </c>
      <c r="AM190" s="62">
        <f t="shared" si="113"/>
        <v>293.33333333334372</v>
      </c>
      <c r="AN190" s="62">
        <f ca="1">AVERAGE(OFFSET($AM$3,0,0,'Données projet'!$E$10+1,1))-AVERAGE(OFFSET($H$3,0,0,'Données projet'!$E$10+1,1))</f>
        <v>368.2847231129137</v>
      </c>
      <c r="AO190" s="62">
        <f t="shared" si="144"/>
        <v>171.93647564114769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217.60772995380603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217.60772995380603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4.8316906031686813E-13</v>
      </c>
      <c r="BE190" s="14">
        <f>BD190*VLOOKUP('Données projet'!$B$11,Paramètres!$A$1:$I$89,3,0)*VLOOKUP('Données projet'!$B$11,Paramètres!$A$1:$I$89,5,0)</f>
        <v>4.5978367779753168E-13</v>
      </c>
      <c r="BF190" s="14">
        <f t="shared" si="167"/>
        <v>5.7834153259568991E-12</v>
      </c>
      <c r="BG190" s="22">
        <f t="shared" si="168"/>
        <v>1.0873571598205634E-11</v>
      </c>
      <c r="BH190" s="62">
        <f t="shared" si="116"/>
        <v>293.33333333334417</v>
      </c>
      <c r="BI190" s="62">
        <f ca="1">AVERAGE(OFFSET($BH$3,0,0,'Données projet'!$E$11+1,1))-AVERAGE(OFFSET($H$3,0,0,'Données projet'!$E$11+1,1))</f>
        <v>395.99712591167969</v>
      </c>
      <c r="BJ190" s="62">
        <f t="shared" si="146"/>
        <v>183.6854485910585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228.86330219279603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228.86330219279603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4.8316906031686813E-13</v>
      </c>
      <c r="O191" s="14">
        <f>N191*VLOOKUP('Données projet'!$B$9,Paramètres!$A$1:$I$89,3,0)*VLOOKUP('Données projet'!$B$9,Paramètres!$A$1:$I$89,5,0)</f>
        <v>4.8993342716130437E-13</v>
      </c>
      <c r="P191" s="14">
        <f t="shared" si="141"/>
        <v>6.1172634040517391E-12</v>
      </c>
      <c r="Q191" s="22">
        <f t="shared" si="162"/>
        <v>1.1507534481029384E-11</v>
      </c>
      <c r="R191" s="62">
        <f t="shared" si="109"/>
        <v>293.3333333333448</v>
      </c>
      <c r="S191" s="62">
        <f ca="1">AVERAGE(OFFSET($R$3,0,0,'Données projet'!$E$9+1,1))-AVERAGE(OFFSET($H$3,0,0,'Données projet'!$E$9+1,1))</f>
        <v>432.90460577933851</v>
      </c>
      <c r="T191" s="62">
        <f t="shared" si="142"/>
        <v>199.33093168961955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239.08857553976532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239.08857553976532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4.8316906031686813E-13</v>
      </c>
      <c r="AJ191" s="14">
        <f>AI191*VLOOKUP('Données projet'!$B$10,Paramètres!$A$1:$I$89,3,0)*VLOOKUP('Données projet'!$B$10,Paramètres!$A$1:$I$89,5,0)</f>
        <v>4.3717136577470225E-13</v>
      </c>
      <c r="AK191" s="14">
        <f t="shared" si="164"/>
        <v>5.5313598682231701E-12</v>
      </c>
      <c r="AL191" s="22">
        <f t="shared" si="165"/>
        <v>1.039519189921296E-11</v>
      </c>
      <c r="AM191" s="62">
        <f t="shared" si="113"/>
        <v>293.33333333334372</v>
      </c>
      <c r="AN191" s="62">
        <f ca="1">AVERAGE(OFFSET($AM$3,0,0,'Données projet'!$E$10+1,1))-AVERAGE(OFFSET($H$3,0,0,'Données projet'!$E$10+1,1))</f>
        <v>368.2847231129137</v>
      </c>
      <c r="AO191" s="62">
        <f t="shared" si="144"/>
        <v>171.93647564114769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213.3405750970214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213.3405750970214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4.8316906031686813E-13</v>
      </c>
      <c r="BE191" s="14">
        <f>BD191*VLOOKUP('Données projet'!$B$11,Paramètres!$A$1:$I$89,3,0)*VLOOKUP('Données projet'!$B$11,Paramètres!$A$1:$I$89,5,0)</f>
        <v>4.5978367779753168E-13</v>
      </c>
      <c r="BF191" s="14">
        <f t="shared" si="167"/>
        <v>5.7834153259568991E-12</v>
      </c>
      <c r="BG191" s="22">
        <f t="shared" si="168"/>
        <v>1.0873571598205634E-11</v>
      </c>
      <c r="BH191" s="62">
        <f t="shared" si="116"/>
        <v>293.33333333334417</v>
      </c>
      <c r="BI191" s="62">
        <f ca="1">AVERAGE(OFFSET($BH$3,0,0,'Données projet'!$E$11+1,1))-AVERAGE(OFFSET($H$3,0,0,'Données projet'!$E$11+1,1))</f>
        <v>395.99712591167969</v>
      </c>
      <c r="BJ191" s="62">
        <f t="shared" si="146"/>
        <v>183.6854485910585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224.37543242962599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224.37543242962599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4.8316906031686813E-13</v>
      </c>
      <c r="O192" s="14">
        <f>N192*VLOOKUP('Données projet'!$B$9,Paramètres!$A$1:$I$89,3,0)*VLOOKUP('Données projet'!$B$9,Paramètres!$A$1:$I$89,5,0)</f>
        <v>4.8993342716130437E-13</v>
      </c>
      <c r="P192" s="14">
        <f t="shared" si="141"/>
        <v>6.1172634040517391E-12</v>
      </c>
      <c r="Q192" s="22">
        <f t="shared" si="162"/>
        <v>1.1507534481029384E-11</v>
      </c>
      <c r="R192" s="62">
        <f t="shared" si="109"/>
        <v>293.3333333333448</v>
      </c>
      <c r="S192" s="62">
        <f ca="1">AVERAGE(OFFSET($R$3,0,0,'Données projet'!$E$9+1,1))-AVERAGE(OFFSET($H$3,0,0,'Données projet'!$E$9+1,1))</f>
        <v>432.90460577933851</v>
      </c>
      <c r="T192" s="62">
        <f t="shared" si="142"/>
        <v>199.33093168961955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234.40019440306213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234.40019440306213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4.8316906031686813E-13</v>
      </c>
      <c r="AJ192" s="14">
        <f>AI192*VLOOKUP('Données projet'!$B$10,Paramètres!$A$1:$I$89,3,0)*VLOOKUP('Données projet'!$B$10,Paramètres!$A$1:$I$89,5,0)</f>
        <v>4.3717136577470225E-13</v>
      </c>
      <c r="AK192" s="14">
        <f t="shared" si="164"/>
        <v>5.5313598682231701E-12</v>
      </c>
      <c r="AL192" s="22">
        <f t="shared" si="165"/>
        <v>1.039519189921296E-11</v>
      </c>
      <c r="AM192" s="62">
        <f t="shared" si="113"/>
        <v>293.33333333334372</v>
      </c>
      <c r="AN192" s="62">
        <f ca="1">AVERAGE(OFFSET($AM$3,0,0,'Données projet'!$E$10+1,1))-AVERAGE(OFFSET($H$3,0,0,'Données projet'!$E$10+1,1))</f>
        <v>368.2847231129137</v>
      </c>
      <c r="AO192" s="62">
        <f t="shared" si="144"/>
        <v>171.93647564114769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209.15709654427084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209.15709654427084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4.8316906031686813E-13</v>
      </c>
      <c r="BE192" s="14">
        <f>BD192*VLOOKUP('Données projet'!$B$11,Paramètres!$A$1:$I$89,3,0)*VLOOKUP('Données projet'!$B$11,Paramètres!$A$1:$I$89,5,0)</f>
        <v>4.5978367779753168E-13</v>
      </c>
      <c r="BF192" s="14">
        <f t="shared" si="167"/>
        <v>5.7834153259568991E-12</v>
      </c>
      <c r="BG192" s="22">
        <f t="shared" si="168"/>
        <v>1.0873571598205634E-11</v>
      </c>
      <c r="BH192" s="62">
        <f t="shared" si="116"/>
        <v>293.33333333334417</v>
      </c>
      <c r="BI192" s="62">
        <f ca="1">AVERAGE(OFFSET($BH$3,0,0,'Données projet'!$E$11+1,1))-AVERAGE(OFFSET($H$3,0,0,'Données projet'!$E$11+1,1))</f>
        <v>395.99712591167969</v>
      </c>
      <c r="BJ192" s="62">
        <f t="shared" si="146"/>
        <v>183.6854485910585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219.97556705518144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219.97556705518144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4.8316906031686813E-13</v>
      </c>
      <c r="O193" s="14">
        <f>N193*VLOOKUP('Données projet'!$B$9,Paramètres!$A$1:$I$89,3,0)*VLOOKUP('Données projet'!$B$9,Paramètres!$A$1:$I$89,5,0)</f>
        <v>4.8993342716130437E-13</v>
      </c>
      <c r="P193" s="14">
        <f t="shared" si="141"/>
        <v>6.1172634040517391E-12</v>
      </c>
      <c r="Q193" s="22">
        <f t="shared" si="162"/>
        <v>1.1507534481029384E-11</v>
      </c>
      <c r="R193" s="62">
        <f t="shared" si="109"/>
        <v>293.3333333333448</v>
      </c>
      <c r="S193" s="62">
        <f ca="1">AVERAGE(OFFSET($R$3,0,0,'Données projet'!$E$9+1,1))-AVERAGE(OFFSET($H$3,0,0,'Données projet'!$E$9+1,1))</f>
        <v>432.90460577933851</v>
      </c>
      <c r="T193" s="62">
        <f t="shared" si="142"/>
        <v>199.33093168961955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229.80374956081954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229.80374956081954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4.8316906031686813E-13</v>
      </c>
      <c r="AJ193" s="14">
        <f>AI193*VLOOKUP('Données projet'!$B$10,Paramètres!$A$1:$I$89,3,0)*VLOOKUP('Données projet'!$B$10,Paramètres!$A$1:$I$89,5,0)</f>
        <v>4.3717136577470225E-13</v>
      </c>
      <c r="AK193" s="14">
        <f t="shared" si="164"/>
        <v>5.5313598682231701E-12</v>
      </c>
      <c r="AL193" s="22">
        <f t="shared" si="165"/>
        <v>1.039519189921296E-11</v>
      </c>
      <c r="AM193" s="62">
        <f t="shared" si="113"/>
        <v>293.33333333334372</v>
      </c>
      <c r="AN193" s="62">
        <f ca="1">AVERAGE(OFFSET($AM$3,0,0,'Données projet'!$E$10+1,1))-AVERAGE(OFFSET($H$3,0,0,'Données projet'!$E$10+1,1))</f>
        <v>368.2847231129137</v>
      </c>
      <c r="AO193" s="62">
        <f t="shared" si="144"/>
        <v>171.93647564114769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205.05565345426976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205.05565345426976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4.8316906031686813E-13</v>
      </c>
      <c r="BE193" s="14">
        <f>BD193*VLOOKUP('Données projet'!$B$11,Paramètres!$A$1:$I$89,3,0)*VLOOKUP('Données projet'!$B$11,Paramètres!$A$1:$I$89,5,0)</f>
        <v>4.5978367779753168E-13</v>
      </c>
      <c r="BF193" s="14">
        <f t="shared" si="167"/>
        <v>5.7834153259568991E-12</v>
      </c>
      <c r="BG193" s="22">
        <f t="shared" si="168"/>
        <v>1.0873571598205634E-11</v>
      </c>
      <c r="BH193" s="62">
        <f t="shared" si="116"/>
        <v>293.33333333334417</v>
      </c>
      <c r="BI193" s="62">
        <f ca="1">AVERAGE(OFFSET($BH$3,0,0,'Données projet'!$E$11+1,1))-AVERAGE(OFFSET($H$3,0,0,'Données projet'!$E$11+1,1))</f>
        <v>395.99712591167969</v>
      </c>
      <c r="BJ193" s="62">
        <f t="shared" si="146"/>
        <v>183.6854485910585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215.66198035707686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215.66198035707686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4.8316906031686813E-13</v>
      </c>
      <c r="O194" s="14">
        <f>N194*VLOOKUP('Données projet'!$B$9,Paramètres!$A$1:$I$89,3,0)*VLOOKUP('Données projet'!$B$9,Paramètres!$A$1:$I$89,5,0)</f>
        <v>4.8993342716130437E-13</v>
      </c>
      <c r="P194" s="14">
        <f t="shared" si="141"/>
        <v>6.1172634040517391E-12</v>
      </c>
      <c r="Q194" s="22">
        <f t="shared" si="162"/>
        <v>1.1507534481029384E-11</v>
      </c>
      <c r="R194" s="62">
        <f t="shared" si="109"/>
        <v>293.3333333333448</v>
      </c>
      <c r="S194" s="62">
        <f ca="1">AVERAGE(OFFSET($R$3,0,0,'Données projet'!$E$9+1,1))-AVERAGE(OFFSET($H$3,0,0,'Données projet'!$E$9+1,1))</f>
        <v>432.90460577933851</v>
      </c>
      <c r="T194" s="62">
        <f t="shared" si="142"/>
        <v>199.33093168961955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225.29743819837881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225.29743819837881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4.8316906031686813E-13</v>
      </c>
      <c r="AJ194" s="14">
        <f>AI194*VLOOKUP('Données projet'!$B$10,Paramètres!$A$1:$I$89,3,0)*VLOOKUP('Données projet'!$B$10,Paramètres!$A$1:$I$89,5,0)</f>
        <v>4.3717136577470225E-13</v>
      </c>
      <c r="AK194" s="14">
        <f t="shared" si="164"/>
        <v>5.5313598682231701E-12</v>
      </c>
      <c r="AL194" s="22">
        <f t="shared" si="165"/>
        <v>1.039519189921296E-11</v>
      </c>
      <c r="AM194" s="62">
        <f t="shared" si="113"/>
        <v>293.33333333334372</v>
      </c>
      <c r="AN194" s="62">
        <f ca="1">AVERAGE(OFFSET($AM$3,0,0,'Données projet'!$E$10+1,1))-AVERAGE(OFFSET($H$3,0,0,'Données projet'!$E$10+1,1))</f>
        <v>368.2847231129137</v>
      </c>
      <c r="AO194" s="62">
        <f t="shared" si="144"/>
        <v>171.93647564114769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201.03463716163034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201.03463716163034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4.8316906031686813E-13</v>
      </c>
      <c r="BE194" s="14">
        <f>BD194*VLOOKUP('Données projet'!$B$11,Paramètres!$A$1:$I$89,3,0)*VLOOKUP('Données projet'!$B$11,Paramètres!$A$1:$I$89,5,0)</f>
        <v>4.5978367779753168E-13</v>
      </c>
      <c r="BF194" s="14">
        <f t="shared" si="167"/>
        <v>5.7834153259568991E-12</v>
      </c>
      <c r="BG194" s="22">
        <f t="shared" si="168"/>
        <v>1.0873571598205634E-11</v>
      </c>
      <c r="BH194" s="62">
        <f t="shared" si="116"/>
        <v>293.33333333334417</v>
      </c>
      <c r="BI194" s="62">
        <f ca="1">AVERAGE(OFFSET($BH$3,0,0,'Données projet'!$E$11+1,1))-AVERAGE(OFFSET($H$3,0,0,'Données projet'!$E$11+1,1))</f>
        <v>395.99712591167969</v>
      </c>
      <c r="BJ194" s="62">
        <f t="shared" si="146"/>
        <v>183.6854485910585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211.43298046309403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211.43298046309403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4.8316906031686813E-13</v>
      </c>
      <c r="O195" s="14">
        <f>N195*VLOOKUP('Données projet'!$B$9,Paramètres!$A$1:$I$89,3,0)*VLOOKUP('Données projet'!$B$9,Paramètres!$A$1:$I$89,5,0)</f>
        <v>4.8993342716130437E-13</v>
      </c>
      <c r="P195" s="14">
        <f t="shared" si="141"/>
        <v>6.1172634040517391E-12</v>
      </c>
      <c r="Q195" s="22">
        <f t="shared" si="162"/>
        <v>1.1507534481029384E-11</v>
      </c>
      <c r="R195" s="62">
        <f t="shared" ref="R195:R203" si="191">Q195+(I195+J195)*44/12</f>
        <v>293.3333333333448</v>
      </c>
      <c r="S195" s="62">
        <f ca="1">AVERAGE(OFFSET($R$3,0,0,'Données projet'!$E$9+1,1))-AVERAGE(OFFSET($H$3,0,0,'Données projet'!$E$9+1,1))</f>
        <v>432.90460577933851</v>
      </c>
      <c r="T195" s="62">
        <f t="shared" si="142"/>
        <v>199.33093168961955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220.87949285317703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220.87949285317703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4.8316906031686813E-13</v>
      </c>
      <c r="AJ195" s="14">
        <f>AI195*VLOOKUP('Données projet'!$B$10,Paramètres!$A$1:$I$89,3,0)*VLOOKUP('Données projet'!$B$10,Paramètres!$A$1:$I$89,5,0)</f>
        <v>4.3717136577470225E-13</v>
      </c>
      <c r="AK195" s="14">
        <f t="shared" si="164"/>
        <v>5.5313598682231701E-12</v>
      </c>
      <c r="AL195" s="22">
        <f t="shared" si="165"/>
        <v>1.039519189921296E-11</v>
      </c>
      <c r="AM195" s="62">
        <f t="shared" si="113"/>
        <v>293.33333333334372</v>
      </c>
      <c r="AN195" s="62">
        <f ca="1">AVERAGE(OFFSET($AM$3,0,0,'Données projet'!$E$10+1,1))-AVERAGE(OFFSET($H$3,0,0,'Données projet'!$E$10+1,1))</f>
        <v>368.2847231129137</v>
      </c>
      <c r="AO195" s="62">
        <f t="shared" si="144"/>
        <v>171.93647564114769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197.09247054591182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197.09247054591182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4.8316906031686813E-13</v>
      </c>
      <c r="BE195" s="14">
        <f>BD195*VLOOKUP('Données projet'!$B$11,Paramètres!$A$1:$I$89,3,0)*VLOOKUP('Données projet'!$B$11,Paramètres!$A$1:$I$89,5,0)</f>
        <v>4.5978367779753168E-13</v>
      </c>
      <c r="BF195" s="14">
        <f t="shared" si="167"/>
        <v>5.7834153259568991E-12</v>
      </c>
      <c r="BG195" s="22">
        <f t="shared" si="168"/>
        <v>1.0873571598205634E-11</v>
      </c>
      <c r="BH195" s="62">
        <f t="shared" si="116"/>
        <v>293.33333333334417</v>
      </c>
      <c r="BI195" s="62">
        <f ca="1">AVERAGE(OFFSET($BH$3,0,0,'Données projet'!$E$11+1,1))-AVERAGE(OFFSET($H$3,0,0,'Données projet'!$E$11+1,1))</f>
        <v>395.99712591167969</v>
      </c>
      <c r="BJ195" s="62">
        <f t="shared" si="146"/>
        <v>183.6854485910585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207.28690867759695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207.28690867759695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4.8316906031686813E-13</v>
      </c>
      <c r="O196" s="14">
        <f>N196*VLOOKUP('Données projet'!$B$9,Paramètres!$A$1:$I$89,3,0)*VLOOKUP('Données projet'!$B$9,Paramètres!$A$1:$I$89,5,0)</f>
        <v>4.8993342716130437E-13</v>
      </c>
      <c r="P196" s="14">
        <f t="shared" si="141"/>
        <v>6.1172634040517391E-12</v>
      </c>
      <c r="Q196" s="22">
        <f t="shared" si="162"/>
        <v>1.1507534481029384E-11</v>
      </c>
      <c r="R196" s="62">
        <f t="shared" si="191"/>
        <v>293.3333333333448</v>
      </c>
      <c r="S196" s="62">
        <f ca="1">AVERAGE(OFFSET($R$3,0,0,'Données projet'!$E$9+1,1))-AVERAGE(OFFSET($H$3,0,0,'Données projet'!$E$9+1,1))</f>
        <v>432.90460577933851</v>
      </c>
      <c r="T196" s="62">
        <f t="shared" si="142"/>
        <v>199.33093168961955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216.54818072151406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216.54818072151406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4.8316906031686813E-13</v>
      </c>
      <c r="AJ196" s="14">
        <f>AI196*VLOOKUP('Données projet'!$B$10,Paramètres!$A$1:$I$89,3,0)*VLOOKUP('Données projet'!$B$10,Paramètres!$A$1:$I$89,5,0)</f>
        <v>4.3717136577470225E-13</v>
      </c>
      <c r="AK196" s="14">
        <f t="shared" si="164"/>
        <v>5.5313598682231701E-12</v>
      </c>
      <c r="AL196" s="22">
        <f t="shared" si="165"/>
        <v>1.039519189921296E-11</v>
      </c>
      <c r="AM196" s="62">
        <f t="shared" ref="AM196:AM203" si="193">AL196+(AD196+AE196)*44/12</f>
        <v>293.33333333334372</v>
      </c>
      <c r="AN196" s="62">
        <f ca="1">AVERAGE(OFFSET($AM$3,0,0,'Données projet'!$E$10+1,1))-AVERAGE(OFFSET($H$3,0,0,'Données projet'!$E$10+1,1))</f>
        <v>368.2847231129137</v>
      </c>
      <c r="AO196" s="62">
        <f t="shared" si="144"/>
        <v>171.93647564114769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193.22760741304333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193.22760741304333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4.8316906031686813E-13</v>
      </c>
      <c r="BE196" s="14">
        <f>BD196*VLOOKUP('Données projet'!$B$11,Paramètres!$A$1:$I$89,3,0)*VLOOKUP('Données projet'!$B$11,Paramètres!$A$1:$I$89,5,0)</f>
        <v>4.5978367779753168E-13</v>
      </c>
      <c r="BF196" s="14">
        <f t="shared" si="167"/>
        <v>5.7834153259568991E-12</v>
      </c>
      <c r="BG196" s="22">
        <f t="shared" si="168"/>
        <v>1.0873571598205634E-11</v>
      </c>
      <c r="BH196" s="62">
        <f t="shared" ref="BH196:BH203" si="194">BG196+(AY196+AZ196)*44/12</f>
        <v>293.33333333334417</v>
      </c>
      <c r="BI196" s="62">
        <f ca="1">AVERAGE(OFFSET($BH$3,0,0,'Données projet'!$E$11+1,1))-AVERAGE(OFFSET($H$3,0,0,'Données projet'!$E$11+1,1))</f>
        <v>395.99712591167969</v>
      </c>
      <c r="BJ196" s="62">
        <f t="shared" si="146"/>
        <v>183.6854485910585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203.22213883095941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203.22213883095941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4.8316906031686813E-13</v>
      </c>
      <c r="O197" s="14">
        <f>N197*VLOOKUP('Données projet'!$B$9,Paramètres!$A$1:$I$89,3,0)*VLOOKUP('Données projet'!$B$9,Paramètres!$A$1:$I$89,5,0)</f>
        <v>4.8993342716130437E-13</v>
      </c>
      <c r="P197" s="14">
        <f t="shared" ref="P197:P203" si="203">EXP(-1.0587+0.8836*LN(O197)+0.284)</f>
        <v>6.1172634040517391E-12</v>
      </c>
      <c r="Q197" s="22">
        <f t="shared" si="162"/>
        <v>1.1507534481029384E-11</v>
      </c>
      <c r="R197" s="62">
        <f t="shared" si="191"/>
        <v>293.3333333333448</v>
      </c>
      <c r="S197" s="62">
        <f ca="1">AVERAGE(OFFSET($R$3,0,0,'Données projet'!$E$9+1,1))-AVERAGE(OFFSET($H$3,0,0,'Données projet'!$E$9+1,1))</f>
        <v>432.90460577933851</v>
      </c>
      <c r="T197" s="62">
        <f t="shared" ref="T197:T203" si="204">$T$3</f>
        <v>199.33093168961955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212.30180297891346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212.30180297891346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4.8316906031686813E-13</v>
      </c>
      <c r="AJ197" s="14">
        <f>AI197*VLOOKUP('Données projet'!$B$10,Paramètres!$A$1:$I$89,3,0)*VLOOKUP('Données projet'!$B$10,Paramètres!$A$1:$I$89,5,0)</f>
        <v>4.3717136577470225E-13</v>
      </c>
      <c r="AK197" s="14">
        <f t="shared" si="164"/>
        <v>5.5313598682231701E-12</v>
      </c>
      <c r="AL197" s="22">
        <f t="shared" si="165"/>
        <v>1.039519189921296E-11</v>
      </c>
      <c r="AM197" s="62">
        <f t="shared" si="193"/>
        <v>293.33333333334372</v>
      </c>
      <c r="AN197" s="62">
        <f ca="1">AVERAGE(OFFSET($AM$3,0,0,'Données projet'!$E$10+1,1))-AVERAGE(OFFSET($H$3,0,0,'Données projet'!$E$10+1,1))</f>
        <v>368.2847231129137</v>
      </c>
      <c r="AO197" s="62">
        <f t="shared" ref="AO197:AO203" si="205">$AO$3</f>
        <v>171.93647564114769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189.43853188887664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189.43853188887664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4.8316906031686813E-13</v>
      </c>
      <c r="BE197" s="14">
        <f>BD197*VLOOKUP('Données projet'!$B$11,Paramètres!$A$1:$I$89,3,0)*VLOOKUP('Données projet'!$B$11,Paramètres!$A$1:$I$89,5,0)</f>
        <v>4.5978367779753168E-13</v>
      </c>
      <c r="BF197" s="14">
        <f t="shared" si="167"/>
        <v>5.7834153259568991E-12</v>
      </c>
      <c r="BG197" s="22">
        <f t="shared" si="168"/>
        <v>1.0873571598205634E-11</v>
      </c>
      <c r="BH197" s="62">
        <f t="shared" si="194"/>
        <v>293.33333333334417</v>
      </c>
      <c r="BI197" s="62">
        <f ca="1">AVERAGE(OFFSET($BH$3,0,0,'Données projet'!$E$11+1,1))-AVERAGE(OFFSET($H$3,0,0,'Données projet'!$E$11+1,1))</f>
        <v>395.99712591167969</v>
      </c>
      <c r="BJ197" s="62">
        <f t="shared" ref="BJ197:BJ203" si="206">$BJ$3</f>
        <v>183.6854485910585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199.23707664174961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199.23707664174961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4.8316906031686813E-13</v>
      </c>
      <c r="O198" s="14">
        <f>N198*VLOOKUP('Données projet'!$B$9,Paramètres!$A$1:$I$89,3,0)*VLOOKUP('Données projet'!$B$9,Paramètres!$A$1:$I$89,5,0)</f>
        <v>4.8993342716130437E-13</v>
      </c>
      <c r="P198" s="14">
        <f t="shared" si="203"/>
        <v>6.1172634040517391E-12</v>
      </c>
      <c r="Q198" s="22">
        <f t="shared" si="162"/>
        <v>1.1507534481029384E-11</v>
      </c>
      <c r="R198" s="62">
        <f t="shared" si="191"/>
        <v>293.3333333333448</v>
      </c>
      <c r="S198" s="62">
        <f ca="1">AVERAGE(OFFSET($R$3,0,0,'Données projet'!$E$9+1,1))-AVERAGE(OFFSET($H$3,0,0,'Données projet'!$E$9+1,1))</f>
        <v>432.90460577933851</v>
      </c>
      <c r="T198" s="62">
        <f t="shared" si="204"/>
        <v>199.33093168961955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208.13869411381057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208.13869411381057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4.8316906031686813E-13</v>
      </c>
      <c r="AJ198" s="14">
        <f>AI198*VLOOKUP('Données projet'!$B$10,Paramètres!$A$1:$I$89,3,0)*VLOOKUP('Données projet'!$B$10,Paramètres!$A$1:$I$89,5,0)</f>
        <v>4.3717136577470225E-13</v>
      </c>
      <c r="AK198" s="14">
        <f t="shared" si="164"/>
        <v>5.5313598682231701E-12</v>
      </c>
      <c r="AL198" s="22">
        <f t="shared" si="165"/>
        <v>1.039519189921296E-11</v>
      </c>
      <c r="AM198" s="62">
        <f t="shared" si="193"/>
        <v>293.33333333334372</v>
      </c>
      <c r="AN198" s="62">
        <f ca="1">AVERAGE(OFFSET($AM$3,0,0,'Données projet'!$E$10+1,1))-AVERAGE(OFFSET($H$3,0,0,'Données projet'!$E$10+1,1))</f>
        <v>368.2847231129137</v>
      </c>
      <c r="AO198" s="62">
        <f t="shared" si="205"/>
        <v>171.93647564114769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185.72375782463098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185.72375782463098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4.8316906031686813E-13</v>
      </c>
      <c r="BE198" s="14">
        <f>BD198*VLOOKUP('Données projet'!$B$11,Paramètres!$A$1:$I$89,3,0)*VLOOKUP('Données projet'!$B$11,Paramètres!$A$1:$I$89,5,0)</f>
        <v>4.5978367779753168E-13</v>
      </c>
      <c r="BF198" s="14">
        <f t="shared" si="167"/>
        <v>5.7834153259568991E-12</v>
      </c>
      <c r="BG198" s="22">
        <f t="shared" si="168"/>
        <v>1.0873571598205634E-11</v>
      </c>
      <c r="BH198" s="62">
        <f t="shared" si="194"/>
        <v>293.33333333334417</v>
      </c>
      <c r="BI198" s="62">
        <f ca="1">AVERAGE(OFFSET($BH$3,0,0,'Données projet'!$E$11+1,1))-AVERAGE(OFFSET($H$3,0,0,'Données projet'!$E$11+1,1))</f>
        <v>395.99712591167969</v>
      </c>
      <c r="BJ198" s="62">
        <f t="shared" si="206"/>
        <v>183.6854485910585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195.3301590914223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195.3301590914223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4.8316906031686813E-13</v>
      </c>
      <c r="O199" s="14">
        <f>N199*VLOOKUP('Données projet'!$B$9,Paramètres!$A$1:$I$89,3,0)*VLOOKUP('Données projet'!$B$9,Paramètres!$A$1:$I$89,5,0)</f>
        <v>4.8993342716130437E-13</v>
      </c>
      <c r="P199" s="14">
        <f t="shared" si="203"/>
        <v>6.1172634040517391E-12</v>
      </c>
      <c r="Q199" s="22">
        <f t="shared" si="162"/>
        <v>1.1507534481029384E-11</v>
      </c>
      <c r="R199" s="62">
        <f t="shared" si="191"/>
        <v>293.3333333333448</v>
      </c>
      <c r="S199" s="62">
        <f ca="1">AVERAGE(OFFSET($R$3,0,0,'Données projet'!$E$9+1,1))-AVERAGE(OFFSET($H$3,0,0,'Données projet'!$E$9+1,1))</f>
        <v>432.90460577933851</v>
      </c>
      <c r="T199" s="62">
        <f t="shared" si="204"/>
        <v>199.33093168961955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204.05722127430667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204.05722127430667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4.8316906031686813E-13</v>
      </c>
      <c r="AJ199" s="14">
        <f>AI199*VLOOKUP('Données projet'!$B$10,Paramètres!$A$1:$I$89,3,0)*VLOOKUP('Données projet'!$B$10,Paramètres!$A$1:$I$89,5,0)</f>
        <v>4.3717136577470225E-13</v>
      </c>
      <c r="AK199" s="14">
        <f t="shared" si="164"/>
        <v>5.5313598682231701E-12</v>
      </c>
      <c r="AL199" s="22">
        <f t="shared" si="165"/>
        <v>1.039519189921296E-11</v>
      </c>
      <c r="AM199" s="62">
        <f t="shared" si="193"/>
        <v>293.33333333334372</v>
      </c>
      <c r="AN199" s="62">
        <f ca="1">AVERAGE(OFFSET($AM$3,0,0,'Données projet'!$E$10+1,1))-AVERAGE(OFFSET($H$3,0,0,'Données projet'!$E$10+1,1))</f>
        <v>368.2847231129137</v>
      </c>
      <c r="AO199" s="62">
        <f t="shared" si="205"/>
        <v>171.93647564114769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182.08182821399674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182.08182821399674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4.8316906031686813E-13</v>
      </c>
      <c r="BE199" s="14">
        <f>BD199*VLOOKUP('Données projet'!$B$11,Paramètres!$A$1:$I$89,3,0)*VLOOKUP('Données projet'!$B$11,Paramètres!$A$1:$I$89,5,0)</f>
        <v>4.5978367779753168E-13</v>
      </c>
      <c r="BF199" s="14">
        <f t="shared" si="167"/>
        <v>5.7834153259568991E-12</v>
      </c>
      <c r="BG199" s="22">
        <f t="shared" si="168"/>
        <v>1.0873571598205634E-11</v>
      </c>
      <c r="BH199" s="62">
        <f t="shared" si="194"/>
        <v>293.33333333334417</v>
      </c>
      <c r="BI199" s="62">
        <f ca="1">AVERAGE(OFFSET($BH$3,0,0,'Données projet'!$E$11+1,1))-AVERAGE(OFFSET($H$3,0,0,'Données projet'!$E$11+1,1))</f>
        <v>395.99712591167969</v>
      </c>
      <c r="BJ199" s="62">
        <f t="shared" si="206"/>
        <v>183.6854485910585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191.49985381127249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191.49985381127249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4.8316906031686813E-13</v>
      </c>
      <c r="O200" s="14">
        <f>N200*VLOOKUP('Données projet'!$B$9,Paramètres!$A$1:$I$89,3,0)*VLOOKUP('Données projet'!$B$9,Paramètres!$A$1:$I$89,5,0)</f>
        <v>4.8993342716130437E-13</v>
      </c>
      <c r="P200" s="14">
        <f t="shared" si="203"/>
        <v>6.1172634040517391E-12</v>
      </c>
      <c r="Q200" s="22">
        <f t="shared" si="162"/>
        <v>1.1507534481029384E-11</v>
      </c>
      <c r="R200" s="62">
        <f t="shared" si="191"/>
        <v>293.3333333333448</v>
      </c>
      <c r="S200" s="62">
        <f ca="1">AVERAGE(OFFSET($R$3,0,0,'Données projet'!$E$9+1,1))-AVERAGE(OFFSET($H$3,0,0,'Données projet'!$E$9+1,1))</f>
        <v>432.90460577933851</v>
      </c>
      <c r="T200" s="62">
        <f t="shared" si="204"/>
        <v>199.33093168961955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200.05578362773284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200.05578362773284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4.8316906031686813E-13</v>
      </c>
      <c r="AJ200" s="14">
        <f>AI200*VLOOKUP('Données projet'!$B$10,Paramètres!$A$1:$I$89,3,0)*VLOOKUP('Données projet'!$B$10,Paramètres!$A$1:$I$89,5,0)</f>
        <v>4.3717136577470225E-13</v>
      </c>
      <c r="AK200" s="14">
        <f t="shared" si="164"/>
        <v>5.5313598682231701E-12</v>
      </c>
      <c r="AL200" s="22">
        <f t="shared" si="165"/>
        <v>1.039519189921296E-11</v>
      </c>
      <c r="AM200" s="62">
        <f t="shared" si="193"/>
        <v>293.33333333334372</v>
      </c>
      <c r="AN200" s="62">
        <f ca="1">AVERAGE(OFFSET($AM$3,0,0,'Données projet'!$E$10+1,1))-AVERAGE(OFFSET($H$3,0,0,'Données projet'!$E$10+1,1))</f>
        <v>368.2847231129137</v>
      </c>
      <c r="AO200" s="62">
        <f t="shared" si="205"/>
        <v>171.93647564114769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178.51131462166933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178.51131462166933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4.8316906031686813E-13</v>
      </c>
      <c r="BE200" s="14">
        <f>BD200*VLOOKUP('Données projet'!$B$11,Paramètres!$A$1:$I$89,3,0)*VLOOKUP('Données projet'!$B$11,Paramètres!$A$1:$I$89,5,0)</f>
        <v>4.5978367779753168E-13</v>
      </c>
      <c r="BF200" s="14">
        <f t="shared" si="167"/>
        <v>5.7834153259568991E-12</v>
      </c>
      <c r="BG200" s="22">
        <f t="shared" si="168"/>
        <v>1.0873571598205634E-11</v>
      </c>
      <c r="BH200" s="62">
        <f t="shared" si="194"/>
        <v>293.33333333334417</v>
      </c>
      <c r="BI200" s="62">
        <f ca="1">AVERAGE(OFFSET($BH$3,0,0,'Données projet'!$E$11+1,1))-AVERAGE(OFFSET($H$3,0,0,'Données projet'!$E$11+1,1))</f>
        <v>395.99712591167969</v>
      </c>
      <c r="BJ200" s="62">
        <f t="shared" si="206"/>
        <v>183.6854485910585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187.74465848141088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187.74465848141088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4.8316906031686813E-13</v>
      </c>
      <c r="O201" s="14">
        <f>N201*VLOOKUP('Données projet'!$B$9,Paramètres!$A$1:$I$89,3,0)*VLOOKUP('Données projet'!$B$9,Paramètres!$A$1:$I$89,5,0)</f>
        <v>4.8993342716130437E-13</v>
      </c>
      <c r="P201" s="14">
        <f t="shared" si="203"/>
        <v>6.1172634040517391E-12</v>
      </c>
      <c r="Q201" s="22">
        <f t="shared" si="162"/>
        <v>1.1507534481029384E-11</v>
      </c>
      <c r="R201" s="62">
        <f t="shared" si="191"/>
        <v>293.3333333333448</v>
      </c>
      <c r="S201" s="62">
        <f ca="1">AVERAGE(OFFSET($R$3,0,0,'Données projet'!$E$9+1,1))-AVERAGE(OFFSET($H$3,0,0,'Données projet'!$E$9+1,1))</f>
        <v>432.90460577933851</v>
      </c>
      <c r="T201" s="62">
        <f t="shared" si="204"/>
        <v>199.33093168961955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196.13281173277232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196.13281173277232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4.8316906031686813E-13</v>
      </c>
      <c r="AJ201" s="14">
        <f>AI201*VLOOKUP('Données projet'!$B$10,Paramètres!$A$1:$I$89,3,0)*VLOOKUP('Données projet'!$B$10,Paramètres!$A$1:$I$89,5,0)</f>
        <v>4.3717136577470225E-13</v>
      </c>
      <c r="AK201" s="14">
        <f t="shared" si="164"/>
        <v>5.5313598682231701E-12</v>
      </c>
      <c r="AL201" s="22">
        <f t="shared" si="165"/>
        <v>1.039519189921296E-11</v>
      </c>
      <c r="AM201" s="62">
        <f t="shared" si="193"/>
        <v>293.33333333334372</v>
      </c>
      <c r="AN201" s="62">
        <f ca="1">AVERAGE(OFFSET($AM$3,0,0,'Données projet'!$E$10+1,1))-AVERAGE(OFFSET($H$3,0,0,'Données projet'!$E$10+1,1))</f>
        <v>368.2847231129137</v>
      </c>
      <c r="AO201" s="62">
        <f t="shared" si="205"/>
        <v>171.93647564114769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175.0108166230892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175.0108166230892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4.8316906031686813E-13</v>
      </c>
      <c r="BE201" s="14">
        <f>BD201*VLOOKUP('Données projet'!$B$11,Paramètres!$A$1:$I$89,3,0)*VLOOKUP('Données projet'!$B$11,Paramètres!$A$1:$I$89,5,0)</f>
        <v>4.5978367779753168E-13</v>
      </c>
      <c r="BF201" s="14">
        <f t="shared" si="167"/>
        <v>5.7834153259568991E-12</v>
      </c>
      <c r="BG201" s="22">
        <f t="shared" si="168"/>
        <v>1.0873571598205634E-11</v>
      </c>
      <c r="BH201" s="62">
        <f t="shared" si="194"/>
        <v>293.33333333334417</v>
      </c>
      <c r="BI201" s="62">
        <f ca="1">AVERAGE(OFFSET($BH$3,0,0,'Données projet'!$E$11+1,1))-AVERAGE(OFFSET($H$3,0,0,'Données projet'!$E$11+1,1))</f>
        <v>395.99712591167969</v>
      </c>
      <c r="BJ201" s="62">
        <f t="shared" si="206"/>
        <v>183.6854485910585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184.06310024152486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184.06310024152486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4.8316906031686813E-13</v>
      </c>
      <c r="O202" s="14">
        <f>N202*VLOOKUP('Données projet'!$B$9,Paramètres!$A$1:$I$89,3,0)*VLOOKUP('Données projet'!$B$9,Paramètres!$A$1:$I$89,5,0)</f>
        <v>4.8993342716130437E-13</v>
      </c>
      <c r="P202" s="14">
        <f t="shared" si="203"/>
        <v>6.1172634040517391E-12</v>
      </c>
      <c r="Q202" s="22">
        <f t="shared" si="162"/>
        <v>1.1507534481029384E-11</v>
      </c>
      <c r="R202" s="62">
        <f t="shared" si="191"/>
        <v>293.3333333333448</v>
      </c>
      <c r="S202" s="62">
        <f ca="1">AVERAGE(OFFSET($R$3,0,0,'Données projet'!$E$9+1,1))-AVERAGE(OFFSET($H$3,0,0,'Données projet'!$E$9+1,1))</f>
        <v>432.90460577933851</v>
      </c>
      <c r="T202" s="62">
        <f t="shared" si="204"/>
        <v>199.33093168961955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192.28676692389541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192.28676692389541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4.8316906031686813E-13</v>
      </c>
      <c r="AJ202" s="14">
        <f>AI202*VLOOKUP('Données projet'!$B$10,Paramètres!$A$1:$I$89,3,0)*VLOOKUP('Données projet'!$B$10,Paramètres!$A$1:$I$89,5,0)</f>
        <v>4.3717136577470225E-13</v>
      </c>
      <c r="AK202" s="14">
        <f t="shared" si="164"/>
        <v>5.5313598682231701E-12</v>
      </c>
      <c r="AL202" s="22">
        <f t="shared" si="165"/>
        <v>1.039519189921296E-11</v>
      </c>
      <c r="AM202" s="62">
        <f t="shared" si="193"/>
        <v>293.33333333334372</v>
      </c>
      <c r="AN202" s="62">
        <f ca="1">AVERAGE(OFFSET($AM$3,0,0,'Données projet'!$E$10+1,1))-AVERAGE(OFFSET($H$3,0,0,'Données projet'!$E$10+1,1))</f>
        <v>368.2847231129137</v>
      </c>
      <c r="AO202" s="62">
        <f t="shared" si="205"/>
        <v>171.93647564114769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171.57896125516825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171.57896125516825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4.8316906031686813E-13</v>
      </c>
      <c r="BE202" s="14">
        <f>BD202*VLOOKUP('Données projet'!$B$11,Paramètres!$A$1:$I$89,3,0)*VLOOKUP('Données projet'!$B$11,Paramètres!$A$1:$I$89,5,0)</f>
        <v>4.5978367779753168E-13</v>
      </c>
      <c r="BF202" s="14">
        <f t="shared" si="167"/>
        <v>5.7834153259568991E-12</v>
      </c>
      <c r="BG202" s="22">
        <f t="shared" si="168"/>
        <v>1.0873571598205634E-11</v>
      </c>
      <c r="BH202" s="62">
        <f t="shared" si="194"/>
        <v>293.33333333334417</v>
      </c>
      <c r="BI202" s="62">
        <f ca="1">AVERAGE(OFFSET($BH$3,0,0,'Données projet'!$E$11+1,1))-AVERAGE(OFFSET($H$3,0,0,'Données projet'!$E$11+1,1))</f>
        <v>395.99712591167969</v>
      </c>
      <c r="BJ202" s="62">
        <f t="shared" si="206"/>
        <v>183.6854485910585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180.45373511319423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180.45373511319423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4.8316906031686813E-13</v>
      </c>
      <c r="O203" s="14">
        <f>N203*VLOOKUP('Données projet'!$B$9,Paramètres!$A$1:$I$89,3,0)*VLOOKUP('Données projet'!$B$9,Paramètres!$A$1:$I$89,5,0)</f>
        <v>4.8993342716130437E-13</v>
      </c>
      <c r="P203" s="14">
        <f t="shared" si="203"/>
        <v>6.1172634040517391E-12</v>
      </c>
      <c r="Q203" s="22">
        <f t="shared" si="162"/>
        <v>1.1507534481029384E-11</v>
      </c>
      <c r="R203" s="62">
        <f t="shared" si="191"/>
        <v>293.3333333333448</v>
      </c>
      <c r="S203" s="62">
        <f ca="1">AVERAGE(OFFSET($R$3,0,0,'Données projet'!$E$9+1,1))-AVERAGE(OFFSET($H$3,0,0,'Données projet'!$E$9+1,1))</f>
        <v>432.90460577933851</v>
      </c>
      <c r="T203" s="62">
        <f t="shared" si="204"/>
        <v>199.33093168961955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188.51614070786488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188.51614070786488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4.8316906031686813E-13</v>
      </c>
      <c r="AJ203" s="14">
        <f>AI203*VLOOKUP('Données projet'!$B$10,Paramètres!$A$1:$I$89,3,0)*VLOOKUP('Données projet'!$B$10,Paramètres!$A$1:$I$89,5,0)</f>
        <v>4.3717136577470225E-13</v>
      </c>
      <c r="AK203" s="14">
        <f t="shared" si="164"/>
        <v>5.5313598682231701E-12</v>
      </c>
      <c r="AL203" s="22">
        <f t="shared" si="165"/>
        <v>1.039519189921296E-11</v>
      </c>
      <c r="AM203" s="62">
        <f t="shared" si="193"/>
        <v>293.33333333334372</v>
      </c>
      <c r="AN203" s="62">
        <f ca="1">AVERAGE(OFFSET($AM$3,0,0,'Données projet'!$E$10+1,1))-AVERAGE(OFFSET($H$3,0,0,'Données projet'!$E$10+1,1))</f>
        <v>368.2847231129137</v>
      </c>
      <c r="AO203" s="62">
        <f t="shared" si="205"/>
        <v>171.93647564114769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168.21440247778716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168.21440247778716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4.8316906031686813E-13</v>
      </c>
      <c r="BE203" s="14">
        <f>BD203*VLOOKUP('Données projet'!$B$11,Paramètres!$A$1:$I$89,3,0)*VLOOKUP('Données projet'!$B$11,Paramètres!$A$1:$I$89,5,0)</f>
        <v>4.5978367779753168E-13</v>
      </c>
      <c r="BF203" s="14">
        <f t="shared" si="167"/>
        <v>5.7834153259568991E-12</v>
      </c>
      <c r="BG203" s="22">
        <f t="shared" si="168"/>
        <v>1.0873571598205634E-11</v>
      </c>
      <c r="BH203" s="62">
        <f t="shared" si="194"/>
        <v>293.33333333334417</v>
      </c>
      <c r="BI203" s="62">
        <f ca="1">AVERAGE(OFFSET($BH$3,0,0,'Données projet'!$E$11+1,1))-AVERAGE(OFFSET($H$3,0,0,'Données projet'!$E$11+1,1))</f>
        <v>395.99712591167969</v>
      </c>
      <c r="BJ203" s="62">
        <f t="shared" si="206"/>
        <v>183.6854485910585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176.9151474335348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176.9151474335348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1.1289835501862808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1.1289835501862808</v>
      </c>
      <c r="BA205" s="88">
        <f>EXP(LN('Données projet'!B88)/'Données projet'!A88)</f>
        <v>1.1289835501862808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7" zoomScale="90" zoomScaleNormal="90" workbookViewId="0">
      <selection activeCell="L16" sqref="L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pubescent</v>
      </c>
      <c r="B6" s="155">
        <f>'Données projet'!D9</f>
        <v>3.1373242399999999</v>
      </c>
      <c r="C6" s="156">
        <f ca="1">IF(OR('Données projet'!B9="",'Données projet'!C9="",'Données projet'!C9=0%),0,Calculateur!S3)</f>
        <v>432.90460577933851</v>
      </c>
      <c r="D6" s="156">
        <f>IF(OR('Données projet'!B9="",'Données projet'!C9="",'Données projet'!C9=0%),0,Calculateur!T3)</f>
        <v>199.33093168961955</v>
      </c>
      <c r="E6" s="156">
        <f ca="1">MIN(C6,D6)</f>
        <v>199.33093168961955</v>
      </c>
      <c r="F6" s="156">
        <f ca="1">E6*B6</f>
        <v>625.36576377162748</v>
      </c>
      <c r="G6" s="156">
        <f ca="1">F6*(100%-'Données projet'!$C$24)*(100%-'Données projet'!$C$25)*(100%-'Données projet'!$C$26)*(100%-'Données projet'!$C$27)</f>
        <v>562.82918739446473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562.82918739446473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 sessile</v>
      </c>
      <c r="B7" s="163">
        <f>'Données projet'!D10</f>
        <v>1.5686621199999999</v>
      </c>
      <c r="C7" s="156">
        <f ca="1">IF(OR('Données projet'!B10="",'Données projet'!C10="",'Données projet'!C10=0%),0,Calculateur!AN3)</f>
        <v>368.2847231129137</v>
      </c>
      <c r="D7" s="156">
        <f>IF(OR('Données projet'!B10="",'Données projet'!C10="",'Données projet'!C10=0%),0,Calculateur!AO3)</f>
        <v>171.93647564114769</v>
      </c>
      <c r="E7" s="156">
        <f t="shared" ref="E7:E15" ca="1" si="0">MIN(C7,D7)</f>
        <v>171.93647564114769</v>
      </c>
      <c r="F7" s="156">
        <f t="shared" ref="F7:F15" ca="1" si="1">E7*B7</f>
        <v>269.71023638457109</v>
      </c>
      <c r="G7" s="156">
        <f ca="1">F7*(100%-'Données projet'!$C$24)*(100%-'Données projet'!$C$25)*(100%-'Données projet'!$C$26)*(100%-'Données projet'!$C$27)</f>
        <v>242.73921274611399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242.73921274611399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Charme</v>
      </c>
      <c r="B8" s="163">
        <f>'Données projet'!D11</f>
        <v>0.53401364000000007</v>
      </c>
      <c r="C8" s="156">
        <f ca="1">IF(OR('Données projet'!B11="",'Données projet'!C11="",'Données projet'!C11=0%),0,Calculateur!BI3)</f>
        <v>395.99712591167969</v>
      </c>
      <c r="D8" s="156">
        <f>IF(OR('Données projet'!B11="",'Données projet'!C11="",'Données projet'!C11=0%),0,Calculateur!BJ3)</f>
        <v>183.6854485910585</v>
      </c>
      <c r="E8" s="156">
        <f t="shared" ca="1" si="0"/>
        <v>183.6854485910585</v>
      </c>
      <c r="F8" s="156">
        <f t="shared" ca="1" si="1"/>
        <v>98.090535017144035</v>
      </c>
      <c r="G8" s="156">
        <f ca="1">F8*(100%-'Données projet'!$C$24)*(100%-'Données projet'!$C$25)*(100%-'Données projet'!$C$26)*(100%-'Données projet'!$C$27)</f>
        <v>88.281481515429633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88.281481515429633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993.1665351733426</v>
      </c>
      <c r="G16" s="175">
        <f t="shared" ca="1" si="3"/>
        <v>893.84988165600828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893.84988165600828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Charme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1" zoomScale="80" zoomScaleNormal="80" workbookViewId="0">
      <selection activeCell="I22" sqref="I2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-2103.6676095997091</v>
      </c>
      <c r="U10" s="190">
        <f>'Données projet'!D9</f>
        <v>3.1373242399999999</v>
      </c>
      <c r="V10" s="189">
        <f>U10*T10</f>
        <v>-6599.8873845000235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 sessile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-2147.6315315976294</v>
      </c>
      <c r="U11" s="190">
        <f>'Données projet'!D10</f>
        <v>1.5686621199999999</v>
      </c>
      <c r="V11" s="189">
        <f t="shared" ref="V11" si="0">U11*T11</f>
        <v>-3368.9082313347844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Charme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-4896.9093310271828</v>
      </c>
      <c r="U12" s="190">
        <f>'Données projet'!D11</f>
        <v>0.53401364000000007</v>
      </c>
      <c r="V12" s="189">
        <f t="shared" ref="V12:V19" si="1">U12*T12</f>
        <v>-2615.0163766117912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3594.9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15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449.99999999999989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v>1335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f>440+480</f>
        <v>920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450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42</v>
      </c>
      <c r="B23" s="193">
        <f>'Données projet'!D36</f>
        <v>43.21</v>
      </c>
      <c r="C23" s="206">
        <f>225*'Données projet'!E36+13.8*('Données projet'!F36+'Données projet'!G36)+10*'Données projet'!G36</f>
        <v>45</v>
      </c>
      <c r="D23" s="194">
        <f>B23*C23</f>
        <v>1944.45</v>
      </c>
      <c r="E23" s="206"/>
      <c r="F23" s="260"/>
      <c r="H23" s="203">
        <v>3</v>
      </c>
      <c r="I23" s="204">
        <v>460</v>
      </c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-28463.934293505088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50</v>
      </c>
      <c r="B24" s="193">
        <f>'Données projet'!D37</f>
        <v>35.58</v>
      </c>
      <c r="C24" s="206">
        <f>225*'Données projet'!E37+13.8*('Données projet'!F37+'Données projet'!G37)+10*'Données projet'!G37</f>
        <v>45</v>
      </c>
      <c r="D24" s="194">
        <f t="shared" ref="D24:D42" si="2">B24*C24</f>
        <v>1601.1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629.58603656551293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58</v>
      </c>
      <c r="B25" s="193">
        <f>'Données projet'!D38</f>
        <v>44.93</v>
      </c>
      <c r="C25" s="206">
        <f>225*'Données projet'!E38+13.8*('Données projet'!F38+'Données projet'!G38)+10*'Données projet'!G38</f>
        <v>45</v>
      </c>
      <c r="D25" s="194">
        <f t="shared" si="2"/>
        <v>2021.85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-29093.520330070602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66</v>
      </c>
      <c r="B26" s="193">
        <f>'Données projet'!D39</f>
        <v>49.91</v>
      </c>
      <c r="C26" s="206">
        <f>225*'Données projet'!E39+13.8*('Données projet'!F39+'Données projet'!G39)+10*'Données projet'!G39</f>
        <v>67.5</v>
      </c>
      <c r="D26" s="194">
        <f t="shared" si="2"/>
        <v>3368.9249999999997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74</v>
      </c>
      <c r="B27" s="193">
        <f>'Données projet'!D40</f>
        <v>47.4</v>
      </c>
      <c r="C27" s="206">
        <f>225*'Données projet'!E40+13.8*('Données projet'!F40+'Données projet'!G40)+10*'Données projet'!G40</f>
        <v>90</v>
      </c>
      <c r="D27" s="194">
        <f t="shared" si="2"/>
        <v>4266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84</v>
      </c>
      <c r="B28" s="193">
        <f>'Données projet'!D41</f>
        <v>61.47</v>
      </c>
      <c r="C28" s="206">
        <f>225*'Données projet'!E41+13.8*('Données projet'!F41+'Données projet'!G41)+10*'Données projet'!G41</f>
        <v>90</v>
      </c>
      <c r="D28" s="194">
        <f t="shared" si="2"/>
        <v>5532.3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94</v>
      </c>
      <c r="B29" s="193">
        <f>'Données projet'!D42</f>
        <v>61.85</v>
      </c>
      <c r="C29" s="206">
        <f>225*'Données projet'!E42+13.8*('Données projet'!F42+'Données projet'!G42)+10*'Données projet'!G42</f>
        <v>112.5</v>
      </c>
      <c r="D29" s="194">
        <f t="shared" si="2"/>
        <v>6958.125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104</v>
      </c>
      <c r="B30" s="193">
        <f>'Données projet'!D43</f>
        <v>60.19</v>
      </c>
      <c r="C30" s="206">
        <f>225*'Données projet'!E43+13.8*('Données projet'!F43+'Données projet'!G43)+10*'Données projet'!G43</f>
        <v>112.5</v>
      </c>
      <c r="D30" s="194">
        <f t="shared" si="2"/>
        <v>6771.375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114</v>
      </c>
      <c r="B31" s="193">
        <f>'Données projet'!D44</f>
        <v>56.07</v>
      </c>
      <c r="C31" s="206">
        <f>225*'Données projet'!E44+13.8*('Données projet'!F44+'Données projet'!G44)+10*'Données projet'!G44</f>
        <v>135</v>
      </c>
      <c r="D31" s="194">
        <f t="shared" si="2"/>
        <v>7569.45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124</v>
      </c>
      <c r="B32" s="193">
        <f>'Données projet'!D45</f>
        <v>52.53</v>
      </c>
      <c r="C32" s="206">
        <f>225*'Données projet'!E45+13.8*('Données projet'!F45+'Données projet'!G45)+10*'Données projet'!G45</f>
        <v>157.5</v>
      </c>
      <c r="D32" s="194">
        <f t="shared" si="2"/>
        <v>8273.4750000000004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134</v>
      </c>
      <c r="B33" s="193">
        <f>'Données projet'!D46</f>
        <v>54.95</v>
      </c>
      <c r="C33" s="206">
        <f>225*'Données projet'!E46+13.8*('Données projet'!F46+'Données projet'!G46)+10*'Données projet'!G46</f>
        <v>157.5</v>
      </c>
      <c r="D33" s="194">
        <f t="shared" si="2"/>
        <v>8654.625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144</v>
      </c>
      <c r="B34" s="193">
        <f>'Données projet'!D47</f>
        <v>56.01</v>
      </c>
      <c r="C34" s="206">
        <f>225*'Données projet'!E47+13.8*('Données projet'!F47+'Données projet'!G47)+10*'Données projet'!G47</f>
        <v>157.5</v>
      </c>
      <c r="D34" s="194">
        <f t="shared" si="2"/>
        <v>8821.5749999999989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154</v>
      </c>
      <c r="B35" s="193">
        <f>'Données projet'!D48</f>
        <v>55.13</v>
      </c>
      <c r="C35" s="206">
        <f>225*'Données projet'!E48+13.8*('Données projet'!F48+'Données projet'!G48)+10*'Données projet'!G48</f>
        <v>157.5</v>
      </c>
      <c r="D35" s="194">
        <f t="shared" si="2"/>
        <v>8682.9750000000004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164</v>
      </c>
      <c r="B36" s="193">
        <f>'Données projet'!D49</f>
        <v>59.58</v>
      </c>
      <c r="C36" s="206">
        <f>225*'Données projet'!E49+13.8*('Données projet'!F49+'Données projet'!G49)+10*'Données projet'!G49</f>
        <v>180</v>
      </c>
      <c r="D36" s="194">
        <f t="shared" si="2"/>
        <v>10724.4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174</v>
      </c>
      <c r="B37" s="193">
        <f>'Données projet'!D50</f>
        <v>214.77</v>
      </c>
      <c r="C37" s="206">
        <f>225*'Données projet'!E50+13.8*('Données projet'!F50+'Données projet'!G50)+10*'Données projet'!G50</f>
        <v>180</v>
      </c>
      <c r="D37" s="194">
        <f t="shared" si="2"/>
        <v>38658.6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177</v>
      </c>
      <c r="B38" s="193">
        <f>'Données projet'!D51</f>
        <v>115.19</v>
      </c>
      <c r="C38" s="206">
        <f>225*'Données projet'!E51+13.8*('Données projet'!F51+'Données projet'!G51)+10*'Données projet'!G51</f>
        <v>180</v>
      </c>
      <c r="D38" s="194">
        <f t="shared" si="2"/>
        <v>20734.2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180</v>
      </c>
      <c r="B39" s="193">
        <f>'Données projet'!D52</f>
        <v>77.72</v>
      </c>
      <c r="C39" s="206">
        <f>225*'Données projet'!E52+13.8*('Données projet'!F52+'Données projet'!G52)+10*'Données projet'!G52</f>
        <v>180</v>
      </c>
      <c r="D39" s="194">
        <f t="shared" si="2"/>
        <v>13989.6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183</v>
      </c>
      <c r="B40" s="193">
        <f>'Données projet'!D53</f>
        <v>169.76</v>
      </c>
      <c r="C40" s="206">
        <f>225*'Données projet'!E53+13.8*('Données projet'!F53+'Données projet'!G53)+10*'Données projet'!G53</f>
        <v>180</v>
      </c>
      <c r="D40" s="194">
        <f t="shared" si="2"/>
        <v>30556.799999999999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3594.9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42</v>
      </c>
      <c r="B54" s="193">
        <f>'Données projet'!D62</f>
        <v>43.21</v>
      </c>
      <c r="C54" s="204">
        <f>225*'Données projet'!E62+13.8*('Données projet'!F62+'Données projet'!G62)+10*'Données projet'!H62</f>
        <v>53</v>
      </c>
      <c r="D54" s="191">
        <f>B54*C54</f>
        <v>2290.13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50</v>
      </c>
      <c r="B55" s="193">
        <f>'Données projet'!D63</f>
        <v>35.58</v>
      </c>
      <c r="C55" s="204">
        <f>225*'Données projet'!E63+13.8*('Données projet'!F63+'Données projet'!G63)+10*'Données projet'!H63</f>
        <v>53</v>
      </c>
      <c r="D55" s="191">
        <f t="shared" ref="D55:D73" si="4">B55*C55</f>
        <v>1885.74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58</v>
      </c>
      <c r="B56" s="193">
        <f>'Données projet'!D64</f>
        <v>44.93</v>
      </c>
      <c r="C56" s="204">
        <f>225*'Données projet'!E64+13.8*('Données projet'!F64+'Données projet'!G64)+10*'Données projet'!H64</f>
        <v>53</v>
      </c>
      <c r="D56" s="191">
        <f t="shared" si="4"/>
        <v>2381.29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66</v>
      </c>
      <c r="B57" s="193">
        <f>'Données projet'!D65</f>
        <v>49.91</v>
      </c>
      <c r="C57" s="204">
        <f>225*'Données projet'!E65+13.8*('Données projet'!F65+'Données projet'!G65)+10*'Données projet'!H65</f>
        <v>74.5</v>
      </c>
      <c r="D57" s="191">
        <f t="shared" si="4"/>
        <v>3718.2949999999996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74</v>
      </c>
      <c r="B58" s="193">
        <f>'Données projet'!D66</f>
        <v>47.4</v>
      </c>
      <c r="C58" s="204">
        <f>225*'Données projet'!E66+13.8*('Données projet'!F66+'Données projet'!G66)+10*'Données projet'!H66</f>
        <v>96</v>
      </c>
      <c r="D58" s="191">
        <f t="shared" si="4"/>
        <v>4550.3999999999996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84</v>
      </c>
      <c r="B59" s="193">
        <f>'Données projet'!D67</f>
        <v>61.47</v>
      </c>
      <c r="C59" s="204">
        <f>225*'Données projet'!E67+13.8*('Données projet'!F67+'Données projet'!G67)+10*'Données projet'!H67</f>
        <v>96</v>
      </c>
      <c r="D59" s="191">
        <f t="shared" si="4"/>
        <v>5901.12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94</v>
      </c>
      <c r="B60" s="193">
        <f>'Données projet'!D68</f>
        <v>61.85</v>
      </c>
      <c r="C60" s="204">
        <f>225*'Données projet'!E68+13.8*('Données projet'!F68+'Données projet'!G68)+10*'Données projet'!H68</f>
        <v>117.5</v>
      </c>
      <c r="D60" s="191">
        <f t="shared" si="4"/>
        <v>7267.375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104</v>
      </c>
      <c r="B61" s="193">
        <f>'Données projet'!D69</f>
        <v>60.19</v>
      </c>
      <c r="C61" s="204">
        <f>225*'Données projet'!E69+13.8*('Données projet'!F69+'Données projet'!G69)+10*'Données projet'!H69</f>
        <v>117.5</v>
      </c>
      <c r="D61" s="191">
        <f t="shared" si="4"/>
        <v>7072.3249999999998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114</v>
      </c>
      <c r="B62" s="193">
        <f>'Données projet'!D70</f>
        <v>56.07</v>
      </c>
      <c r="C62" s="204">
        <f>225*'Données projet'!E70+13.8*('Données projet'!F70+'Données projet'!G70)+10*'Données projet'!H70</f>
        <v>139</v>
      </c>
      <c r="D62" s="191">
        <f t="shared" si="4"/>
        <v>7793.7300000000005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124</v>
      </c>
      <c r="B63" s="193">
        <f>'Données projet'!D71</f>
        <v>52.53</v>
      </c>
      <c r="C63" s="204">
        <f>225*'Données projet'!E71+13.8*('Données projet'!F71+'Données projet'!G71)+10*'Données projet'!H71</f>
        <v>160.5</v>
      </c>
      <c r="D63" s="191">
        <f t="shared" si="4"/>
        <v>8431.0650000000005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134</v>
      </c>
      <c r="B64" s="193">
        <f>'Données projet'!D72</f>
        <v>54.95</v>
      </c>
      <c r="C64" s="204">
        <f>225*'Données projet'!E72+13.8*('Données projet'!F72+'Données projet'!G72)+10*'Données projet'!H72</f>
        <v>160.5</v>
      </c>
      <c r="D64" s="191">
        <f t="shared" si="4"/>
        <v>8819.4750000000004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144</v>
      </c>
      <c r="B65" s="193">
        <f>'Données projet'!D73</f>
        <v>56.01</v>
      </c>
      <c r="C65" s="204">
        <f>225*'Données projet'!E73+13.8*('Données projet'!F73+'Données projet'!G73)+10*'Données projet'!H73</f>
        <v>160.5</v>
      </c>
      <c r="D65" s="191">
        <f t="shared" si="4"/>
        <v>8989.6049999999996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154</v>
      </c>
      <c r="B66" s="193">
        <f>'Données projet'!D74</f>
        <v>55.13</v>
      </c>
      <c r="C66" s="204">
        <f>225*'Données projet'!E74+13.8*('Données projet'!F74+'Données projet'!G74)+10*'Données projet'!H74</f>
        <v>160.5</v>
      </c>
      <c r="D66" s="191">
        <f t="shared" si="4"/>
        <v>8848.3649999999998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164</v>
      </c>
      <c r="B67" s="193">
        <f>'Données projet'!D75</f>
        <v>59.58</v>
      </c>
      <c r="C67" s="204">
        <f>225*'Données projet'!E75+13.8*('Données projet'!F75+'Données projet'!G75)+10*'Données projet'!H75</f>
        <v>182</v>
      </c>
      <c r="D67" s="191">
        <f t="shared" si="4"/>
        <v>10843.56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174</v>
      </c>
      <c r="B68" s="193">
        <f>'Données projet'!D76</f>
        <v>214.77</v>
      </c>
      <c r="C68" s="204">
        <f>225*'Données projet'!E76+13.8*('Données projet'!F76+'Données projet'!G76)+10*'Données projet'!H76</f>
        <v>182</v>
      </c>
      <c r="D68" s="191">
        <f t="shared" si="4"/>
        <v>39088.14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177</v>
      </c>
      <c r="B69" s="193">
        <f>'Données projet'!D77</f>
        <v>115.19</v>
      </c>
      <c r="C69" s="204">
        <f>225*'Données projet'!E77+13.8*('Données projet'!F77+'Données projet'!G77)+10*'Données projet'!H77</f>
        <v>182</v>
      </c>
      <c r="D69" s="191">
        <f t="shared" si="4"/>
        <v>20964.579999999998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180</v>
      </c>
      <c r="B70" s="193">
        <f>'Données projet'!D78</f>
        <v>77.72</v>
      </c>
      <c r="C70" s="204">
        <f>225*'Données projet'!E78+13.8*('Données projet'!F78+'Données projet'!G78)+10*'Données projet'!H78</f>
        <v>182</v>
      </c>
      <c r="D70" s="191">
        <f t="shared" si="4"/>
        <v>14145.039999999999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183</v>
      </c>
      <c r="B71" s="193">
        <f>'Données projet'!D79</f>
        <v>169.76</v>
      </c>
      <c r="C71" s="204">
        <f>225*'Données projet'!E79+13.8*('Données projet'!F79+'Données projet'!G79)+10*'Données projet'!H79</f>
        <v>182</v>
      </c>
      <c r="D71" s="191">
        <f t="shared" si="4"/>
        <v>30896.32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225*'Données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Charme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5393.1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42</v>
      </c>
      <c r="B85" s="193">
        <f>'Données projet'!D88</f>
        <v>43.21</v>
      </c>
      <c r="C85" s="204">
        <f>50*'Données projet'!E88+13.8*('Données projet'!F88+'Données projet'!G88)+10*'Données projet'!H88</f>
        <v>18</v>
      </c>
      <c r="D85" s="191">
        <f>B85*C85</f>
        <v>777.78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50</v>
      </c>
      <c r="B86" s="193">
        <f>'Données projet'!D89</f>
        <v>35.58</v>
      </c>
      <c r="C86" s="204">
        <f>50*'Données projet'!E89+13.8*('Données projet'!F89+'Données projet'!G89)+10*'Données projet'!H89</f>
        <v>18</v>
      </c>
      <c r="D86" s="191">
        <f t="shared" ref="D86:D104" si="6">B86*C86</f>
        <v>640.43999999999994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58</v>
      </c>
      <c r="B87" s="193">
        <f>'Données projet'!D90</f>
        <v>44.93</v>
      </c>
      <c r="C87" s="204">
        <f>50*'Données projet'!E90+13.8*('Données projet'!F90+'Données projet'!G90)+10*'Données projet'!H90</f>
        <v>18</v>
      </c>
      <c r="D87" s="191">
        <f t="shared" si="6"/>
        <v>808.74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66</v>
      </c>
      <c r="B88" s="193">
        <f>'Données projet'!D91</f>
        <v>49.91</v>
      </c>
      <c r="C88" s="204">
        <f>50*'Données projet'!E91+13.8*('Données projet'!F91+'Données projet'!G91)+10*'Données projet'!H91</f>
        <v>22</v>
      </c>
      <c r="D88" s="191">
        <f t="shared" si="6"/>
        <v>1098.02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74</v>
      </c>
      <c r="B89" s="193">
        <f>'Données projet'!D92</f>
        <v>47.4</v>
      </c>
      <c r="C89" s="204">
        <f>50*'Données projet'!E92+13.8*('Données projet'!F92+'Données projet'!G92)+10*'Données projet'!H92</f>
        <v>26</v>
      </c>
      <c r="D89" s="191">
        <f t="shared" si="6"/>
        <v>1232.3999999999999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84</v>
      </c>
      <c r="B90" s="193">
        <f>'Données projet'!D93</f>
        <v>61.47</v>
      </c>
      <c r="C90" s="204">
        <f>50*'Données projet'!E93+13.8*('Données projet'!F93+'Données projet'!G93)+10*'Données projet'!H93</f>
        <v>26</v>
      </c>
      <c r="D90" s="191">
        <f t="shared" si="6"/>
        <v>1598.22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94</v>
      </c>
      <c r="B91" s="193">
        <f>'Données projet'!D94</f>
        <v>61.85</v>
      </c>
      <c r="C91" s="204">
        <f>50*'Données projet'!E94+13.8*('Données projet'!F94+'Données projet'!G94)+10*'Données projet'!H94</f>
        <v>30</v>
      </c>
      <c r="D91" s="191">
        <f t="shared" si="6"/>
        <v>1855.5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104</v>
      </c>
      <c r="B92" s="193">
        <f>'Données projet'!D95</f>
        <v>60.19</v>
      </c>
      <c r="C92" s="204">
        <f>50*'Données projet'!E95+13.8*('Données projet'!F95+'Données projet'!G95)+10*'Données projet'!H95</f>
        <v>30</v>
      </c>
      <c r="D92" s="191">
        <f t="shared" si="6"/>
        <v>1805.6999999999998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114</v>
      </c>
      <c r="B93" s="193">
        <f>'Données projet'!D96</f>
        <v>56.07</v>
      </c>
      <c r="C93" s="204">
        <f>50*'Données projet'!E96+13.8*('Données projet'!F96+'Données projet'!G96)+10*'Données projet'!H96</f>
        <v>34</v>
      </c>
      <c r="D93" s="191">
        <f t="shared" si="6"/>
        <v>1906.38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124</v>
      </c>
      <c r="B94" s="193">
        <f>'Données projet'!D97</f>
        <v>52.53</v>
      </c>
      <c r="C94" s="204">
        <f>50*'Données projet'!E97+13.8*('Données projet'!F97+'Données projet'!G97)+10*'Données projet'!H97</f>
        <v>38</v>
      </c>
      <c r="D94" s="191">
        <f t="shared" si="6"/>
        <v>1996.14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134</v>
      </c>
      <c r="B95" s="193">
        <f>'Données projet'!D98</f>
        <v>54.95</v>
      </c>
      <c r="C95" s="204">
        <f>50*'Données projet'!E98+13.8*('Données projet'!F98+'Données projet'!G98)+10*'Données projet'!H98</f>
        <v>38</v>
      </c>
      <c r="D95" s="191">
        <f t="shared" si="6"/>
        <v>2088.1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144</v>
      </c>
      <c r="B96" s="193">
        <f>'Données projet'!D99</f>
        <v>56.01</v>
      </c>
      <c r="C96" s="204">
        <f>50*'Données projet'!E99+13.8*('Données projet'!F99+'Données projet'!G99)+10*'Données projet'!H99</f>
        <v>38</v>
      </c>
      <c r="D96" s="191">
        <f t="shared" si="6"/>
        <v>2128.38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154</v>
      </c>
      <c r="B97" s="193">
        <f>'Données projet'!D100</f>
        <v>55.13</v>
      </c>
      <c r="C97" s="204">
        <f>50*'Données projet'!E100+13.8*('Données projet'!F100+'Données projet'!G100)+10*'Données projet'!H100</f>
        <v>38</v>
      </c>
      <c r="D97" s="191">
        <f t="shared" si="6"/>
        <v>2094.94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164</v>
      </c>
      <c r="B98" s="193">
        <f>'Données projet'!D101</f>
        <v>59.58</v>
      </c>
      <c r="C98" s="204">
        <f>50*'Données projet'!E101+13.8*('Données projet'!F101+'Données projet'!G101)+10*'Données projet'!H101</f>
        <v>42</v>
      </c>
      <c r="D98" s="191">
        <f t="shared" si="6"/>
        <v>2502.36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174</v>
      </c>
      <c r="B99" s="193">
        <f>'Données projet'!D102</f>
        <v>214.77</v>
      </c>
      <c r="C99" s="204">
        <f>50*'Données projet'!E102+13.8*('Données projet'!F102+'Données projet'!G102)+10*'Données projet'!H102</f>
        <v>42</v>
      </c>
      <c r="D99" s="191">
        <f t="shared" si="6"/>
        <v>9020.34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177</v>
      </c>
      <c r="B100" s="193">
        <f>'Données projet'!D103</f>
        <v>115.19</v>
      </c>
      <c r="C100" s="204">
        <f>50*'Données projet'!E103+13.8*('Données projet'!F103+'Données projet'!G103)+10*'Données projet'!H103</f>
        <v>42</v>
      </c>
      <c r="D100" s="191">
        <f t="shared" si="6"/>
        <v>4837.9799999999996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180</v>
      </c>
      <c r="B101" s="193">
        <f>'Données projet'!D104</f>
        <v>77.72</v>
      </c>
      <c r="C101" s="204">
        <f>50*'Données projet'!E104+13.8*('Données projet'!F104+'Données projet'!G104)+10*'Données projet'!H104</f>
        <v>42</v>
      </c>
      <c r="D101" s="191">
        <f t="shared" si="6"/>
        <v>3264.24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183</v>
      </c>
      <c r="B102" s="193">
        <f>'Données projet'!D105</f>
        <v>169.76</v>
      </c>
      <c r="C102" s="204">
        <f>50*'Données projet'!E105+13.8*('Données projet'!F105+'Données projet'!G105)+10*'Données projet'!H105</f>
        <v>42</v>
      </c>
      <c r="D102" s="191">
        <f t="shared" si="6"/>
        <v>7129.92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50*'Données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50*'Données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2025-02-04T15:09:56Z</dcterms:modified>
</cp:coreProperties>
</file>