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idier CHAZALLON/Verteuil d’Agenais_9ha/2.Dossier_LBC_déposé/"/>
    </mc:Choice>
  </mc:AlternateContent>
  <xr:revisionPtr revIDLastSave="19" documentId="11_E6967C7E78D5A5CAE6D435F968EBF6B69F8688AF" xr6:coauthVersionLast="47" xr6:coauthVersionMax="47" xr10:uidLastSave="{E83DDDFD-BF1D-4F8D-AE74-4807AFD9275E}"/>
  <bookViews>
    <workbookView xWindow="-1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<sst xmlns="http://schemas.openxmlformats.org/spreadsheetml/2006/main" count="1171" uniqueCount="325">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</sst>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1.6541869661620361</c:v>
                </c:pt>
                <c:pt idx="2">
                  <c:v>2.1441946592331775</c:v>
                </c:pt>
                <c:pt idx="3">
                  <c:v>2.7799493410394778</c:v>
                </c:pt>
                <c:pt idx="4">
                  <c:v>3.6049690881712713</c:v>
                </c:pt>
                <c:pt idx="5">
                  <c:v>9.0879857751465991</c:v>
                </c:pt>
                <c:pt idx="6">
                  <c:v>16.150133091532862</c:v>
                </c:pt>
                <c:pt idx="7">
                  <c:v>24.671083200516637</c:v>
                </c:pt>
                <c:pt idx="8">
                  <c:v>34.531363812658689</c:v>
                </c:pt>
                <c:pt idx="9">
                  <c:v>45.614162749070402</c:v>
                </c:pt>
                <c:pt idx="10">
                  <c:v>57.80501180788761</c:v>
                </c:pt>
                <c:pt idx="11">
                  <c:v>70.99133238192384</c:v>
                </c:pt>
                <c:pt idx="12">
                  <c:v>85.062059166306483</c:v>
                </c:pt>
                <c:pt idx="13">
                  <c:v>99.907350150656953</c:v>
                </c:pt>
                <c:pt idx="14">
                  <c:v>115.41836411363523</c:v>
                </c:pt>
                <c:pt idx="15">
                  <c:v>131.48708775247479</c:v>
                </c:pt>
                <c:pt idx="16">
                  <c:v>148.00619902959403</c:v>
                </c:pt>
                <c:pt idx="17">
                  <c:v>164.86895714879481</c:v>
                </c:pt>
                <c:pt idx="18">
                  <c:v>181.96911234494607</c:v>
                </c:pt>
                <c:pt idx="19">
                  <c:v>199.20083059284954</c:v>
                </c:pt>
                <c:pt idx="20">
                  <c:v>216.45862966498234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0" sqref="E1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7</v>
      </c>
      <c r="B5" s="268"/>
      <c r="C5" s="24">
        <v>8.4499999999999993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192</v>
      </c>
      <c r="C9" s="32">
        <v>1</v>
      </c>
      <c r="D9" s="33">
        <f t="shared" ref="D9:D18" si="0">C9*$C$5</f>
        <v>8.4499999999999993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17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26</v>
      </c>
      <c r="C19" s="37">
        <f>SUM(C9:C18)</f>
        <v>1</v>
      </c>
      <c r="D19" s="38">
        <f>SUM(D9:D18)</f>
        <v>8.4499999999999993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33</v>
      </c>
      <c r="B26" s="42" t="s">
        <v>34</v>
      </c>
      <c r="C26" s="43">
        <v>0.1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Peuplier A4A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20</v>
      </c>
      <c r="B52" s="50">
        <v>200.36974358974356</v>
      </c>
      <c r="C52" s="50" t="s">
        <v>324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17</v>
      </c>
      <c r="B58" s="52" t="str">
        <f>IF(B10="","",B10)</f>
        <v/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55</v>
      </c>
      <c r="C15" s="4"/>
      <c r="D15" s="23"/>
      <c r="E15" s="4"/>
      <c r="F15" s="4"/>
      <c r="G15" s="2" t="s">
        <v>207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A4A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64.578216269670577</v>
      </c>
      <c r="T3" s="59">
        <f>IF('Données projet'!E9&gt;30,$R$33-$H$33,LOOKUP('Données projet'!$E$9,$A$3:$A$203,R3:R203)-LOOKUP('Données projet'!$E$9,$A$3:$A$203,$H$3:$H$203))</f>
        <v>192.51173612651132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0.50856000000000001</v>
      </c>
      <c r="D4" s="11">
        <f>IFERROR(EXP(-1.0587+0.8836*LN(C4)+0.284),0)</f>
        <v>0.25355724911707345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5.8830103440616197</v>
      </c>
      <c r="H4" s="67">
        <f t="shared" ref="H4:H67" si="1">(B4+E4+F4)*44/12+(C4+D4)*0.475*44/12</f>
        <v>294.6606875422122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0.63937517290835011</v>
      </c>
      <c r="P4" s="13">
        <f>EXP(-1.0587+0.8836*LN(O4)+0.284)</f>
        <v>0.31039724785454159</v>
      </c>
      <c r="Q4" s="20">
        <f t="shared" ref="Q4:Q34" si="2">(O4+P4)*0.475*44/12</f>
        <v>1.6541869661620361</v>
      </c>
      <c r="R4" s="59">
        <f t="shared" si="0"/>
        <v>294.98752029949537</v>
      </c>
      <c r="S4" s="59">
        <f ca="1">AVERAGE(OFFSET($R$3,0,0,'Données projet'!$E$9+1,1))-AVERAGE(OFFSET($H$3,0,0,'Données projet'!$E$9+1,1))</f>
        <v>64.578216269670577</v>
      </c>
      <c r="T4" s="59">
        <f>$T$3</f>
        <v>192.51173612651132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1.01712</v>
      </c>
      <c r="D5" s="11">
        <f t="shared" ref="D5:D68" si="32">IFERROR(EXP(-1.0587+0.8836*LN(C5)+0.284),0)</f>
        <v>0.46780637471120479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11.462589559174214</v>
      </c>
      <c r="H5" s="67">
        <f t="shared" si="1"/>
        <v>295.91958010262198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0.83722579612431935</v>
      </c>
      <c r="P5" s="13">
        <f t="shared" ref="P5:P68" si="33">EXP(-1.0587+0.8836*LN(O5)+0.284)</f>
        <v>0.39389075463157214</v>
      </c>
      <c r="Q5" s="20">
        <f t="shared" si="2"/>
        <v>2.1441946592331775</v>
      </c>
      <c r="R5" s="59">
        <f t="shared" si="0"/>
        <v>295.47752799256648</v>
      </c>
      <c r="S5" s="59">
        <f ca="1">AVERAGE(OFFSET($R$3,0,0,'Données projet'!$E$9+1,1))-AVERAGE(OFFSET($H$3,0,0,'Données projet'!$E$9+1,1))</f>
        <v>64.578216269670577</v>
      </c>
      <c r="T5" s="59">
        <f t="shared" ref="T5:T68" si="34">$T$3</f>
        <v>192.51173612651132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1.5256799999999999</v>
      </c>
      <c r="D6" s="11">
        <f t="shared" si="32"/>
        <v>0.66936094955179459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16.944175750926135</v>
      </c>
      <c r="H6" s="67">
        <f t="shared" si="1"/>
        <v>297.15636298713605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1.0963000494804571</v>
      </c>
      <c r="P6" s="13">
        <f t="shared" si="33"/>
        <v>0.49984311283886024</v>
      </c>
      <c r="Q6" s="20">
        <f t="shared" si="2"/>
        <v>2.7799493410394778</v>
      </c>
      <c r="R6" s="59">
        <f t="shared" si="0"/>
        <v>296.11328267437278</v>
      </c>
      <c r="S6" s="59">
        <f ca="1">AVERAGE(OFFSET($R$3,0,0,'Données projet'!$E$9+1,1))-AVERAGE(OFFSET($H$3,0,0,'Données projet'!$E$9+1,1))</f>
        <v>64.578216269670577</v>
      </c>
      <c r="T6" s="59">
        <f t="shared" si="34"/>
        <v>192.51173612651132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2.03424</v>
      </c>
      <c r="D7" s="11">
        <f t="shared" si="32"/>
        <v>0.86309030793828811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22.365356763032398</v>
      </c>
      <c r="H7" s="67">
        <f t="shared" si="1"/>
        <v>298.3795169529925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1.4355432000000001</v>
      </c>
      <c r="P7" s="13">
        <f t="shared" si="33"/>
        <v>0.63429551091173453</v>
      </c>
      <c r="Q7" s="20">
        <f t="shared" si="2"/>
        <v>3.6049690881712713</v>
      </c>
      <c r="R7" s="59">
        <f t="shared" si="0"/>
        <v>296.9383024215046</v>
      </c>
      <c r="S7" s="59">
        <f ca="1">AVERAGE(OFFSET($R$3,0,0,'Données projet'!$E$9+1,1))-AVERAGE(OFFSET($H$3,0,0,'Données projet'!$E$9+1,1))</f>
        <v>64.578216269670577</v>
      </c>
      <c r="T7" s="59">
        <f t="shared" si="34"/>
        <v>192.51173612651132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2.5428000000000002</v>
      </c>
      <c r="D8" s="11">
        <f t="shared" si="32"/>
        <v>1.0512013918025274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27.743168638475655</v>
      </c>
      <c r="H8" s="67">
        <f t="shared" si="1"/>
        <v>299.59288575738941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3.739817900000002</v>
      </c>
      <c r="P8" s="13">
        <f t="shared" si="33"/>
        <v>1.4781643632420656</v>
      </c>
      <c r="Q8" s="20">
        <f t="shared" si="2"/>
        <v>9.0879857751465991</v>
      </c>
      <c r="R8" s="59">
        <f t="shared" si="0"/>
        <v>302.42131910847991</v>
      </c>
      <c r="S8" s="59">
        <f ca="1">AVERAGE(OFFSET($R$3,0,0,'Données projet'!$E$9+1,1))-AVERAGE(OFFSET($H$3,0,0,'Données projet'!$E$9+1,1))</f>
        <v>64.578216269670577</v>
      </c>
      <c r="T8" s="59">
        <f t="shared" si="34"/>
        <v>192.51173612651132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3.0513600000000003</v>
      </c>
      <c r="D9" s="11">
        <f t="shared" si="32"/>
        <v>1.2349531329648338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33.087329447447836</v>
      </c>
      <c r="H9" s="67">
        <f t="shared" si="1"/>
        <v>300.79866203991372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6.7741964000000001</v>
      </c>
      <c r="P9" s="13">
        <f t="shared" si="33"/>
        <v>2.4986072889183908</v>
      </c>
      <c r="Q9" s="20">
        <f t="shared" si="2"/>
        <v>16.150133091532862</v>
      </c>
      <c r="R9" s="59">
        <f t="shared" si="0"/>
        <v>309.48346642486615</v>
      </c>
      <c r="S9" s="59">
        <f ca="1">AVERAGE(OFFSET($R$3,0,0,'Données projet'!$E$9+1,1))-AVERAGE(OFFSET($H$3,0,0,'Données projet'!$E$9+1,1))</f>
        <v>64.578216269670577</v>
      </c>
      <c r="T9" s="59">
        <f t="shared" si="34"/>
        <v>192.51173612651132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3.5599200000000004</v>
      </c>
      <c r="D10" s="11">
        <f t="shared" si="32"/>
        <v>1.4151571160924612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38.404104054047075</v>
      </c>
      <c r="H10" s="67">
        <f t="shared" si="1"/>
        <v>301.99825931052766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10.488536099999999</v>
      </c>
      <c r="P10" s="13">
        <f t="shared" si="33"/>
        <v>3.676679134746399</v>
      </c>
      <c r="Q10" s="20">
        <f t="shared" si="2"/>
        <v>24.671083200516637</v>
      </c>
      <c r="R10" s="59">
        <f t="shared" si="0"/>
        <v>318.00441653384996</v>
      </c>
      <c r="S10" s="59">
        <f ca="1">AVERAGE(OFFSET($R$3,0,0,'Données projet'!$E$9+1,1))-AVERAGE(OFFSET($H$3,0,0,'Données projet'!$E$9+1,1))</f>
        <v>64.578216269670577</v>
      </c>
      <c r="T10" s="59">
        <f t="shared" si="34"/>
        <v>192.51173612651132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4.0684800000000001</v>
      </c>
      <c r="D11" s="11">
        <f t="shared" si="32"/>
        <v>1.5923786419474943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43.697856183454348</v>
      </c>
      <c r="H11" s="67">
        <f t="shared" si="1"/>
        <v>303.1926621347252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14.832694399999999</v>
      </c>
      <c r="P11" s="13">
        <f t="shared" si="33"/>
        <v>4.9939259709045123</v>
      </c>
      <c r="Q11" s="20">
        <f t="shared" si="2"/>
        <v>34.531363812658689</v>
      </c>
      <c r="R11" s="59">
        <f t="shared" si="0"/>
        <v>327.86469714599201</v>
      </c>
      <c r="S11" s="59">
        <f ca="1">AVERAGE(OFFSET($R$3,0,0,'Données projet'!$E$9+1,1))-AVERAGE(OFFSET($H$3,0,0,'Données projet'!$E$9+1,1))</f>
        <v>64.578216269670577</v>
      </c>
      <c r="T11" s="59">
        <f t="shared" si="34"/>
        <v>192.51173612651132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4.5770400000000002</v>
      </c>
      <c r="D12" s="11">
        <f t="shared" si="32"/>
        <v>1.7670332137812694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48.971793229188755</v>
      </c>
      <c r="H12" s="67">
        <f t="shared" si="1"/>
        <v>304.382594180669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19.756528699999997</v>
      </c>
      <c r="P12" s="13">
        <f t="shared" si="33"/>
        <v>6.4334212037724869</v>
      </c>
      <c r="Q12" s="20">
        <f t="shared" si="2"/>
        <v>45.614162749070402</v>
      </c>
      <c r="R12" s="59">
        <f t="shared" si="0"/>
        <v>338.94749608240375</v>
      </c>
      <c r="S12" s="59">
        <f ca="1">AVERAGE(OFFSET($R$3,0,0,'Données projet'!$E$9+1,1))-AVERAGE(OFFSET($H$3,0,0,'Données projet'!$E$9+1,1))</f>
        <v>64.578216269670577</v>
      </c>
      <c r="T12" s="59">
        <f t="shared" si="34"/>
        <v>192.51173612651132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5.0856000000000003</v>
      </c>
      <c r="D13" s="11">
        <f t="shared" si="32"/>
        <v>1.939438583999846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54.228368016840911</v>
      </c>
      <c r="H13" s="67">
        <f t="shared" si="1"/>
        <v>305.56860886713304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25.209896400000005</v>
      </c>
      <c r="P13" s="13">
        <f t="shared" si="33"/>
        <v>7.9795840638589119</v>
      </c>
      <c r="Q13" s="20">
        <f t="shared" si="2"/>
        <v>57.80501180788761</v>
      </c>
      <c r="R13" s="59">
        <f t="shared" si="0"/>
        <v>351.13834514122095</v>
      </c>
      <c r="S13" s="59">
        <f ca="1">AVERAGE(OFFSET($R$3,0,0,'Données projet'!$E$9+1,1))-AVERAGE(OFFSET($H$3,0,0,'Données projet'!$E$9+1,1))</f>
        <v>64.578216269670577</v>
      </c>
      <c r="T13" s="59">
        <f t="shared" si="34"/>
        <v>192.51173612651132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5.5941600000000005</v>
      </c>
      <c r="D14" s="11">
        <f t="shared" si="32"/>
        <v>2.1098452770315745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59.469514419191114</v>
      </c>
      <c r="H14" s="67">
        <f t="shared" si="1"/>
        <v>306.7511425241633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31.1426549</v>
      </c>
      <c r="P14" s="13">
        <f t="shared" si="33"/>
        <v>9.6179187164156019</v>
      </c>
      <c r="Q14" s="20">
        <f t="shared" si="2"/>
        <v>70.99133238192384</v>
      </c>
      <c r="R14" s="59">
        <f t="shared" si="0"/>
        <v>364.32466571525714</v>
      </c>
      <c r="S14" s="59">
        <f ca="1">AVERAGE(OFFSET($R$3,0,0,'Données projet'!$E$9+1,1))-AVERAGE(OFFSET($H$3,0,0,'Données projet'!$E$9+1,1))</f>
        <v>64.578216269670577</v>
      </c>
      <c r="T14" s="59">
        <f t="shared" si="34"/>
        <v>192.51173612651132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6.1027200000000006</v>
      </c>
      <c r="D15" s="11">
        <f t="shared" si="32"/>
        <v>2.2784556548165451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64.696794528408418</v>
      </c>
      <c r="H15" s="67">
        <f t="shared" si="1"/>
        <v>307.93054759880545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37.504661600000006</v>
      </c>
      <c r="P15" s="13">
        <f t="shared" si="33"/>
        <v>11.33479820840563</v>
      </c>
      <c r="Q15" s="20">
        <f t="shared" si="2"/>
        <v>85.062059166306483</v>
      </c>
      <c r="R15" s="59">
        <f t="shared" si="0"/>
        <v>378.3953924996398</v>
      </c>
      <c r="S15" s="59">
        <f ca="1">AVERAGE(OFFSET($R$3,0,0,'Données projet'!$E$9+1,1))-AVERAGE(OFFSET($H$3,0,0,'Données projet'!$E$9+1,1))</f>
        <v>64.578216269670577</v>
      </c>
      <c r="T15" s="59">
        <f t="shared" si="34"/>
        <v>192.51173612651132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6.6112800000000007</v>
      </c>
      <c r="D16" s="11">
        <f t="shared" si="32"/>
        <v>2.4454364290495585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69.911495241786071</v>
      </c>
      <c r="H16" s="67">
        <f t="shared" si="1"/>
        <v>309.10711444726132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44.245773900000003</v>
      </c>
      <c r="P16" s="13">
        <f t="shared" si="33"/>
        <v>13.117297956836532</v>
      </c>
      <c r="Q16" s="20">
        <f t="shared" si="2"/>
        <v>99.907350150656953</v>
      </c>
      <c r="R16" s="59">
        <f t="shared" si="0"/>
        <v>393.24068348399027</v>
      </c>
      <c r="S16" s="59">
        <f ca="1">AVERAGE(OFFSET($R$3,0,0,'Données projet'!$E$9+1,1))-AVERAGE(OFFSET($H$3,0,0,'Données projet'!$E$9+1,1))</f>
        <v>64.578216269670577</v>
      </c>
      <c r="T16" s="59">
        <f t="shared" si="34"/>
        <v>192.51173612651132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7.1198400000000008</v>
      </c>
      <c r="D17" s="11">
        <f t="shared" si="32"/>
        <v>2.6109272065035998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75.114694225641827</v>
      </c>
      <c r="H17" s="67">
        <f t="shared" si="1"/>
        <v>310.28108621799373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51.315849200000009</v>
      </c>
      <c r="P17" s="13">
        <f t="shared" si="33"/>
        <v>14.953067994431711</v>
      </c>
      <c r="Q17" s="20">
        <f t="shared" si="2"/>
        <v>115.41836411363523</v>
      </c>
      <c r="R17" s="59">
        <f t="shared" si="0"/>
        <v>408.75169744696854</v>
      </c>
      <c r="S17" s="59">
        <f ca="1">AVERAGE(OFFSET($R$3,0,0,'Données projet'!$E$9+1,1))-AVERAGE(OFFSET($H$3,0,0,'Données projet'!$E$9+1,1))</f>
        <v>64.578216269670577</v>
      </c>
      <c r="T17" s="59">
        <f t="shared" si="34"/>
        <v>192.51173612651132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7.628400000000001</v>
      </c>
      <c r="D18" s="11">
        <f t="shared" si="32"/>
        <v>2.7750465200157755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80.307306470297235</v>
      </c>
      <c r="H18" s="67">
        <f t="shared" si="1"/>
        <v>311.45266935569413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58.664744899999988</v>
      </c>
      <c r="P18" s="13">
        <f t="shared" si="33"/>
        <v>16.830233713861148</v>
      </c>
      <c r="Q18" s="20">
        <f t="shared" si="2"/>
        <v>131.48708775247479</v>
      </c>
      <c r="R18" s="59">
        <f t="shared" si="0"/>
        <v>424.82042108580811</v>
      </c>
      <c r="S18" s="59">
        <f ca="1">AVERAGE(OFFSET($R$3,0,0,'Données projet'!$E$9+1,1))-AVERAGE(OFFSET($H$3,0,0,'Données projet'!$E$9+1,1))</f>
        <v>64.578216269670577</v>
      </c>
      <c r="T18" s="59">
        <f t="shared" si="34"/>
        <v>192.51173612651132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8.1369600000000002</v>
      </c>
      <c r="D19" s="11">
        <f t="shared" si="32"/>
        <v>2.9378962039182688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85.490118065334016</v>
      </c>
      <c r="H19" s="67">
        <f t="shared" si="1"/>
        <v>312.6220412218243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66.242318400000002</v>
      </c>
      <c r="P19" s="13">
        <f t="shared" si="33"/>
        <v>18.737317406465483</v>
      </c>
      <c r="Q19" s="20">
        <f t="shared" si="2"/>
        <v>148.00619902959403</v>
      </c>
      <c r="R19" s="59">
        <f t="shared" si="0"/>
        <v>441.33953236292734</v>
      </c>
      <c r="S19" s="59">
        <f ca="1">AVERAGE(OFFSET($R$3,0,0,'Données projet'!$E$9+1,1))-AVERAGE(OFFSET($H$3,0,0,'Données projet'!$E$9+1,1))</f>
        <v>64.578216269670577</v>
      </c>
      <c r="T19" s="59">
        <f t="shared" si="34"/>
        <v>192.51173612651132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8.6455199999999994</v>
      </c>
      <c r="D20" s="11">
        <f t="shared" si="32"/>
        <v>3.0995646437898636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90.663811285395425</v>
      </c>
      <c r="H20" s="67">
        <f t="shared" si="1"/>
        <v>313.78935575460065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73.998427100000015</v>
      </c>
      <c r="P20" s="13">
        <f t="shared" si="33"/>
        <v>20.663175090695564</v>
      </c>
      <c r="Q20" s="20">
        <f t="shared" si="2"/>
        <v>164.86895714879481</v>
      </c>
      <c r="R20" s="59">
        <f t="shared" si="0"/>
        <v>458.20229048212809</v>
      </c>
      <c r="S20" s="59">
        <f ca="1">AVERAGE(OFFSET($R$3,0,0,'Données projet'!$E$9+1,1))-AVERAGE(OFFSET($H$3,0,0,'Données projet'!$E$9+1,1))</f>
        <v>64.578216269670577</v>
      </c>
      <c r="T20" s="59">
        <f t="shared" si="34"/>
        <v>192.51173612651132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9.1540799999999987</v>
      </c>
      <c r="D21" s="11">
        <f t="shared" si="32"/>
        <v>3.2601292394982173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95.828983603144138</v>
      </c>
      <c r="H21" s="67">
        <f t="shared" si="1"/>
        <v>314.95474775879268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81.882928399999983</v>
      </c>
      <c r="P21" s="13">
        <f t="shared" si="33"/>
        <v>22.596944716715459</v>
      </c>
      <c r="Q21" s="20">
        <f t="shared" si="2"/>
        <v>181.96911234494607</v>
      </c>
      <c r="R21" s="59">
        <f t="shared" si="0"/>
        <v>475.30244567827935</v>
      </c>
      <c r="S21" s="59">
        <f ca="1">AVERAGE(OFFSET($R$3,0,0,'Données projet'!$E$9+1,1))-AVERAGE(OFFSET($H$3,0,0,'Données projet'!$E$9+1,1))</f>
        <v>64.578216269670577</v>
      </c>
      <c r="T21" s="59">
        <f t="shared" si="34"/>
        <v>192.51173612651132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9.6626399999999979</v>
      </c>
      <c r="D22" s="11">
        <f t="shared" si="32"/>
        <v>3.4196583052075891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100.98616235598838</v>
      </c>
      <c r="H22" s="67">
        <f t="shared" si="1"/>
        <v>316.1183362149032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89.845679699999963</v>
      </c>
      <c r="P22" s="13">
        <f t="shared" si="33"/>
        <v>24.528002937042832</v>
      </c>
      <c r="Q22" s="20">
        <f t="shared" si="2"/>
        <v>199.20083059284954</v>
      </c>
      <c r="R22" s="59">
        <f t="shared" si="0"/>
        <v>492.53416392618283</v>
      </c>
      <c r="S22" s="59">
        <f ca="1">AVERAGE(OFFSET($R$3,0,0,'Données projet'!$E$9+1,1))-AVERAGE(OFFSET($H$3,0,0,'Données projet'!$E$9+1,1))</f>
        <v>64.578216269670577</v>
      </c>
      <c r="T22" s="59">
        <f t="shared" si="34"/>
        <v>192.51173612651132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10.171199999999997</v>
      </c>
      <c r="D23" s="11">
        <f t="shared" si="32"/>
        <v>3.5782125579737869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106.13581623699061</v>
      </c>
      <c r="H23" s="67">
        <f t="shared" si="1"/>
        <v>317.2802268718043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97.836538399999981</v>
      </c>
      <c r="P23" s="13">
        <f t="shared" si="33"/>
        <v>26.445928393291315</v>
      </c>
      <c r="Q23" s="20">
        <f t="shared" si="2"/>
        <v>216.45862966498234</v>
      </c>
      <c r="R23" s="59">
        <f t="shared" si="0"/>
        <v>509.79196299831563</v>
      </c>
      <c r="S23" s="59">
        <f ca="1">AVERAGE(OFFSET($R$3,0,0,'Données projet'!$E$9+1,1))-AVERAGE(OFFSET($H$3,0,0,'Données projet'!$E$9+1,1))</f>
        <v>64.578216269670577</v>
      </c>
      <c r="T23" s="59">
        <f t="shared" si="34"/>
        <v>192.51173612651132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45.425265999639983</v>
      </c>
      <c r="AA23" s="21">
        <f>EXP(-LN(2)/25)*AA22+(1-EXP(-LN(2)/25))/(LN(2)/25)*Calculateur!V23*Calculateur!X23*VLOOKUP('Données projet'!$B$9,Paramètres!$A$1:$I$89,3,0)*0.475*44/12</f>
        <v>9.6956591612177334</v>
      </c>
      <c r="AB23" s="21">
        <f>EXP(-LN(2)/2)*AB22+(1-EXP(-LN(2)/2))/(LN(2)/2)*V23*Y23*VLOOKUP('Données projet'!$B$9,Paramètres!$A$1:$I$89,3,0)*0.475*44/12</f>
        <v>13.846711081833538</v>
      </c>
      <c r="AC23" s="22">
        <f t="shared" si="3"/>
        <v>68.967636242691256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10.679759999999996</v>
      </c>
      <c r="D24" s="11">
        <f t="shared" si="32"/>
        <v>3.7358463001594564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111.2783644222835</v>
      </c>
      <c r="H24" s="67">
        <f t="shared" si="1"/>
        <v>318.44051430611103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64.578216269670577</v>
      </c>
      <c r="T24" s="59">
        <f t="shared" si="34"/>
        <v>192.51173612651132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44.534504240063498</v>
      </c>
      <c r="AA24" s="21">
        <f>EXP(-LN(2)/25)*AA23+(1-EXP(-LN(2)/25))/(LN(2)/25)*Calculateur!V24*Calculateur!X24*VLOOKUP('Données projet'!$B$9,Paramètres!$A$1:$I$89,3,0)*0.475*44/12</f>
        <v>9.430530851581679</v>
      </c>
      <c r="AB24" s="21">
        <f>EXP(-LN(2)/2)*AB23+(1-EXP(-LN(2)/2))/(LN(2)/2)*V24*Y24*VLOOKUP('Données projet'!$B$9,Paramètres!$A$1:$I$89,3,0)*0.475*44/12</f>
        <v>9.7911033030954115</v>
      </c>
      <c r="AC24" s="22">
        <f t="shared" si="3"/>
        <v>63.756138394740589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11.188319999999996</v>
      </c>
      <c r="D25" s="11">
        <f t="shared" si="32"/>
        <v>3.8926083702461098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116.4141839106717</v>
      </c>
      <c r="H25" s="67">
        <f t="shared" si="1"/>
        <v>319.59928357817864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64.578216269670577</v>
      </c>
      <c r="T25" s="59">
        <f t="shared" si="34"/>
        <v>192.51173612651132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43.661209775281279</v>
      </c>
      <c r="AA25" s="21">
        <f>EXP(-LN(2)/25)*AA24+(1-EXP(-LN(2)/25))/(LN(2)/25)*Calculateur!V25*Calculateur!X25*VLOOKUP('Données projet'!$B$9,Paramètres!$A$1:$I$89,3,0)*0.475*44/12</f>
        <v>9.172652489515114</v>
      </c>
      <c r="AB25" s="21">
        <f>EXP(-LN(2)/2)*AB24+(1-EXP(-LN(2)/2))/(LN(2)/2)*V25*Y25*VLOOKUP('Données projet'!$B$9,Paramètres!$A$1:$I$89,3,0)*0.475*44/12</f>
        <v>6.92335554091677</v>
      </c>
      <c r="AC25" s="22">
        <f t="shared" si="3"/>
        <v>59.757217805713168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11.696879999999995</v>
      </c>
      <c r="D26" s="11">
        <f t="shared" si="32"/>
        <v>4.0485429158844513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121.54361549103784</v>
      </c>
      <c r="H26" s="67">
        <f t="shared" si="1"/>
        <v>320.75661157849873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64.578216269670577</v>
      </c>
      <c r="T26" s="59">
        <f t="shared" si="34"/>
        <v>192.51173612651132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42.805040082296415</v>
      </c>
      <c r="AA26" s="21">
        <f>EXP(-LN(2)/25)*AA25+(1-EXP(-LN(2)/25))/(LN(2)/25)*Calculateur!V26*Calculateur!X26*VLOOKUP('Données projet'!$B$9,Paramètres!$A$1:$I$89,3,0)*0.475*44/12</f>
        <v>8.9218258248204929</v>
      </c>
      <c r="AB26" s="21">
        <f>EXP(-LN(2)/2)*AB25+(1-EXP(-LN(2)/2))/(LN(2)/2)*V26*Y26*VLOOKUP('Données projet'!$B$9,Paramètres!$A$1:$I$89,3,0)*0.475*44/12</f>
        <v>4.8955516515477058</v>
      </c>
      <c r="AC26" s="22">
        <f t="shared" si="3"/>
        <v>56.622417558664615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12.205439999999994</v>
      </c>
      <c r="D27" s="11">
        <f t="shared" si="32"/>
        <v>4.2036900287076042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126.66696864265514</v>
      </c>
      <c r="H27" s="67">
        <f t="shared" si="1"/>
        <v>321.9125681333324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64.578216269670577</v>
      </c>
      <c r="T27" s="59">
        <f t="shared" si="34"/>
        <v>192.51173612651132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41.965659354779035</v>
      </c>
      <c r="AA27" s="21">
        <f>EXP(-LN(2)/25)*AA26+(1-EXP(-LN(2)/25))/(LN(2)/25)*Calculateur!V27*Calculateur!X27*VLOOKUP('Données projet'!$B$9,Paramètres!$A$1:$I$89,3,0)*0.475*44/12</f>
        <v>8.6778580284623477</v>
      </c>
      <c r="AB27" s="21">
        <f>EXP(-LN(2)/2)*AB26+(1-EXP(-LN(2)/2))/(LN(2)/2)*V27*Y27*VLOOKUP('Données projet'!$B$9,Paramètres!$A$1:$I$89,3,0)*0.475*44/12</f>
        <v>3.461677770458385</v>
      </c>
      <c r="AC27" s="22">
        <f t="shared" si="3"/>
        <v>54.105195153699768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12.713999999999993</v>
      </c>
      <c r="D28" s="11">
        <f t="shared" si="32"/>
        <v>4.3580862703607961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131.78452559576752</v>
      </c>
      <c r="H28" s="67">
        <f t="shared" si="1"/>
        <v>323.06721692087837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64.578216269670577</v>
      </c>
      <c r="T28" s="59">
        <f t="shared" si="34"/>
        <v>192.51173612651132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41.142738371356579</v>
      </c>
      <c r="AA28" s="21">
        <f>EXP(-LN(2)/25)*AA27+(1-EXP(-LN(2)/25))/(LN(2)/25)*Calculateur!V28*Calculateur!X28*VLOOKUP('Données projet'!$B$9,Paramètres!$A$1:$I$89,3,0)*0.475*44/12</f>
        <v>8.440561544325325</v>
      </c>
      <c r="AB28" s="21">
        <f>EXP(-LN(2)/2)*AB27+(1-EXP(-LN(2)/2))/(LN(2)/2)*V28*Y28*VLOOKUP('Données projet'!$B$9,Paramètres!$A$1:$I$89,3,0)*0.475*44/12</f>
        <v>2.4477758257738529</v>
      </c>
      <c r="AC28" s="22">
        <f t="shared" si="3"/>
        <v>52.031075741455759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13.222559999999993</v>
      </c>
      <c r="D29" s="11">
        <f t="shared" si="32"/>
        <v>4.511765111997172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136.89654472418866</v>
      </c>
      <c r="H29" s="67">
        <f t="shared" si="1"/>
        <v>324.2206162367284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64.578216269670577</v>
      </c>
      <c r="T29" s="59">
        <f t="shared" si="34"/>
        <v>192.51173612651132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40.335954366486796</v>
      </c>
      <c r="AA29" s="21">
        <f>EXP(-LN(2)/25)*AA28+(1-EXP(-LN(2)/25))/(LN(2)/25)*Calculateur!V29*Calculateur!X29*VLOOKUP('Données projet'!$B$9,Paramètres!$A$1:$I$89,3,0)*0.475*44/12</f>
        <v>8.2097539450259092</v>
      </c>
      <c r="AB29" s="21">
        <f>EXP(-LN(2)/2)*AB28+(1-EXP(-LN(2)/2))/(LN(2)/2)*V29*Y29*VLOOKUP('Données projet'!$B$9,Paramètres!$A$1:$I$89,3,0)*0.475*44/12</f>
        <v>1.7308388852291925</v>
      </c>
      <c r="AC29" s="22">
        <f t="shared" si="3"/>
        <v>50.276547196741895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13.731119999999992</v>
      </c>
      <c r="D30" s="11">
        <f t="shared" si="32"/>
        <v>4.6647573042570354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142.00326340128231</v>
      </c>
      <c r="H30" s="67">
        <f t="shared" si="1"/>
        <v>325.37281963824762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64.578216269670577</v>
      </c>
      <c r="T30" s="59">
        <f t="shared" si="34"/>
        <v>192.51173612651132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39.54499090386286</v>
      </c>
      <c r="AA30" s="21">
        <f>EXP(-LN(2)/25)*AA29+(1-EXP(-LN(2)/25))/(LN(2)/25)*Calculateur!V30*Calculateur!X30*VLOOKUP('Données projet'!$B$9,Paramètres!$A$1:$I$89,3,0)*0.475*44/12</f>
        <v>7.9852577916669789</v>
      </c>
      <c r="AB30" s="21">
        <f>EXP(-LN(2)/2)*AB29+(1-EXP(-LN(2)/2))/(LN(2)/2)*V30*Y30*VLOOKUP('Données projet'!$B$9,Paramètres!$A$1:$I$89,3,0)*0.475*44/12</f>
        <v>1.2238879128869264</v>
      </c>
      <c r="AC30" s="22">
        <f t="shared" si="3"/>
        <v>48.754136608416772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14.239679999999991</v>
      </c>
      <c r="D31" s="11">
        <f t="shared" si="32"/>
        <v>4.8170911908945184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147.10490042094008</v>
      </c>
      <c r="H31" s="67">
        <f t="shared" si="1"/>
        <v>326.52387649080794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64.578216269670577</v>
      </c>
      <c r="T31" s="59">
        <f t="shared" si="34"/>
        <v>192.51173612651132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38.769537752300906</v>
      </c>
      <c r="AA31" s="21">
        <f>EXP(-LN(2)/25)*AA30+(1-EXP(-LN(2)/25))/(LN(2)/25)*Calculateur!V31*Calculateur!X31*VLOOKUP('Données projet'!$B$9,Paramètres!$A$1:$I$89,3,0)*0.475*44/12</f>
        <v>7.7669004974273887</v>
      </c>
      <c r="AB31" s="21">
        <f>EXP(-LN(2)/2)*AB30+(1-EXP(-LN(2)/2))/(LN(2)/2)*V31*Y31*VLOOKUP('Données projet'!$B$9,Paramètres!$A$1:$I$89,3,0)*0.475*44/12</f>
        <v>0.86541944261459625</v>
      </c>
      <c r="AC31" s="22">
        <f t="shared" si="3"/>
        <v>47.401857692342887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14.74823999999999</v>
      </c>
      <c r="D32" s="11">
        <f t="shared" si="32"/>
        <v>4.9687929763413852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152.20165806298607</v>
      </c>
      <c r="H32" s="67">
        <f t="shared" si="1"/>
        <v>327.67383243379453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64.578216269670577</v>
      </c>
      <c r="T32" s="59">
        <f t="shared" si="34"/>
        <v>192.51173612651132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38.009290764061362</v>
      </c>
      <c r="AA32" s="21">
        <f>EXP(-LN(2)/25)*AA31+(1-EXP(-LN(2)/25))/(LN(2)/25)*Calculateur!V32*Calculateur!X32*VLOOKUP('Données projet'!$B$9,Paramètres!$A$1:$I$89,3,0)*0.475*44/12</f>
        <v>7.5545141948816914</v>
      </c>
      <c r="AB32" s="21">
        <f>EXP(-LN(2)/2)*AB31+(1-EXP(-LN(2)/2))/(LN(2)/2)*V32*Y32*VLOOKUP('Données projet'!$B$9,Paramètres!$A$1:$I$89,3,0)*0.475*44/12</f>
        <v>0.61194395644346322</v>
      </c>
      <c r="AC32" s="22">
        <f t="shared" si="3"/>
        <v>46.175748915386514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15.256799999999989</v>
      </c>
      <c r="D33" s="11">
        <f t="shared" si="32"/>
        <v>5.1198869553286599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157.29372386569489</v>
      </c>
      <c r="H33" s="67">
        <f t="shared" si="1"/>
        <v>328.82272978053072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64.578216269670577</v>
      </c>
      <c r="T33" s="59">
        <f t="shared" si="34"/>
        <v>192.51173612651132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37.263951755556313</v>
      </c>
      <c r="AA33" s="21">
        <f>EXP(-LN(2)/25)*AA32+(1-EXP(-LN(2)/25))/(LN(2)/25)*Calculateur!V33*Calculateur!X33*VLOOKUP('Données projet'!$B$9,Paramètres!$A$1:$I$89,3,0)*0.475*44/12</f>
        <v>7.347935606948016</v>
      </c>
      <c r="AB33" s="21">
        <f>EXP(-LN(2)/2)*AB32+(1-EXP(-LN(2)/2))/(LN(2)/2)*V33*Y33*VLOOKUP('Données projet'!$B$9,Paramètres!$A$1:$I$89,3,0)*0.475*44/12</f>
        <v>0.43270972130729812</v>
      </c>
      <c r="AC33" s="22">
        <f t="shared" si="3"/>
        <v>45.044597083811624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15.765359999999989</v>
      </c>
      <c r="D34" s="11">
        <f t="shared" si="32"/>
        <v>5.2703957110319708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162.38127215533444</v>
      </c>
      <c r="H34" s="67">
        <f t="shared" si="1"/>
        <v>329.97060786338062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64.578216269670577</v>
      </c>
      <c r="T34" s="59">
        <f t="shared" si="34"/>
        <v>192.51173612651132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36.533228390396147</v>
      </c>
      <c r="AA34" s="21">
        <f>EXP(-LN(2)/25)*AA33+(1-EXP(-LN(2)/25))/(LN(2)/25)*Calculateur!V34*Calculateur!X34*VLOOKUP('Données projet'!$B$9,Paramètres!$A$1:$I$89,3,0)*0.475*44/12</f>
        <v>7.1470059213648831</v>
      </c>
      <c r="AB34" s="21">
        <f>EXP(-LN(2)/2)*AB33+(1-EXP(-LN(2)/2))/(LN(2)/2)*V34*Y34*VLOOKUP('Données projet'!$B$9,Paramètres!$A$1:$I$89,3,0)*0.475*44/12</f>
        <v>0.30597197822173161</v>
      </c>
      <c r="AC34" s="22">
        <f t="shared" si="3"/>
        <v>43.986206289982761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16.27391999999999</v>
      </c>
      <c r="D35" s="11">
        <f t="shared" si="32"/>
        <v>5.4203402869315624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167.46446537280497</v>
      </c>
      <c r="H35" s="67">
        <f t="shared" si="1"/>
        <v>331.11750333307242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64.578216269670577</v>
      </c>
      <c r="T35" s="59">
        <f t="shared" si="34"/>
        <v>192.51173612651132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35.816834064729527</v>
      </c>
      <c r="AA35" s="21">
        <f>EXP(-LN(2)/25)*AA34+(1-EXP(-LN(2)/25))/(LN(2)/25)*Calculateur!V35*Calculateur!X35*VLOOKUP('Données projet'!$B$9,Paramètres!$A$1:$I$89,3,0)*0.475*44/12</f>
        <v>6.9515706686004535</v>
      </c>
      <c r="AB35" s="21">
        <f>EXP(-LN(2)/2)*AB34+(1-EXP(-LN(2)/2))/(LN(2)/2)*V35*Y35*VLOOKUP('Données projet'!$B$9,Paramètres!$A$1:$I$89,3,0)*0.475*44/12</f>
        <v>0.21635486065364906</v>
      </c>
      <c r="AC35" s="22">
        <f t="shared" si="3"/>
        <v>42.984759593983632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16.782479999999989</v>
      </c>
      <c r="D36" s="11">
        <f t="shared" si="32"/>
        <v>5.5697403365862934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172.54345522978883</v>
      </c>
      <c r="H36" s="67">
        <f t="shared" si="1"/>
        <v>332.26345041955443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64.578216269670577</v>
      </c>
      <c r="T36" s="59">
        <f t="shared" si="34"/>
        <v>192.51173612651132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35.114487794831838</v>
      </c>
      <c r="AA36" s="21">
        <f>EXP(-LN(2)/25)*AA35+(1-EXP(-LN(2)/25))/(LN(2)/25)*Calculateur!V36*Calculateur!X36*VLOOKUP('Données projet'!$B$9,Paramètres!$A$1:$I$89,3,0)*0.475*44/12</f>
        <v>6.7614796031003603</v>
      </c>
      <c r="AB36" s="21">
        <f>EXP(-LN(2)/2)*AB35+(1-EXP(-LN(2)/2))/(LN(2)/2)*V36*Y36*VLOOKUP('Données projet'!$B$9,Paramètres!$A$1:$I$89,3,0)*0.475*44/12</f>
        <v>0.15298598911086581</v>
      </c>
      <c r="AC36" s="22">
        <f t="shared" si="3"/>
        <v>42.028953387043067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17.291039999999988</v>
      </c>
      <c r="D37" s="11">
        <f t="shared" si="32"/>
        <v>5.7186142547431738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177.61838372082443</v>
      </c>
      <c r="H37" s="67">
        <f t="shared" si="1"/>
        <v>333.40848116034431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64.578216269670577</v>
      </c>
      <c r="T37" s="59">
        <f t="shared" si="34"/>
        <v>192.51173612651132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34.425914106897913</v>
      </c>
      <c r="AA37" s="21">
        <f>EXP(-LN(2)/25)*AA36+(1-EXP(-LN(2)/25))/(LN(2)/25)*Calculateur!V37*Calculateur!X37*VLOOKUP('Données projet'!$B$9,Paramètres!$A$1:$I$89,3,0)*0.475*44/12</f>
        <v>6.5765865877828222</v>
      </c>
      <c r="AB37" s="21">
        <f>EXP(-LN(2)/2)*AB36+(1-EXP(-LN(2)/2))/(LN(2)/2)*V37*Y37*VLOOKUP('Données projet'!$B$9,Paramètres!$A$1:$I$89,3,0)*0.475*44/12</f>
        <v>0.10817743032682453</v>
      </c>
      <c r="AC37" s="22">
        <f t="shared" si="3"/>
        <v>41.11067812500756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17.799599999999987</v>
      </c>
      <c r="D38" s="11">
        <f t="shared" si="32"/>
        <v>5.8669792925887796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182.68938401296592</v>
      </c>
      <c r="H38" s="67">
        <f t="shared" si="1"/>
        <v>334.55262560125874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64.578216269670577</v>
      </c>
      <c r="T38" s="59">
        <f t="shared" si="34"/>
        <v>192.51173612651132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33.750842928995894</v>
      </c>
      <c r="AA38" s="21">
        <f>EXP(-LN(2)/25)*AA37+(1-EXP(-LN(2)/25))/(LN(2)/25)*Calculateur!V38*Calculateur!X38*VLOOKUP('Données projet'!$B$9,Paramètres!$A$1:$I$89,3,0)*0.475*44/12</f>
        <v>6.3967494816922432</v>
      </c>
      <c r="AB38" s="21">
        <f>EXP(-LN(2)/2)*AB37+(1-EXP(-LN(2)/2))/(LN(2)/2)*V38*Y38*VLOOKUP('Données projet'!$B$9,Paramètres!$A$1:$I$89,3,0)*0.475*44/12</f>
        <v>7.6492994555432903E-2</v>
      </c>
      <c r="AC38" s="22">
        <f t="shared" si="3"/>
        <v>40.224085405243564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18.308159999999987</v>
      </c>
      <c r="D39" s="11">
        <f t="shared" si="32"/>
        <v>6.0148516594588788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187.75658123091054</v>
      </c>
      <c r="H39" s="67">
        <f t="shared" si="1"/>
        <v>335.69591197355749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64.578216269670577</v>
      </c>
      <c r="T39" s="59">
        <f t="shared" si="34"/>
        <v>192.51173612651132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33.089009485139776</v>
      </c>
      <c r="AA39" s="21">
        <f>EXP(-LN(2)/25)*AA38+(1-EXP(-LN(2)/25))/(LN(2)/25)*Calculateur!V39*Calculateur!X39*VLOOKUP('Données projet'!$B$9,Paramètres!$A$1:$I$89,3,0)*0.475*44/12</f>
        <v>6.2218300307249335</v>
      </c>
      <c r="AB39" s="21">
        <f>EXP(-LN(2)/2)*AB38+(1-EXP(-LN(2)/2))/(LN(2)/2)*V39*Y39*VLOOKUP('Données projet'!$B$9,Paramètres!$A$1:$I$89,3,0)*0.475*44/12</f>
        <v>5.4088715163412265E-2</v>
      </c>
      <c r="AC39" s="22">
        <f t="shared" si="3"/>
        <v>39.364928231028117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18.816719999999986</v>
      </c>
      <c r="D40" s="11">
        <f t="shared" si="32"/>
        <v>6.1622466129292643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192.82009315243633</v>
      </c>
      <c r="H40" s="67">
        <f t="shared" si="1"/>
        <v>336.83836685085174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64.578216269670577</v>
      </c>
      <c r="T40" s="59">
        <f t="shared" si="34"/>
        <v>192.51173612651132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32.440154191439134</v>
      </c>
      <c r="AA40" s="21">
        <f>EXP(-LN(2)/25)*AA39+(1-EXP(-LN(2)/25))/(LN(2)/25)*Calculateur!V40*Calculateur!X40*VLOOKUP('Données projet'!$B$9,Paramètres!$A$1:$I$89,3,0)*0.475*44/12</f>
        <v>6.0516937613429391</v>
      </c>
      <c r="AB40" s="21">
        <f>EXP(-LN(2)/2)*AB39+(1-EXP(-LN(2)/2))/(LN(2)/2)*V40*Y40*VLOOKUP('Données projet'!$B$9,Paramètres!$A$1:$I$89,3,0)*0.475*44/12</f>
        <v>3.8246497277716451E-2</v>
      </c>
      <c r="AC40" s="22">
        <f t="shared" si="3"/>
        <v>38.530094450059792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19.325279999999985</v>
      </c>
      <c r="D41" s="11">
        <f t="shared" si="32"/>
        <v>6.3091785388931516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197.8800308265435</v>
      </c>
      <c r="H41" s="67">
        <f t="shared" si="1"/>
        <v>337.98001528857219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64.578216269670577</v>
      </c>
      <c r="T41" s="59">
        <f t="shared" si="34"/>
        <v>192.51173612651132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31.804022554285311</v>
      </c>
      <c r="AA41" s="21">
        <f>EXP(-LN(2)/25)*AA40+(1-EXP(-LN(2)/25))/(LN(2)/25)*Calculateur!V41*Calculateur!X41*VLOOKUP('Données projet'!$B$9,Paramètres!$A$1:$I$89,3,0)*0.475*44/12</f>
        <v>5.8862098771942728</v>
      </c>
      <c r="AB41" s="21">
        <f>EXP(-LN(2)/2)*AB40+(1-EXP(-LN(2)/2))/(LN(2)/2)*V41*Y41*VLOOKUP('Données projet'!$B$9,Paramètres!$A$1:$I$89,3,0)*0.475*44/12</f>
        <v>2.7044357581706133E-2</v>
      </c>
      <c r="AC41" s="22">
        <f t="shared" si="3"/>
        <v>37.717276789061295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19.833839999999984</v>
      </c>
      <c r="D42" s="11">
        <f t="shared" si="32"/>
        <v>6.4556610229722713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202.93649912469814</v>
      </c>
      <c r="H42" s="67">
        <f t="shared" si="1"/>
        <v>339.12088094834331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64.578216269670577</v>
      </c>
      <c r="T42" s="59">
        <f t="shared" si="34"/>
        <v>192.51173612651132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31.180365070534087</v>
      </c>
      <c r="AA42" s="21">
        <f>EXP(-LN(2)/25)*AA41+(1-EXP(-LN(2)/25))/(LN(2)/25)*Calculateur!V42*Calculateur!X42*VLOOKUP('Données projet'!$B$9,Paramètres!$A$1:$I$89,3,0)*0.475*44/12</f>
        <v>5.7252511585600709</v>
      </c>
      <c r="AB42" s="21">
        <f>EXP(-LN(2)/2)*AB41+(1-EXP(-LN(2)/2))/(LN(2)/2)*V42*Y42*VLOOKUP('Données projet'!$B$9,Paramètres!$A$1:$I$89,3,0)*0.475*44/12</f>
        <v>1.9123248638858226E-2</v>
      </c>
      <c r="AC42" s="22">
        <f t="shared" si="3"/>
        <v>36.924739477733013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20.342399999999984</v>
      </c>
      <c r="D43" s="11">
        <f t="shared" si="32"/>
        <v>6.601706914397619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207.9895972339464</v>
      </c>
      <c r="H43" s="67">
        <f t="shared" si="1"/>
        <v>340.26098620924245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64.578216269670577</v>
      </c>
      <c r="T43" s="59">
        <f t="shared" si="34"/>
        <v>192.51173612651132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30.568937129645722</v>
      </c>
      <c r="AA43" s="21">
        <f>EXP(-LN(2)/25)*AA42+(1-EXP(-LN(2)/25))/(LN(2)/25)*Calculateur!V43*Calculateur!X43*VLOOKUP('Données projet'!$B$9,Paramètres!$A$1:$I$89,3,0)*0.475*44/12</f>
        <v>5.5686938645513724</v>
      </c>
      <c r="AB43" s="21">
        <f>EXP(-LN(2)/2)*AB42+(1-EXP(-LN(2)/2))/(LN(2)/2)*V43*Y43*VLOOKUP('Données projet'!$B$9,Paramètres!$A$1:$I$89,3,0)*0.475*44/12</f>
        <v>1.3522178790853066E-2</v>
      </c>
      <c r="AC43" s="22">
        <f t="shared" si="3"/>
        <v>36.151153172987947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20.850959999999983</v>
      </c>
      <c r="D44" s="11">
        <f t="shared" si="32"/>
        <v>6.7473283833223689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213.03941909933044</v>
      </c>
      <c r="H44" s="67">
        <f t="shared" si="1"/>
        <v>341.40035226761972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64.578216269670577</v>
      </c>
      <c r="T44" s="59">
        <f t="shared" si="34"/>
        <v>192.51173612651132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29.969498917743955</v>
      </c>
      <c r="AA44" s="21">
        <f>EXP(-LN(2)/25)*AA43+(1-EXP(-LN(2)/25))/(LN(2)/25)*Calculateur!V44*Calculateur!X44*VLOOKUP('Données projet'!$B$9,Paramètres!$A$1:$I$89,3,0)*0.475*44/12</f>
        <v>5.4164176379803326</v>
      </c>
      <c r="AB44" s="21">
        <f>EXP(-LN(2)/2)*AB43+(1-EXP(-LN(2)/2))/(LN(2)/2)*V44*Y44*VLOOKUP('Données projet'!$B$9,Paramètres!$A$1:$I$89,3,0)*0.475*44/12</f>
        <v>9.5616243194291128E-3</v>
      </c>
      <c r="AC44" s="22">
        <f t="shared" si="3"/>
        <v>35.395478180043717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21.359519999999982</v>
      </c>
      <c r="D45" s="11">
        <f t="shared" si="32"/>
        <v>6.8925369723857894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218.08605382192528</v>
      </c>
      <c r="H45" s="67">
        <f t="shared" si="1"/>
        <v>342.53899922690522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64.578216269670577</v>
      </c>
      <c r="T45" s="59">
        <f t="shared" si="34"/>
        <v>192.51173612651132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29.381815323556378</v>
      </c>
      <c r="AA45" s="21">
        <f>EXP(-LN(2)/25)*AA44+(1-EXP(-LN(2)/25))/(LN(2)/25)*Calculateur!V45*Calculateur!X45*VLOOKUP('Données projet'!$B$9,Paramètres!$A$1:$I$89,3,0)*0.475*44/12</f>
        <v>5.2683054128327358</v>
      </c>
      <c r="AB45" s="21">
        <f>EXP(-LN(2)/2)*AB44+(1-EXP(-LN(2)/2))/(LN(2)/2)*V45*Y45*VLOOKUP('Données projet'!$B$9,Paramètres!$A$1:$I$89,3,0)*0.475*44/12</f>
        <v>6.7610893954265332E-3</v>
      </c>
      <c r="AC45" s="22">
        <f t="shared" si="3"/>
        <v>34.656881825784538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21.868079999999981</v>
      </c>
      <c r="D46" s="11">
        <f t="shared" si="32"/>
        <v>7.0373436432280112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223.12958601790027</v>
      </c>
      <c r="H46" s="67">
        <f t="shared" si="1"/>
        <v>343.67694617862207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64.578216269670577</v>
      </c>
      <c r="T46" s="59">
        <f t="shared" si="34"/>
        <v>192.51173612651132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28.805655846199219</v>
      </c>
      <c r="AA46" s="21">
        <f>EXP(-LN(2)/25)*AA45+(1-EXP(-LN(2)/25))/(LN(2)/25)*Calculateur!V46*Calculateur!X46*VLOOKUP('Données projet'!$B$9,Paramètres!$A$1:$I$89,3,0)*0.475*44/12</f>
        <v>5.124243324270684</v>
      </c>
      <c r="AB46" s="21">
        <f>EXP(-LN(2)/2)*AB45+(1-EXP(-LN(2)/2))/(LN(2)/2)*V46*Y46*VLOOKUP('Données projet'!$B$9,Paramètres!$A$1:$I$89,3,0)*0.475*44/12</f>
        <v>4.7808121597145564E-3</v>
      </c>
      <c r="AC46" s="22">
        <f t="shared" si="3"/>
        <v>33.934679982629618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22.376639999999981</v>
      </c>
      <c r="D47" s="11">
        <f t="shared" si="32"/>
        <v>7.1817588185559256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228.17009614323862</v>
      </c>
      <c r="H47" s="67">
        <f t="shared" si="1"/>
        <v>344.81421127565153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64.578216269670577</v>
      </c>
      <c r="T47" s="59">
        <f t="shared" si="34"/>
        <v>192.51173612651132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28.240794504770452</v>
      </c>
      <c r="AA47" s="21">
        <f>EXP(-LN(2)/25)*AA46+(1-EXP(-LN(2)/25))/(LN(2)/25)*Calculateur!V47*Calculateur!X47*VLOOKUP('Données projet'!$B$9,Paramètres!$A$1:$I$89,3,0)*0.475*44/12</f>
        <v>4.984120621096257</v>
      </c>
      <c r="AB47" s="21">
        <f>EXP(-LN(2)/2)*AB46+(1-EXP(-LN(2)/2))/(LN(2)/2)*V47*Y47*VLOOKUP('Données projet'!$B$9,Paramètres!$A$1:$I$89,3,0)*0.475*44/12</f>
        <v>3.3805446977132666E-3</v>
      </c>
      <c r="AC47" s="22">
        <f t="shared" si="3"/>
        <v>33.228295670564421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22.88519999999998</v>
      </c>
      <c r="D48" s="11">
        <f t="shared" si="32"/>
        <v>7.3257924202770681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233.20766078810354</v>
      </c>
      <c r="H48" s="67">
        <f t="shared" si="1"/>
        <v>345.95081179864917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64.578216269670577</v>
      </c>
      <c r="T48" s="59">
        <f t="shared" si="34"/>
        <v>192.51173612651132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27.687009749715706</v>
      </c>
      <c r="AA48" s="21">
        <f>EXP(-LN(2)/25)*AA47+(1-EXP(-LN(2)/25))/(LN(2)/25)*Calculateur!V48*Calculateur!X48*VLOOKUP('Données projet'!$B$9,Paramètres!$A$1:$I$89,3,0)*0.475*44/12</f>
        <v>4.8478295806088676</v>
      </c>
      <c r="AB48" s="21">
        <f>EXP(-LN(2)/2)*AB47+(1-EXP(-LN(2)/2))/(LN(2)/2)*V48*Y48*VLOOKUP('Données projet'!$B$9,Paramètres!$A$1:$I$89,3,0)*0.475*44/12</f>
        <v>2.3904060798572782E-3</v>
      </c>
      <c r="AC48" s="22">
        <f t="shared" si="3"/>
        <v>32.537229736404427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23.393759999999979</v>
      </c>
      <c r="D49" s="11">
        <f t="shared" si="32"/>
        <v>7.4694539041483274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238.24235294430272</v>
      </c>
      <c r="H49" s="67">
        <f t="shared" si="1"/>
        <v>347.0867642163916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64.578216269670577</v>
      </c>
      <c r="T49" s="59">
        <f t="shared" si="34"/>
        <v>192.51173612651132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27.144084375932234</v>
      </c>
      <c r="AA49" s="21">
        <f>EXP(-LN(2)/25)*AA48+(1-EXP(-LN(2)/25))/(LN(2)/25)*Calculateur!V49*Calculateur!X49*VLOOKUP('Données projet'!$B$9,Paramètres!$A$1:$I$89,3,0)*0.475*44/12</f>
        <v>4.7152654257908404</v>
      </c>
      <c r="AB49" s="21">
        <f>EXP(-LN(2)/2)*AB48+(1-EXP(-LN(2)/2))/(LN(2)/2)*V49*Y49*VLOOKUP('Données projet'!$B$9,Paramètres!$A$1:$I$89,3,0)*0.475*44/12</f>
        <v>1.6902723488566333E-3</v>
      </c>
      <c r="AC49" s="22">
        <f t="shared" si="3"/>
        <v>31.86104007407193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23.902319999999978</v>
      </c>
      <c r="D50" s="11">
        <f t="shared" si="32"/>
        <v>7.612752291326645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243.27424224883714</v>
      </c>
      <c r="H50" s="67">
        <f t="shared" si="1"/>
        <v>348.22208424072721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64.578216269670577</v>
      </c>
      <c r="T50" s="59">
        <f t="shared" si="34"/>
        <v>192.51173612651132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26.611805437576876</v>
      </c>
      <c r="AA50" s="21">
        <f>EXP(-LN(2)/25)*AA49+(1-EXP(-LN(2)/25))/(LN(2)/25)*Calculateur!V50*Calculateur!X50*VLOOKUP('Données projet'!$B$9,Paramètres!$A$1:$I$89,3,0)*0.475*44/12</f>
        <v>4.5863262447575579</v>
      </c>
      <c r="AB50" s="21">
        <f>EXP(-LN(2)/2)*AB49+(1-EXP(-LN(2)/2))/(LN(2)/2)*V50*Y50*VLOOKUP('Données projet'!$B$9,Paramètres!$A$1:$I$89,3,0)*0.475*44/12</f>
        <v>1.1952030399286391E-3</v>
      </c>
      <c r="AC50" s="22">
        <f t="shared" si="3"/>
        <v>31.199326885374361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24.410879999999977</v>
      </c>
      <c r="D51" s="11">
        <f t="shared" si="32"/>
        <v>7.7556961971588443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248.30339520613825</v>
      </c>
      <c r="H51" s="67">
        <f t="shared" si="1"/>
        <v>349.35678687671827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64.578216269670577</v>
      </c>
      <c r="T51" s="59">
        <f t="shared" si="34"/>
        <v>192.51173612651132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26.089964164544572</v>
      </c>
      <c r="AA51" s="21">
        <f>EXP(-LN(2)/25)*AA50+(1-EXP(-LN(2)/25))/(LN(2)/25)*Calculateur!V51*Calculateur!X51*VLOOKUP('Données projet'!$B$9,Paramètres!$A$1:$I$89,3,0)*0.475*44/12</f>
        <v>4.4609129124102473</v>
      </c>
      <c r="AB51" s="21">
        <f>EXP(-LN(2)/2)*AB50+(1-EXP(-LN(2)/2))/(LN(2)/2)*V51*Y51*VLOOKUP('Données projet'!$B$9,Paramètres!$A$1:$I$89,3,0)*0.475*44/12</f>
        <v>8.4513617442831665E-4</v>
      </c>
      <c r="AC51" s="22">
        <f t="shared" si="3"/>
        <v>30.551722213129249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24.919439999999977</v>
      </c>
      <c r="D52" s="11">
        <f t="shared" si="32"/>
        <v>7.8982938575045374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253.32987539126293</v>
      </c>
      <c r="H52" s="67">
        <f t="shared" si="1"/>
        <v>350.49088646848702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64.578216269670577</v>
      </c>
      <c r="T52" s="59">
        <f t="shared" si="34"/>
        <v>192.51173612651132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25.578355880584684</v>
      </c>
      <c r="AA52" s="21">
        <f>EXP(-LN(2)/25)*AA51+(1-EXP(-LN(2)/25))/(LN(2)/25)*Calculateur!V52*Calculateur!X52*VLOOKUP('Données projet'!$B$9,Paramètres!$A$1:$I$89,3,0)*0.475*44/12</f>
        <v>4.3389290142311747</v>
      </c>
      <c r="AB52" s="21">
        <f>EXP(-LN(2)/2)*AB51+(1-EXP(-LN(2)/2))/(LN(2)/2)*V52*Y52*VLOOKUP('Données projet'!$B$9,Paramètres!$A$1:$I$89,3,0)*0.475*44/12</f>
        <v>5.9760151996431955E-4</v>
      </c>
      <c r="AC52" s="22">
        <f t="shared" si="3"/>
        <v>29.917882496335821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25.427999999999976</v>
      </c>
      <c r="D53" s="11">
        <f t="shared" si="32"/>
        <v>8.0405531528496077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258.35374363603188</v>
      </c>
      <c r="H53" s="67">
        <f t="shared" si="1"/>
        <v>351.62439674121299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64.578216269670577</v>
      </c>
      <c r="T53" s="59">
        <f t="shared" si="34"/>
        <v>192.51173612651132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25.076779923023011</v>
      </c>
      <c r="AA53" s="21">
        <f>EXP(-LN(2)/25)*AA52+(1-EXP(-LN(2)/25))/(LN(2)/25)*Calculateur!V53*Calculateur!X53*VLOOKUP('Données projet'!$B$9,Paramètres!$A$1:$I$89,3,0)*0.475*44/12</f>
        <v>4.2202807721626634</v>
      </c>
      <c r="AB53" s="21">
        <f>EXP(-LN(2)/2)*AB52+(1-EXP(-LN(2)/2))/(LN(2)/2)*V53*Y53*VLOOKUP('Données projet'!$B$9,Paramètres!$A$1:$I$89,3,0)*0.475*44/12</f>
        <v>4.2256808721415832E-4</v>
      </c>
      <c r="AC53" s="22">
        <f t="shared" si="3"/>
        <v>29.297483263272888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25.936559999999975</v>
      </c>
      <c r="D54" s="11">
        <f t="shared" si="32"/>
        <v>8.1824816304360528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263.37505819985705</v>
      </c>
      <c r="H54" s="67">
        <f t="shared" si="1"/>
        <v>352.75733083967606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64.578216269670577</v>
      </c>
      <c r="T54" s="59">
        <f t="shared" si="34"/>
        <v>192.51173612651132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24.585039564057993</v>
      </c>
      <c r="AA54" s="21">
        <f>EXP(-LN(2)/25)*AA53+(1-EXP(-LN(2)/25))/(LN(2)/25)*Calculateur!V54*Calculateur!X54*VLOOKUP('Données projet'!$B$9,Paramètres!$A$1:$I$89,3,0)*0.475*44/12</f>
        <v>4.1048769725129555</v>
      </c>
      <c r="AB54" s="21">
        <f>EXP(-LN(2)/2)*AB53+(1-EXP(-LN(2)/2))/(LN(2)/2)*V54*Y54*VLOOKUP('Données projet'!$B$9,Paramètres!$A$1:$I$89,3,0)*0.475*44/12</f>
        <v>2.9880075998215978E-4</v>
      </c>
      <c r="AC54" s="22">
        <f t="shared" si="3"/>
        <v>28.69021533733093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26.445119999999974</v>
      </c>
      <c r="D55" s="11">
        <f t="shared" si="32"/>
        <v>8.3240865246071483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268.3938749267918</v>
      </c>
      <c r="H55" s="67">
        <f t="shared" si="1"/>
        <v>353.88970136369073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64.578216269670577</v>
      </c>
      <c r="T55" s="59">
        <f t="shared" si="34"/>
        <v>192.51173612651132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24.102941933600277</v>
      </c>
      <c r="AA55" s="21">
        <f>EXP(-LN(2)/25)*AA54+(1-EXP(-LN(2)/25))/(LN(2)/25)*Calculateur!V55*Calculateur!X55*VLOOKUP('Données projet'!$B$9,Paramètres!$A$1:$I$89,3,0)*0.475*44/12</f>
        <v>3.9926288958334903</v>
      </c>
      <c r="AB55" s="21">
        <f>EXP(-LN(2)/2)*AB54+(1-EXP(-LN(2)/2))/(LN(2)/2)*V55*Y55*VLOOKUP('Données projet'!$B$9,Paramètres!$A$1:$I$89,3,0)*0.475*44/12</f>
        <v>2.1128404360707916E-4</v>
      </c>
      <c r="AC55" s="22">
        <f t="shared" si="3"/>
        <v>28.095782113477377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26.953679999999974</v>
      </c>
      <c r="D56" s="11">
        <f t="shared" si="32"/>
        <v>8.4653747755433564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273.41024739015904</v>
      </c>
      <c r="H56" s="67">
        <f t="shared" si="1"/>
        <v>355.02152040073793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64.578216269670577</v>
      </c>
      <c r="T56" s="59">
        <f t="shared" si="34"/>
        <v>192.51173612651132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23.630297943625319</v>
      </c>
      <c r="AA56" s="21">
        <f>EXP(-LN(2)/25)*AA55+(1-EXP(-LN(2)/25))/(LN(2)/25)*Calculateur!V56*Calculateur!X56*VLOOKUP('Données projet'!$B$9,Paramètres!$A$1:$I$89,3,0)*0.475*44/12</f>
        <v>3.8834502487136953</v>
      </c>
      <c r="AB56" s="21">
        <f>EXP(-LN(2)/2)*AB55+(1-EXP(-LN(2)/2))/(LN(2)/2)*V56*Y56*VLOOKUP('Données projet'!$B$9,Paramètres!$A$1:$I$89,3,0)*0.475*44/12</f>
        <v>1.4940037999107989E-4</v>
      </c>
      <c r="AC56" s="22">
        <f t="shared" si="3"/>
        <v>27.513897592719008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27.462239999999973</v>
      </c>
      <c r="D57" s="11">
        <f t="shared" si="32"/>
        <v>8.6063530465442142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278.42422702595513</v>
      </c>
      <c r="H57" s="67">
        <f t="shared" si="1"/>
        <v>356.15279955606445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64.578216269670577</v>
      </c>
      <c r="T57" s="59">
        <f t="shared" si="34"/>
        <v>192.51173612651132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23.1669222140094</v>
      </c>
      <c r="AA57" s="21">
        <f>EXP(-LN(2)/25)*AA56+(1-EXP(-LN(2)/25))/(LN(2)/25)*Calculateur!V57*Calculateur!X57*VLOOKUP('Données projet'!$B$9,Paramètres!$A$1:$I$89,3,0)*0.475*44/12</f>
        <v>3.7772570974408466</v>
      </c>
      <c r="AB57" s="21">
        <f>EXP(-LN(2)/2)*AB56+(1-EXP(-LN(2)/2))/(LN(2)/2)*V57*Y57*VLOOKUP('Données projet'!$B$9,Paramètres!$A$1:$I$89,3,0)*0.475*44/12</f>
        <v>1.0564202180353958E-4</v>
      </c>
      <c r="AC57" s="22">
        <f t="shared" si="3"/>
        <v>26.944284953472049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27.970799999999972</v>
      </c>
      <c r="D58" s="11">
        <f t="shared" si="32"/>
        <v>8.7470277399938681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283.43586325609277</v>
      </c>
      <c r="H58" s="67">
        <f t="shared" si="1"/>
        <v>357.28354998048923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64.578216269670577</v>
      </c>
      <c r="T58" s="59">
        <f t="shared" si="34"/>
        <v>192.51173612651132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22.712632999819963</v>
      </c>
      <c r="AA58" s="21">
        <f>EXP(-LN(2)/25)*AA57+(1-EXP(-LN(2)/25))/(LN(2)/25)*Calculateur!V58*Calculateur!X58*VLOOKUP('Données projet'!$B$9,Paramètres!$A$1:$I$89,3,0)*0.475*44/12</f>
        <v>3.6739678034740089</v>
      </c>
      <c r="AB58" s="21">
        <f>EXP(-LN(2)/2)*AB57+(1-EXP(-LN(2)/2))/(LN(2)/2)*V58*Y58*VLOOKUP('Données projet'!$B$9,Paramètres!$A$1:$I$89,3,0)*0.475*44/12</f>
        <v>7.4700189995539944E-5</v>
      </c>
      <c r="AC58" s="22">
        <f t="shared" si="3"/>
        <v>26.386675503483968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28.479359999999971</v>
      </c>
      <c r="D59" s="11">
        <f t="shared" si="32"/>
        <v>8.8874050121326427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288.44520360242723</v>
      </c>
      <c r="H59" s="67">
        <f t="shared" si="1"/>
        <v>358.41378239613096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64.578216269670577</v>
      </c>
      <c r="T59" s="59">
        <f t="shared" si="34"/>
        <v>192.51173612651132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22.267252120031721</v>
      </c>
      <c r="AA59" s="21">
        <f>EXP(-LN(2)/25)*AA58+(1-EXP(-LN(2)/25))/(LN(2)/25)*Calculateur!V59*Calculateur!X59*VLOOKUP('Données projet'!$B$9,Paramètres!$A$1:$I$89,3,0)*0.475*44/12</f>
        <v>3.5735029606824424</v>
      </c>
      <c r="AB59" s="21">
        <f>EXP(-LN(2)/2)*AB58+(1-EXP(-LN(2)/2))/(LN(2)/2)*V59*Y59*VLOOKUP('Données projet'!$B$9,Paramètres!$A$1:$I$89,3,0)*0.475*44/12</f>
        <v>5.282101090176979E-5</v>
      </c>
      <c r="AC59" s="22">
        <f t="shared" si="3"/>
        <v>25.840807901725064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28.987919999999971</v>
      </c>
      <c r="D60" s="11">
        <f t="shared" si="32"/>
        <v>9.0274907867435932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293.45229379240646</v>
      </c>
      <c r="H60" s="67">
        <f t="shared" si="1"/>
        <v>359.54350712024501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64.578216269670577</v>
      </c>
      <c r="T60" s="59">
        <f t="shared" si="34"/>
        <v>192.51173612651132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21.830604887640611</v>
      </c>
      <c r="AA60" s="21">
        <f>EXP(-LN(2)/25)*AA59+(1-EXP(-LN(2)/25))/(LN(2)/25)*Calculateur!V60*Calculateur!X60*VLOOKUP('Données projet'!$B$9,Paramètres!$A$1:$I$89,3,0)*0.475*44/12</f>
        <v>3.4757853343002276</v>
      </c>
      <c r="AB60" s="21">
        <f>EXP(-LN(2)/2)*AB59+(1-EXP(-LN(2)/2))/(LN(2)/2)*V60*Y60*VLOOKUP('Données projet'!$B$9,Paramètres!$A$1:$I$89,3,0)*0.475*44/12</f>
        <v>3.7350094997769972E-5</v>
      </c>
      <c r="AC60" s="22">
        <f t="shared" si="3"/>
        <v>25.306427572035837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29.49647999999997</v>
      </c>
      <c r="D61" s="11">
        <f t="shared" si="32"/>
        <v>9.1672907678514566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298.45717785709877</v>
      </c>
      <c r="H61" s="67">
        <f t="shared" si="1"/>
        <v>360.67273408734121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64.578216269670577</v>
      </c>
      <c r="T61" s="59">
        <f t="shared" si="34"/>
        <v>192.51173612651132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21.402520041148179</v>
      </c>
      <c r="AA61" s="21">
        <f>EXP(-LN(2)/25)*AA60+(1-EXP(-LN(2)/25))/(LN(2)/25)*Calculateur!V61*Calculateur!X61*VLOOKUP('Données projet'!$B$9,Paramètres!$A$1:$I$89,3,0)*0.475*44/12</f>
        <v>3.3807398015501811</v>
      </c>
      <c r="AB61" s="21">
        <f>EXP(-LN(2)/2)*AB60+(1-EXP(-LN(2)/2))/(LN(2)/2)*V61*Y61*VLOOKUP('Données projet'!$B$9,Paramètres!$A$1:$I$89,3,0)*0.475*44/12</f>
        <v>2.6410505450884895E-5</v>
      </c>
      <c r="AC61" s="22">
        <f t="shared" si="3"/>
        <v>24.783286253203812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30.005039999999969</v>
      </c>
      <c r="D62" s="11">
        <f t="shared" si="32"/>
        <v>9.3068104515209722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303.45989822226693</v>
      </c>
      <c r="H62" s="67">
        <f t="shared" si="1"/>
        <v>361.80147286973227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64.578216269670577</v>
      </c>
      <c r="T62" s="59">
        <f t="shared" si="34"/>
        <v>192.51173612651132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20.982829677389489</v>
      </c>
      <c r="AA62" s="21">
        <f>EXP(-LN(2)/25)*AA61+(1-EXP(-LN(2)/25))/(LN(2)/25)*Calculateur!V62*Calculateur!X62*VLOOKUP('Données projet'!$B$9,Paramètres!$A$1:$I$89,3,0)*0.475*44/12</f>
        <v>3.288293293891412</v>
      </c>
      <c r="AB62" s="21">
        <f>EXP(-LN(2)/2)*AB61+(1-EXP(-LN(2)/2))/(LN(2)/2)*V62*Y62*VLOOKUP('Données projet'!$B$9,Paramètres!$A$1:$I$89,3,0)*0.475*44/12</f>
        <v>1.8675047498884986E-5</v>
      </c>
      <c r="AC62" s="22">
        <f t="shared" si="3"/>
        <v>24.271141646328402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30.513599999999968</v>
      </c>
      <c r="D63" s="11">
        <f t="shared" si="32"/>
        <v>9.4460551368326477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308.46049579309391</v>
      </c>
      <c r="H63" s="67">
        <f t="shared" si="1"/>
        <v>362.92973269665015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64.578216269670577</v>
      </c>
      <c r="T63" s="59">
        <f t="shared" si="34"/>
        <v>192.51173612651132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20.571369185678261</v>
      </c>
      <c r="AA63" s="21">
        <f>EXP(-LN(2)/25)*AA62+(1-EXP(-LN(2)/25))/(LN(2)/25)*Calculateur!V63*Calculateur!X63*VLOOKUP('Données projet'!$B$9,Paramètres!$A$1:$I$89,3,0)*0.475*44/12</f>
        <v>3.1983747408461225</v>
      </c>
      <c r="AB63" s="21">
        <f>EXP(-LN(2)/2)*AB62+(1-EXP(-LN(2)/2))/(LN(2)/2)*V63*Y63*VLOOKUP('Données projet'!$B$9,Paramètres!$A$1:$I$89,3,0)*0.475*44/12</f>
        <v>1.3205252725442448E-5</v>
      </c>
      <c r="AC63" s="22">
        <f t="shared" si="3"/>
        <v>23.769757131777109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31.022159999999968</v>
      </c>
      <c r="D64" s="11">
        <f t="shared" si="32"/>
        <v>9.5850299361061282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313.45901003309967</v>
      </c>
      <c r="H64" s="67">
        <f t="shared" si="1"/>
        <v>364.05752247205146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64.578216269670577</v>
      </c>
      <c r="T64" s="59">
        <f t="shared" si="34"/>
        <v>192.51173612651132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20.167977183243369</v>
      </c>
      <c r="AA64" s="21">
        <f>EXP(-LN(2)/25)*AA63+(1-EXP(-LN(2)/25))/(LN(2)/25)*Calculateur!V64*Calculateur!X64*VLOOKUP('Données projet'!$B$9,Paramètres!$A$1:$I$89,3,0)*0.475*44/12</f>
        <v>3.1109150153624676</v>
      </c>
      <c r="AB64" s="21">
        <f>EXP(-LN(2)/2)*AB63+(1-EXP(-LN(2)/2))/(LN(2)/2)*V64*Y64*VLOOKUP('Données projet'!$B$9,Paramètres!$A$1:$I$89,3,0)*0.475*44/12</f>
        <v>9.337523749442493E-6</v>
      </c>
      <c r="AC64" s="22">
        <f t="shared" si="3"/>
        <v>23.278901536129588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31.530719999999967</v>
      </c>
      <c r="D65" s="11">
        <f t="shared" si="32"/>
        <v>9.7237397844340734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318.45547903773644</v>
      </c>
      <c r="H65" s="67">
        <f t="shared" si="1"/>
        <v>365.18485079122257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64.578216269670577</v>
      </c>
      <c r="T65" s="59">
        <f t="shared" si="34"/>
        <v>192.51173612651132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19.772495451931402</v>
      </c>
      <c r="AA65" s="21">
        <f>EXP(-LN(2)/25)*AA64+(1-EXP(-LN(2)/25))/(LN(2)/25)*Calculateur!V65*Calculateur!X65*VLOOKUP('Données projet'!$B$9,Paramètres!$A$1:$I$89,3,0)*0.475*44/12</f>
        <v>3.0258468806714705</v>
      </c>
      <c r="AB65" s="21">
        <f>EXP(-LN(2)/2)*AB64+(1-EXP(-LN(2)/2))/(LN(2)/2)*V65*Y65*VLOOKUP('Données projet'!$B$9,Paramètres!$A$1:$I$89,3,0)*0.475*44/12</f>
        <v>6.6026263627212238E-6</v>
      </c>
      <c r="AC65" s="22">
        <f t="shared" si="3"/>
        <v>22.798348935229235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32.03927999999997</v>
      </c>
      <c r="D66" s="11">
        <f t="shared" si="32"/>
        <v>9.8621894485836226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323.44993960310143</v>
      </c>
      <c r="H66" s="67">
        <f t="shared" si="1"/>
        <v>366.31172595628306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64.578216269670577</v>
      </c>
      <c r="T66" s="59">
        <f t="shared" si="34"/>
        <v>192.51173612651132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19.384768876150424</v>
      </c>
      <c r="AA66" s="21">
        <f>EXP(-LN(2)/25)*AA65+(1-EXP(-LN(2)/25))/(LN(2)/25)*Calculateur!V66*Calculateur!X66*VLOOKUP('Données projet'!$B$9,Paramètres!$A$1:$I$89,3,0)*0.475*44/12</f>
        <v>2.9431049385971373</v>
      </c>
      <c r="AB66" s="21">
        <f>EXP(-LN(2)/2)*AB65+(1-EXP(-LN(2)/2))/(LN(2)/2)*V66*Y66*VLOOKUP('Données projet'!$B$9,Paramètres!$A$1:$I$89,3,0)*0.475*44/12</f>
        <v>4.6687618747212465E-6</v>
      </c>
      <c r="AC66" s="22">
        <f t="shared" si="3"/>
        <v>22.327878483509437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32.547839999999972</v>
      </c>
      <c r="D67" s="11">
        <f t="shared" si="32"/>
        <v>10.000383535316574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328.44242729016281</v>
      </c>
      <c r="H67" s="67">
        <f t="shared" si="1"/>
        <v>367.43815599067631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64.578216269670577</v>
      </c>
      <c r="T67" s="59">
        <f t="shared" si="34"/>
        <v>192.51173612651132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19.004645382030652</v>
      </c>
      <c r="AA67" s="21">
        <f>EXP(-LN(2)/25)*AA66+(1-EXP(-LN(2)/25))/(LN(2)/25)*Calculateur!V67*Calculateur!X67*VLOOKUP('Données projet'!$B$9,Paramètres!$A$1:$I$89,3,0)*0.475*44/12</f>
        <v>2.8626255792800364</v>
      </c>
      <c r="AB67" s="21">
        <f>EXP(-LN(2)/2)*AB66+(1-EXP(-LN(2)/2))/(LN(2)/2)*V67*Y67*VLOOKUP('Données projet'!$B$9,Paramètres!$A$1:$I$89,3,0)*0.475*44/12</f>
        <v>3.3013131813606119E-6</v>
      </c>
      <c r="AC67" s="22">
        <f t="shared" si="3"/>
        <v>21.867274262623869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33.056399999999975</v>
      </c>
      <c r="D68" s="11">
        <f t="shared" si="32"/>
        <v>10.138326499174815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333.43297648485805</v>
      </c>
      <c r="H68" s="67">
        <f t="shared" ref="H68:H131" si="56">(B68+E68+F68)*44/12+(C68+D68)*0.475*44/12</f>
        <v>368.56414865272939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64.578216269670577</v>
      </c>
      <c r="T68" s="59">
        <f t="shared" si="34"/>
        <v>192.51173612651132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18.631975877778132</v>
      </c>
      <c r="AA68" s="21">
        <f>EXP(-LN(2)/25)*AA67+(1-EXP(-LN(2)/25))/(LN(2)/25)*Calculateur!V68*Calculateur!X68*VLOOKUP('Données projet'!$B$9,Paramètres!$A$1:$I$89,3,0)*0.475*44/12</f>
        <v>2.7843469322756871</v>
      </c>
      <c r="AB68" s="21">
        <f>EXP(-LN(2)/2)*AB67+(1-EXP(-LN(2)/2))/(LN(2)/2)*V68*Y68*VLOOKUP('Données projet'!$B$9,Paramètres!$A$1:$I$89,3,0)*0.475*44/12</f>
        <v>2.3343809373606233E-6</v>
      </c>
      <c r="AC68" s="22">
        <f t="shared" ref="AC68:AC131" si="57">SUM(Z68:AB68)</f>
        <v>21.416325144434758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33.564959999999978</v>
      </c>
      <c r="D69" s="11">
        <f t="shared" ref="D69:D132" si="86">IFERROR(EXP(-1.0587+0.8836*LN(C69)+0.284),0)</f>
        <v>10.276022649773063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338.4216204543884</v>
      </c>
      <c r="H69" s="67">
        <f t="shared" si="56"/>
        <v>369.68971144835467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64.578216269670577</v>
      </c>
      <c r="T69" s="59">
        <f t="shared" ref="T69:T132" si="88">$T$3</f>
        <v>192.51173612651132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18.266614195198049</v>
      </c>
      <c r="AA69" s="21">
        <f>EXP(-LN(2)/25)*AA68+(1-EXP(-LN(2)/25))/(LN(2)/25)*Calculateur!V69*Calculateur!X69*VLOOKUP('Données projet'!$B$9,Paramètres!$A$1:$I$89,3,0)*0.475*44/12</f>
        <v>2.7082088189901667</v>
      </c>
      <c r="AB69" s="21">
        <f>EXP(-LN(2)/2)*AB68+(1-EXP(-LN(2)/2))/(LN(2)/2)*V69*Y69*VLOOKUP('Données projet'!$B$9,Paramètres!$A$1:$I$89,3,0)*0.475*44/12</f>
        <v>1.650656590680306E-6</v>
      </c>
      <c r="AC69" s="22">
        <f t="shared" si="57"/>
        <v>20.974824664844803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34.073519999999981</v>
      </c>
      <c r="D70" s="11">
        <f t="shared" si="86"/>
        <v>10.413476158637106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343.40839140000554</v>
      </c>
      <c r="H70" s="67">
        <f t="shared" si="56"/>
        <v>370.81485164295958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64.578216269670577</v>
      </c>
      <c r="T70" s="59">
        <f t="shared" si="88"/>
        <v>192.51173612651132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17.908417032364738</v>
      </c>
      <c r="AA70" s="21">
        <f>EXP(-LN(2)/25)*AA69+(1-EXP(-LN(2)/25))/(LN(2)/25)*Calculateur!V70*Calculateur!X70*VLOOKUP('Données projet'!$B$9,Paramètres!$A$1:$I$89,3,0)*0.475*44/12</f>
        <v>2.6341527064163683</v>
      </c>
      <c r="AB70" s="21">
        <f>EXP(-LN(2)/2)*AB69+(1-EXP(-LN(2)/2))/(LN(2)/2)*V70*Y70*VLOOKUP('Données projet'!$B$9,Paramètres!$A$1:$I$89,3,0)*0.475*44/12</f>
        <v>1.1671904686803116E-6</v>
      </c>
      <c r="AC70" s="22">
        <f t="shared" si="57"/>
        <v>20.542570905971576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34.582079999999983</v>
      </c>
      <c r="D71" s="11">
        <f t="shared" si="86"/>
        <v>10.550691065622091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348.39332050655639</v>
      </c>
      <c r="H71" s="67">
        <f t="shared" si="56"/>
        <v>371.93957627262512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64.578216269670577</v>
      </c>
      <c r="T71" s="59">
        <f t="shared" si="88"/>
        <v>192.51173612651132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17.557243897415894</v>
      </c>
      <c r="AA71" s="21">
        <f>EXP(-LN(2)/25)*AA70+(1-EXP(-LN(2)/25))/(LN(2)/25)*Calculateur!V71*Calculateur!X71*VLOOKUP('Données projet'!$B$9,Paramètres!$A$1:$I$89,3,0)*0.475*44/12</f>
        <v>2.5621216621353424</v>
      </c>
      <c r="AB71" s="21">
        <f>EXP(-LN(2)/2)*AB70+(1-EXP(-LN(2)/2))/(LN(2)/2)*V71*Y71*VLOOKUP('Données projet'!$B$9,Paramètres!$A$1:$I$89,3,0)*0.475*44/12</f>
        <v>8.2532829534015298E-7</v>
      </c>
      <c r="AC71" s="22">
        <f t="shared" si="57"/>
        <v>20.119366384879534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35.090639999999986</v>
      </c>
      <c r="D72" s="11">
        <f t="shared" si="86"/>
        <v>10.687671284942699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353.37643798903127</v>
      </c>
      <c r="H72" s="67">
        <f t="shared" si="56"/>
        <v>373.06389215460848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64.578216269670577</v>
      </c>
      <c r="T72" s="59">
        <f t="shared" si="88"/>
        <v>192.51173612651132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17.212957053448935</v>
      </c>
      <c r="AA72" s="21">
        <f>EXP(-LN(2)/25)*AA71+(1-EXP(-LN(2)/25))/(LN(2)/25)*Calculateur!V72*Calculateur!X72*VLOOKUP('Données projet'!$B$9,Paramètres!$A$1:$I$89,3,0)*0.475*44/12</f>
        <v>2.4920603105481289</v>
      </c>
      <c r="AB72" s="21">
        <f>EXP(-LN(2)/2)*AB71+(1-EXP(-LN(2)/2))/(LN(2)/2)*V72*Y72*VLOOKUP('Données projet'!$B$9,Paramètres!$A$1:$I$89,3,0)*0.475*44/12</f>
        <v>5.8359523434015581E-7</v>
      </c>
      <c r="AC72" s="22">
        <f t="shared" si="57"/>
        <v>19.7050179475923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35.599199999999989</v>
      </c>
      <c r="D73" s="11">
        <f t="shared" si="86"/>
        <v>10.824420610843646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358.35777313633685</v>
      </c>
      <c r="H73" s="67">
        <f t="shared" si="56"/>
        <v>374.18780589721928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64.578216269670577</v>
      </c>
      <c r="T73" s="59">
        <f t="shared" si="88"/>
        <v>192.51173612651132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16.875421464497926</v>
      </c>
      <c r="AA73" s="21">
        <f>EXP(-LN(2)/25)*AA72+(1-EXP(-LN(2)/25))/(LN(2)/25)*Calculateur!V73*Calculateur!X73*VLOOKUP('Données projet'!$B$9,Paramètres!$A$1:$I$89,3,0)*0.475*44/12</f>
        <v>2.4239147903044342</v>
      </c>
      <c r="AB73" s="21">
        <f>EXP(-LN(2)/2)*AB72+(1-EXP(-LN(2)/2))/(LN(2)/2)*V73*Y73*VLOOKUP('Données projet'!$B$9,Paramètres!$A$1:$I$89,3,0)*0.475*44/12</f>
        <v>4.1266414767007649E-7</v>
      </c>
      <c r="AC73" s="22">
        <f t="shared" si="57"/>
        <v>19.299336667466505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36.107759999999992</v>
      </c>
      <c r="D74" s="11">
        <f t="shared" si="86"/>
        <v>10.960942722937094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363.3373543524969</v>
      </c>
      <c r="H74" s="67">
        <f t="shared" si="56"/>
        <v>375.3113239091154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64.578216269670577</v>
      </c>
      <c r="T74" s="59">
        <f t="shared" si="88"/>
        <v>192.51173612651132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16.544504742569867</v>
      </c>
      <c r="AA74" s="21">
        <f>EXP(-LN(2)/25)*AA73+(1-EXP(-LN(2)/25))/(LN(2)/25)*Calculateur!V74*Calculateur!X74*VLOOKUP('Données projet'!$B$9,Paramètres!$A$1:$I$89,3,0)*0.475*44/12</f>
        <v>2.3576327128954206</v>
      </c>
      <c r="AB74" s="21">
        <f>EXP(-LN(2)/2)*AB73+(1-EXP(-LN(2)/2))/(LN(2)/2)*V74*Y74*VLOOKUP('Données projet'!$B$9,Paramètres!$A$1:$I$89,3,0)*0.475*44/12</f>
        <v>2.9179761717007791E-7</v>
      </c>
      <c r="AC74" s="22">
        <f t="shared" si="57"/>
        <v>18.902137747262902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36.616319999999995</v>
      </c>
      <c r="D75" s="11">
        <f t="shared" si="86"/>
        <v>11.097241191230706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368.31520919546506</v>
      </c>
      <c r="H75" s="67">
        <f t="shared" si="56"/>
        <v>376.43445240806011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64.578216269670577</v>
      </c>
      <c r="T75" s="59">
        <f t="shared" si="88"/>
        <v>192.51173612651132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16.220077095719546</v>
      </c>
      <c r="AA75" s="21">
        <f>EXP(-LN(2)/25)*AA74+(1-EXP(-LN(2)/25))/(LN(2)/25)*Calculateur!V75*Calculateur!X75*VLOOKUP('Données projet'!$B$9,Paramètres!$A$1:$I$89,3,0)*0.475*44/12</f>
        <v>2.2931631223787794</v>
      </c>
      <c r="AB75" s="21">
        <f>EXP(-LN(2)/2)*AB74+(1-EXP(-LN(2)/2))/(LN(2)/2)*V75*Y75*VLOOKUP('Données projet'!$B$9,Paramètres!$A$1:$I$89,3,0)*0.475*44/12</f>
        <v>2.0633207383503824E-7</v>
      </c>
      <c r="AC75" s="22">
        <f t="shared" si="57"/>
        <v>18.5132404244304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37.124879999999997</v>
      </c>
      <c r="D76" s="11">
        <f t="shared" si="86"/>
        <v>11.23331948086849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373.29136441372162</v>
      </c>
      <c r="H76" s="67">
        <f t="shared" si="56"/>
        <v>377.55719742917927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64.578216269670577</v>
      </c>
      <c r="T76" s="59">
        <f t="shared" si="88"/>
        <v>192.51173612651132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15.902011277142634</v>
      </c>
      <c r="AA76" s="21">
        <f>EXP(-LN(2)/25)*AA75+(1-EXP(-LN(2)/25))/(LN(2)/25)*Calculateur!V76*Calculateur!X76*VLOOKUP('Données projet'!$B$9,Paramètres!$A$1:$I$89,3,0)*0.475*44/12</f>
        <v>2.2304564562051241</v>
      </c>
      <c r="AB76" s="21">
        <f>EXP(-LN(2)/2)*AB75+(1-EXP(-LN(2)/2))/(LN(2)/2)*V76*Y76*VLOOKUP('Données projet'!$B$9,Paramètres!$A$1:$I$89,3,0)*0.475*44/12</f>
        <v>1.4589880858503895E-7</v>
      </c>
      <c r="AC76" s="22">
        <f t="shared" si="57"/>
        <v>18.132467879246569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37.63344</v>
      </c>
      <c r="D77" s="11">
        <f t="shared" si="86"/>
        <v>11.369180956604445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378.26584598080626</v>
      </c>
      <c r="H77" s="67">
        <f t="shared" si="56"/>
        <v>378.6795648327527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64.578216269670577</v>
      </c>
      <c r="T77" s="59">
        <f t="shared" si="88"/>
        <v>192.51173612651132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15.590182535267022</v>
      </c>
      <c r="AA77" s="21">
        <f>EXP(-LN(2)/25)*AA76+(1-EXP(-LN(2)/25))/(LN(2)/25)*Calculateur!V77*Calculateur!X77*VLOOKUP('Données projet'!$B$9,Paramètres!$A$1:$I$89,3,0)*0.475*44/12</f>
        <v>2.1694645071155878</v>
      </c>
      <c r="AB77" s="21">
        <f>EXP(-LN(2)/2)*AB76+(1-EXP(-LN(2)/2))/(LN(2)/2)*V77*Y77*VLOOKUP('Données projet'!$B$9,Paramètres!$A$1:$I$89,3,0)*0.475*44/12</f>
        <v>1.0316603691751912E-7</v>
      </c>
      <c r="AC77" s="22">
        <f t="shared" si="57"/>
        <v>17.759647145548648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38.142000000000003</v>
      </c>
      <c r="D78" s="11">
        <f t="shared" si="86"/>
        <v>11.504828887027534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383.2386791279319</v>
      </c>
      <c r="H78" s="67">
        <f t="shared" si="56"/>
        <v>379.80156031157293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64.578216269670577</v>
      </c>
      <c r="T78" s="59">
        <f t="shared" si="88"/>
        <v>192.51173612651132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15.28446856482284</v>
      </c>
      <c r="AA78" s="21">
        <f>EXP(-LN(2)/25)*AA77+(1-EXP(-LN(2)/25))/(LN(2)/25)*Calculateur!V78*Calculateur!X78*VLOOKUP('Données projet'!$B$9,Paramètres!$A$1:$I$89,3,0)*0.475*44/12</f>
        <v>2.1101403860813321</v>
      </c>
      <c r="AB78" s="21">
        <f>EXP(-LN(2)/2)*AB77+(1-EXP(-LN(2)/2))/(LN(2)/2)*V78*Y78*VLOOKUP('Données projet'!$B$9,Paramètres!$A$1:$I$89,3,0)*0.475*44/12</f>
        <v>7.2949404292519477E-8</v>
      </c>
      <c r="AC78" s="22">
        <f t="shared" si="57"/>
        <v>17.394609023853576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38.650560000000006</v>
      </c>
      <c r="D79" s="11">
        <f t="shared" si="86"/>
        <v>11.640266448554888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388.20988837480974</v>
      </c>
      <c r="H79" s="67">
        <f t="shared" si="56"/>
        <v>380.92318939789976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64.578216269670577</v>
      </c>
      <c r="T79" s="59">
        <f t="shared" si="88"/>
        <v>192.51173612651132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14.984749458871958</v>
      </c>
      <c r="AA79" s="21">
        <f>EXP(-LN(2)/25)*AA78+(1-EXP(-LN(2)/25))/(LN(2)/25)*Calculateur!V79*Calculateur!X79*VLOOKUP('Données projet'!$B$9,Paramètres!$A$1:$I$89,3,0)*0.475*44/12</f>
        <v>2.0524384862564782</v>
      </c>
      <c r="AB79" s="21">
        <f>EXP(-LN(2)/2)*AB78+(1-EXP(-LN(2)/2))/(LN(2)/2)*V79*Y79*VLOOKUP('Données projet'!$B$9,Paramètres!$A$1:$I$89,3,0)*0.475*44/12</f>
        <v>5.1583018458759561E-8</v>
      </c>
      <c r="AC79" s="22">
        <f t="shared" si="57"/>
        <v>17.037187996711456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39.159120000000009</v>
      </c>
      <c r="D80" s="11">
        <f t="shared" si="86"/>
        <v>11.775496729208891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393.17949755880551</v>
      </c>
      <c r="H80" s="67">
        <f t="shared" si="56"/>
        <v>382.04445747003882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64.578216269670577</v>
      </c>
      <c r="T80" s="59">
        <f t="shared" si="88"/>
        <v>192.51173612651132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14.690907661778169</v>
      </c>
      <c r="AA80" s="21">
        <f>EXP(-LN(2)/25)*AA79+(1-EXP(-LN(2)/25))/(LN(2)/25)*Calculateur!V80*Calculateur!X80*VLOOKUP('Données projet'!$B$9,Paramètres!$A$1:$I$89,3,0)*0.475*44/12</f>
        <v>1.9963144479167456</v>
      </c>
      <c r="AB80" s="21">
        <f>EXP(-LN(2)/2)*AB79+(1-EXP(-LN(2)/2))/(LN(2)/2)*V80*Y80*VLOOKUP('Données projet'!$B$9,Paramètres!$A$1:$I$89,3,0)*0.475*44/12</f>
        <v>3.6474702146259738E-8</v>
      </c>
      <c r="AC80" s="22">
        <f t="shared" si="57"/>
        <v>16.687222146169617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39.667680000000011</v>
      </c>
      <c r="D81" s="11">
        <f t="shared" si="86"/>
        <v>11.910522732192447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398.14752986253831</v>
      </c>
      <c r="H81" s="67">
        <f t="shared" si="56"/>
        <v>383.16536975856849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64.578216269670577</v>
      </c>
      <c r="T81" s="59">
        <f t="shared" si="88"/>
        <v>192.51173612651132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14.40282792309959</v>
      </c>
      <c r="AA81" s="21">
        <f>EXP(-LN(2)/25)*AA80+(1-EXP(-LN(2)/25))/(LN(2)/25)*Calculateur!V81*Calculateur!X81*VLOOKUP('Données projet'!$B$9,Paramètres!$A$1:$I$89,3,0)*0.475*44/12</f>
        <v>1.9417251243568481</v>
      </c>
      <c r="AB81" s="21">
        <f>EXP(-LN(2)/2)*AB80+(1-EXP(-LN(2)/2))/(LN(2)/2)*V81*Y81*VLOOKUP('Données projet'!$B$9,Paramètres!$A$1:$I$89,3,0)*0.475*44/12</f>
        <v>2.579150922937978E-8</v>
      </c>
      <c r="AC81" s="22">
        <f t="shared" si="57"/>
        <v>16.344553073247944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40.176240000000014</v>
      </c>
      <c r="D82" s="11">
        <f t="shared" si="86"/>
        <v>12.045347379275681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403.11400784002291</v>
      </c>
      <c r="H82" s="67">
        <f t="shared" si="56"/>
        <v>384.28593135223849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64.578216269670577</v>
      </c>
      <c r="T82" s="59">
        <f t="shared" si="88"/>
        <v>192.51173612651132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14.120397252385207</v>
      </c>
      <c r="AA82" s="21">
        <f>EXP(-LN(2)/25)*AA81+(1-EXP(-LN(2)/25))/(LN(2)/25)*Calculateur!V82*Calculateur!X82*VLOOKUP('Données projet'!$B$9,Paramètres!$A$1:$I$89,3,0)*0.475*44/12</f>
        <v>1.8886285487204237</v>
      </c>
      <c r="AB82" s="21">
        <f>EXP(-LN(2)/2)*AB81+(1-EXP(-LN(2)/2))/(LN(2)/2)*V82*Y82*VLOOKUP('Données projet'!$B$9,Paramètres!$A$1:$I$89,3,0)*0.475*44/12</f>
        <v>1.8237351073129869E-8</v>
      </c>
      <c r="AC82" s="22">
        <f t="shared" si="57"/>
        <v>16.00902581934298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40.684800000000017</v>
      </c>
      <c r="D83" s="11">
        <f t="shared" si="86"/>
        <v>12.179973514006278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408.07895344145209</v>
      </c>
      <c r="H83" s="67">
        <f t="shared" si="56"/>
        <v>385.40614720356092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64.578216269670577</v>
      </c>
      <c r="T83" s="59">
        <f t="shared" si="88"/>
        <v>192.51173612651132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13.843504874857834</v>
      </c>
      <c r="AA83" s="21">
        <f>EXP(-LN(2)/25)*AA82+(1-EXP(-LN(2)/25))/(LN(2)/25)*Calculateur!V83*Calculateur!X83*VLOOKUP('Données projet'!$B$9,Paramètres!$A$1:$I$89,3,0)*0.475*44/12</f>
        <v>1.8369839017370049</v>
      </c>
      <c r="AB83" s="21">
        <f>EXP(-LN(2)/2)*AB82+(1-EXP(-LN(2)/2))/(LN(2)/2)*V83*Y83*VLOOKUP('Données projet'!$B$9,Paramètres!$A$1:$I$89,3,0)*0.475*44/12</f>
        <v>1.289575461468989E-8</v>
      </c>
      <c r="AC83" s="22">
        <f t="shared" si="57"/>
        <v>15.680488789490592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41.19336000000002</v>
      </c>
      <c r="D84" s="11">
        <f t="shared" si="86"/>
        <v>12.314403904754746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413.04238803670347</v>
      </c>
      <c r="H84" s="67">
        <f t="shared" si="56"/>
        <v>386.5260221341145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64.578216269670577</v>
      </c>
      <c r="T84" s="59">
        <f t="shared" si="88"/>
        <v>192.51173612651132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13.572042187966099</v>
      </c>
      <c r="AA84" s="21">
        <f>EXP(-LN(2)/25)*AA83+(1-EXP(-LN(2)/25))/(LN(2)/25)*Calculateur!V84*Calculateur!X84*VLOOKUP('Données projet'!$B$9,Paramètres!$A$1:$I$89,3,0)*0.475*44/12</f>
        <v>1.7867514803412217</v>
      </c>
      <c r="AB84" s="21">
        <f>EXP(-LN(2)/2)*AB83+(1-EXP(-LN(2)/2))/(LN(2)/2)*V84*Y84*VLOOKUP('Données projet'!$B$9,Paramètres!$A$1:$I$89,3,0)*0.475*44/12</f>
        <v>9.1186755365649346E-9</v>
      </c>
      <c r="AC84" s="22">
        <f t="shared" si="57"/>
        <v>15.358793677425997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41.701920000000023</v>
      </c>
      <c r="D85" s="11">
        <f t="shared" si="86"/>
        <v>12.448641247604995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418.00433243765286</v>
      </c>
      <c r="H85" s="67">
        <f t="shared" si="56"/>
        <v>387.64556083957871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64.578216269670577</v>
      </c>
      <c r="T85" s="59">
        <f t="shared" si="88"/>
        <v>192.51173612651132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13.305902718788422</v>
      </c>
      <c r="AA85" s="21">
        <f>EXP(-LN(2)/25)*AA84+(1-EXP(-LN(2)/25))/(LN(2)/25)*Calculateur!V85*Calculateur!X85*VLOOKUP('Données projet'!$B$9,Paramètres!$A$1:$I$89,3,0)*0.475*44/12</f>
        <v>1.7378926671501143</v>
      </c>
      <c r="AB85" s="21">
        <f>EXP(-LN(2)/2)*AB84+(1-EXP(-LN(2)/2))/(LN(2)/2)*V85*Y85*VLOOKUP('Données projet'!$B$9,Paramètres!$A$1:$I$89,3,0)*0.475*44/12</f>
        <v>6.4478773073449451E-9</v>
      </c>
      <c r="AC85" s="22">
        <f t="shared" si="57"/>
        <v>15.043795392386414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42.210480000000025</v>
      </c>
      <c r="D86" s="11">
        <f t="shared" si="86"/>
        <v>12.582688169099891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422.96480691936773</v>
      </c>
      <c r="H86" s="67">
        <f t="shared" si="56"/>
        <v>388.76476789451567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64.578216269670577</v>
      </c>
      <c r="T86" s="59">
        <f t="shared" si="88"/>
        <v>192.51173612651132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13.044982082272272</v>
      </c>
      <c r="AA86" s="21">
        <f>EXP(-LN(2)/25)*AA85+(1-EXP(-LN(2)/25))/(LN(2)/25)*Calculateur!V86*Calculateur!X86*VLOOKUP('Données projet'!$B$9,Paramètres!$A$1:$I$89,3,0)*0.475*44/12</f>
        <v>1.690369900775091</v>
      </c>
      <c r="AB86" s="21">
        <f>EXP(-LN(2)/2)*AB85+(1-EXP(-LN(2)/2))/(LN(2)/2)*V86*Y86*VLOOKUP('Données projet'!$B$9,Paramètres!$A$1:$I$89,3,0)*0.475*44/12</f>
        <v>4.5593377682824673E-9</v>
      </c>
      <c r="AC86" s="22">
        <f t="shared" si="57"/>
        <v>14.7353519876067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42.719040000000028</v>
      </c>
      <c r="D87" s="11">
        <f t="shared" si="86"/>
        <v>12.716547228850759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427.92383124025167</v>
      </c>
      <c r="H87" s="67">
        <f t="shared" si="56"/>
        <v>389.88364775691508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64.578216269670577</v>
      </c>
      <c r="T87" s="59">
        <f t="shared" si="88"/>
        <v>192.51173612651132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12.789177940292328</v>
      </c>
      <c r="AA87" s="21">
        <f>EXP(-LN(2)/25)*AA86+(1-EXP(-LN(2)/25))/(LN(2)/25)*Calculateur!V87*Calculateur!X87*VLOOKUP('Données projet'!$B$9,Paramètres!$A$1:$I$89,3,0)*0.475*44/12</f>
        <v>1.6441466469457064</v>
      </c>
      <c r="AB87" s="21">
        <f>EXP(-LN(2)/2)*AB86+(1-EXP(-LN(2)/2))/(LN(2)/2)*V87*Y87*VLOOKUP('Données projet'!$B$9,Paramètres!$A$1:$I$89,3,0)*0.475*44/12</f>
        <v>3.2239386536724726E-9</v>
      </c>
      <c r="AC87" s="22">
        <f t="shared" si="57"/>
        <v>14.433324590461973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43.227600000000031</v>
      </c>
      <c r="D88" s="11">
        <f t="shared" si="86"/>
        <v>12.850220922019037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432.88142466119984</v>
      </c>
      <c r="H88" s="67">
        <f t="shared" si="56"/>
        <v>391.00220477251651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64.578216269670577</v>
      </c>
      <c r="T88" s="59">
        <f t="shared" si="88"/>
        <v>192.51173612651132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12.538389961511491</v>
      </c>
      <c r="AA88" s="21">
        <f>EXP(-LN(2)/25)*AA87+(1-EXP(-LN(2)/25))/(LN(2)/25)*Calculateur!V88*Calculateur!X88*VLOOKUP('Données projet'!$B$9,Paramètres!$A$1:$I$89,3,0)*0.475*44/12</f>
        <v>1.5991873704230617</v>
      </c>
      <c r="AB88" s="21">
        <f>EXP(-LN(2)/2)*AB87+(1-EXP(-LN(2)/2))/(LN(2)/2)*V88*Y88*VLOOKUP('Données projet'!$B$9,Paramètres!$A$1:$I$89,3,0)*0.475*44/12</f>
        <v>2.2796688841412336E-9</v>
      </c>
      <c r="AC88" s="22">
        <f t="shared" si="57"/>
        <v>14.137577334214221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43.736160000000034</v>
      </c>
      <c r="D89" s="11">
        <f t="shared" si="86"/>
        <v>12.983711681677836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437.83760596382922</v>
      </c>
      <c r="H89" s="67">
        <f t="shared" si="56"/>
        <v>392.1204431789223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64.578216269670577</v>
      </c>
      <c r="T89" s="59">
        <f t="shared" si="88"/>
        <v>192.51173612651132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12.292519782028984</v>
      </c>
      <c r="AA89" s="21">
        <f>EXP(-LN(2)/25)*AA88+(1-EXP(-LN(2)/25))/(LN(2)/25)*Calculateur!V89*Calculateur!X89*VLOOKUP('Données projet'!$B$9,Paramètres!$A$1:$I$89,3,0)*0.475*44/12</f>
        <v>1.5554575076812343</v>
      </c>
      <c r="AB89" s="21">
        <f>EXP(-LN(2)/2)*AB88+(1-EXP(-LN(2)/2))/(LN(2)/2)*V89*Y89*VLOOKUP('Données projet'!$B$9,Paramètres!$A$1:$I$89,3,0)*0.475*44/12</f>
        <v>1.6119693268362363E-9</v>
      </c>
      <c r="AC89" s="22">
        <f t="shared" si="57"/>
        <v>13.847977291322188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44.244720000000036</v>
      </c>
      <c r="D90" s="11">
        <f t="shared" si="86"/>
        <v>13.117021881060507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442.79239346783584</v>
      </c>
      <c r="H90" s="67">
        <f t="shared" si="56"/>
        <v>393.23836710951377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64.578216269670577</v>
      </c>
      <c r="T90" s="59">
        <f t="shared" si="88"/>
        <v>192.51173612651132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12.051470966800126</v>
      </c>
      <c r="AA90" s="21">
        <f>EXP(-LN(2)/25)*AA89+(1-EXP(-LN(2)/25))/(LN(2)/25)*Calculateur!V90*Calculateur!X90*VLOOKUP('Données projet'!$B$9,Paramètres!$A$1:$I$89,3,0)*0.475*44/12</f>
        <v>1.5129234403357357</v>
      </c>
      <c r="AB90" s="21">
        <f>EXP(-LN(2)/2)*AB89+(1-EXP(-LN(2)/2))/(LN(2)/2)*V90*Y90*VLOOKUP('Données projet'!$B$9,Paramètres!$A$1:$I$89,3,0)*0.475*44/12</f>
        <v>1.1398344420706168E-9</v>
      </c>
      <c r="AC90" s="22">
        <f t="shared" si="57"/>
        <v>13.564394408275696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44.753280000000039</v>
      </c>
      <c r="D91" s="11">
        <f t="shared" si="86"/>
        <v>13.250153835702934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447.74580504753175</v>
      </c>
      <c r="H91" s="67">
        <f t="shared" si="56"/>
        <v>394.35598059718262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64.578216269670577</v>
      </c>
      <c r="T91" s="59">
        <f t="shared" si="88"/>
        <v>192.51173612651132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11.815148971812647</v>
      </c>
      <c r="AA91" s="21">
        <f>EXP(-LN(2)/25)*AA90+(1-EXP(-LN(2)/25))/(LN(2)/25)*Calculateur!V91*Calculateur!X91*VLOOKUP('Données projet'!$B$9,Paramètres!$A$1:$I$89,3,0)*0.475*44/12</f>
        <v>1.4715524692985691</v>
      </c>
      <c r="AB91" s="21">
        <f>EXP(-LN(2)/2)*AB90+(1-EXP(-LN(2)/2))/(LN(2)/2)*V91*Y91*VLOOKUP('Données projet'!$B$9,Paramètres!$A$1:$I$89,3,0)*0.475*44/12</f>
        <v>8.0598466341811814E-10</v>
      </c>
      <c r="AC91" s="22">
        <f t="shared" si="57"/>
        <v>13.2867014419172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45.261840000000042</v>
      </c>
      <c r="D92" s="11">
        <f t="shared" si="86"/>
        <v>13.383109805485626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452.69785814760866</v>
      </c>
      <c r="H92" s="67">
        <f t="shared" si="56"/>
        <v>395.4732875778875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64.578216269670577</v>
      </c>
      <c r="T92" s="59">
        <f t="shared" si="88"/>
        <v>192.51173612651132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11.583461107004688</v>
      </c>
      <c r="AA92" s="21">
        <f>EXP(-LN(2)/25)*AA91+(1-EXP(-LN(2)/25))/(LN(2)/25)*Calculateur!V92*Calculateur!X92*VLOOKUP('Données projet'!$B$9,Paramètres!$A$1:$I$89,3,0)*0.475*44/12</f>
        <v>1.4313127896400186</v>
      </c>
      <c r="AB92" s="21">
        <f>EXP(-LN(2)/2)*AB91+(1-EXP(-LN(2)/2))/(LN(2)/2)*V92*Y92*VLOOKUP('Données projet'!$B$9,Paramètres!$A$1:$I$89,3,0)*0.475*44/12</f>
        <v>5.6991722103530841E-10</v>
      </c>
      <c r="AC92" s="22">
        <f t="shared" si="57"/>
        <v>13.014773897214624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45.770400000000045</v>
      </c>
      <c r="D93" s="11">
        <f t="shared" si="86"/>
        <v>13.515891996581377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457.64856979817245</v>
      </c>
      <c r="H93" s="67">
        <f t="shared" si="56"/>
        <v>396.59029189404595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64.578216269670577</v>
      </c>
      <c r="T93" s="59">
        <f t="shared" si="88"/>
        <v>192.51173612651132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11.356316499909969</v>
      </c>
      <c r="AA93" s="21">
        <f>EXP(-LN(2)/25)*AA92+(1-EXP(-LN(2)/25))/(LN(2)/25)*Calculateur!V93*Calculateur!X93*VLOOKUP('Données projet'!$B$9,Paramètres!$A$1:$I$89,3,0)*0.475*44/12</f>
        <v>1.392173466137844</v>
      </c>
      <c r="AB93" s="21">
        <f>EXP(-LN(2)/2)*AB92+(1-EXP(-LN(2)/2))/(LN(2)/2)*V93*Y93*VLOOKUP('Données projet'!$B$9,Paramètres!$A$1:$I$89,3,0)*0.475*44/12</f>
        <v>4.0299233170905907E-10</v>
      </c>
      <c r="AC93" s="22">
        <f t="shared" si="57"/>
        <v>12.748489966450807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46.278960000000048</v>
      </c>
      <c r="D94" s="11">
        <f t="shared" si="86"/>
        <v>13.648502563313988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462.59795662909079</v>
      </c>
      <c r="H94" s="67">
        <f t="shared" si="56"/>
        <v>397.70699729777192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64.578216269670577</v>
      </c>
      <c r="T94" s="59">
        <f t="shared" si="88"/>
        <v>192.51173612651132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11.133626060015848</v>
      </c>
      <c r="AA94" s="21">
        <f>EXP(-LN(2)/25)*AA93+(1-EXP(-LN(2)/25))/(LN(2)/25)*Calculateur!V94*Calculateur!X94*VLOOKUP('Données projet'!$B$9,Paramètres!$A$1:$I$89,3,0)*0.475*44/12</f>
        <v>1.3541044094950838</v>
      </c>
      <c r="AB94" s="21">
        <f>EXP(-LN(2)/2)*AB93+(1-EXP(-LN(2)/2))/(LN(2)/2)*V94*Y94*VLOOKUP('Données projet'!$B$9,Paramètres!$A$1:$I$89,3,0)*0.475*44/12</f>
        <v>2.8495861051765421E-10</v>
      </c>
      <c r="AC94" s="22">
        <f t="shared" si="57"/>
        <v>12.48773046979589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46.78752000000005</v>
      </c>
      <c r="D95" s="11">
        <f t="shared" si="86"/>
        <v>13.780943609932871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467.54603488369276</v>
      </c>
      <c r="H95" s="67">
        <f t="shared" si="56"/>
        <v>398.82340745396647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64.578216269670577</v>
      </c>
      <c r="T95" s="59">
        <f t="shared" si="88"/>
        <v>192.51173612651132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10.915302443820293</v>
      </c>
      <c r="AA95" s="21">
        <f>EXP(-LN(2)/25)*AA94+(1-EXP(-LN(2)/25))/(LN(2)/25)*Calculateur!V95*Calculateur!X95*VLOOKUP('Données projet'!$B$9,Paramètres!$A$1:$I$89,3,0)*0.475*44/12</f>
        <v>1.3170763532081846</v>
      </c>
      <c r="AB95" s="21">
        <f>EXP(-LN(2)/2)*AB94+(1-EXP(-LN(2)/2))/(LN(2)/2)*V95*Y95*VLOOKUP('Données projet'!$B$9,Paramètres!$A$1:$I$89,3,0)*0.475*44/12</f>
        <v>2.0149616585452953E-10</v>
      </c>
      <c r="AC95" s="22">
        <f t="shared" si="57"/>
        <v>12.232378797229973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47.296080000000053</v>
      </c>
      <c r="D96" s="11">
        <f t="shared" si="86"/>
        <v>13.913217192308331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472.49282043185423</v>
      </c>
      <c r="H96" s="67">
        <f t="shared" si="56"/>
        <v>399.93952594327038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64.578216269670577</v>
      </c>
      <c r="T96" s="59">
        <f t="shared" si="88"/>
        <v>192.51173612651132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10.701260020574077</v>
      </c>
      <c r="AA96" s="21">
        <f>EXP(-LN(2)/25)*AA95+(1-EXP(-LN(2)/25))/(LN(2)/25)*Calculateur!V96*Calculateur!X96*VLOOKUP('Données projet'!$B$9,Paramètres!$A$1:$I$89,3,0)*0.475*44/12</f>
        <v>1.2810608310676717</v>
      </c>
      <c r="AB96" s="21">
        <f>EXP(-LN(2)/2)*AB95+(1-EXP(-LN(2)/2))/(LN(2)/2)*V96*Y96*VLOOKUP('Données projet'!$B$9,Paramètres!$A$1:$I$89,3,0)*0.475*44/12</f>
        <v>1.424793052588271E-10</v>
      </c>
      <c r="AC96" s="22">
        <f t="shared" si="57"/>
        <v>11.982320851784229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47.804640000000056</v>
      </c>
      <c r="D97" s="11">
        <f t="shared" si="86"/>
        <v>14.045325319551834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477.43832878250583</v>
      </c>
      <c r="H97" s="67">
        <f t="shared" si="56"/>
        <v>401.0553562648862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64.578216269670577</v>
      </c>
      <c r="T97" s="59">
        <f t="shared" si="88"/>
        <v>192.51173612651132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10.491414838694732</v>
      </c>
      <c r="AA97" s="21">
        <f>EXP(-LN(2)/25)*AA96+(1-EXP(-LN(2)/25))/(LN(2)/25)*Calculateur!V97*Calculateur!X97*VLOOKUP('Données projet'!$B$9,Paramètres!$A$1:$I$89,3,0)*0.475*44/12</f>
        <v>1.2460301552740649</v>
      </c>
      <c r="AB97" s="21">
        <f>EXP(-LN(2)/2)*AB96+(1-EXP(-LN(2)/2))/(LN(2)/2)*V97*Y97*VLOOKUP('Données projet'!$B$9,Paramètres!$A$1:$I$89,3,0)*0.475*44/12</f>
        <v>1.0074808292726477E-10</v>
      </c>
      <c r="AC97" s="22">
        <f t="shared" si="57"/>
        <v>11.737444994069545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48.313200000000059</v>
      </c>
      <c r="D98" s="11">
        <f t="shared" si="86"/>
        <v>14.177269955565388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482.38257509559298</v>
      </c>
      <c r="H98" s="67">
        <f t="shared" si="56"/>
        <v>402.17090183927644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64.578216269670577</v>
      </c>
      <c r="T98" s="59">
        <f t="shared" si="88"/>
        <v>192.51173612651132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10.285684592839118</v>
      </c>
      <c r="AA98" s="21">
        <f>EXP(-LN(2)/25)*AA97+(1-EXP(-LN(2)/25))/(LN(2)/25)*Calculateur!V98*Calculateur!X98*VLOOKUP('Données projet'!$B$9,Paramètres!$A$1:$I$89,3,0)*0.475*44/12</f>
        <v>1.2119573951522176</v>
      </c>
      <c r="AB98" s="21">
        <f>EXP(-LN(2)/2)*AB97+(1-EXP(-LN(2)/2))/(LN(2)/2)*V98*Y98*VLOOKUP('Données projet'!$B$9,Paramètres!$A$1:$I$89,3,0)*0.475*44/12</f>
        <v>7.1239652629413551E-11</v>
      </c>
      <c r="AC98" s="22">
        <f t="shared" si="57"/>
        <v>11.497641988062576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48.821760000000062</v>
      </c>
      <c r="D99" s="11">
        <f t="shared" si="86"/>
        <v>14.309053020523784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487.32557419351741</v>
      </c>
      <c r="H99" s="67">
        <f t="shared" si="56"/>
        <v>403.28616601074566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64.578216269670577</v>
      </c>
      <c r="T99" s="59">
        <f t="shared" si="88"/>
        <v>192.51173612651132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10.083988591621674</v>
      </c>
      <c r="AA99" s="21">
        <f>EXP(-LN(2)/25)*AA98+(1-EXP(-LN(2)/25))/(LN(2)/25)*Calculateur!V99*Calculateur!X99*VLOOKUP('Données projet'!$B$9,Paramètres!$A$1:$I$89,3,0)*0.475*44/12</f>
        <v>1.1788163564477108</v>
      </c>
      <c r="AB99" s="21">
        <f>EXP(-LN(2)/2)*AB98+(1-EXP(-LN(2)/2))/(LN(2)/2)*V99*Y99*VLOOKUP('Données projet'!$B$9,Paramètres!$A$1:$I$89,3,0)*0.475*44/12</f>
        <v>5.0374041463632384E-11</v>
      </c>
      <c r="AC99" s="22">
        <f t="shared" si="57"/>
        <v>11.262804948119758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49.330320000000064</v>
      </c>
      <c r="D100" s="11">
        <f t="shared" si="86"/>
        <v>14.440676392293357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492.26734057208955</v>
      </c>
      <c r="H100" s="67">
        <f t="shared" si="56"/>
        <v>404.40115204991105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64.578216269670577</v>
      </c>
      <c r="T100" s="59">
        <f t="shared" si="88"/>
        <v>192.51173612651132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9.8862477259656902</v>
      </c>
      <c r="AA100" s="21">
        <f>EXP(-LN(2)/25)*AA99+(1-EXP(-LN(2)/25))/(LN(2)/25)*Calculateur!V100*Calculateur!X100*VLOOKUP('Données projet'!$B$9,Paramètres!$A$1:$I$89,3,0)*0.475*44/12</f>
        <v>1.1465815611893901</v>
      </c>
      <c r="AB100" s="21">
        <f>EXP(-LN(2)/2)*AB99+(1-EXP(-LN(2)/2))/(LN(2)/2)*V100*Y100*VLOOKUP('Données projet'!$B$9,Paramètres!$A$1:$I$89,3,0)*0.475*44/12</f>
        <v>3.5619826314706776E-11</v>
      </c>
      <c r="AC100" s="22">
        <f t="shared" si="57"/>
        <v>11.032829287190699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49.838880000000067</v>
      </c>
      <c r="D101" s="11">
        <f t="shared" si="86"/>
        <v>14.572141907790501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497.20788841101495</v>
      </c>
      <c r="H101" s="67">
        <f t="shared" si="56"/>
        <v>405.51586315606858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64.578216269670577</v>
      </c>
      <c r="T101" s="59">
        <f t="shared" si="88"/>
        <v>192.51173612651132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9.6923844380752016</v>
      </c>
      <c r="AA101" s="21">
        <f>EXP(-LN(2)/25)*AA100+(1-EXP(-LN(2)/25))/(LN(2)/25)*Calculateur!V101*Calculateur!X101*VLOOKUP('Données projet'!$B$9,Paramètres!$A$1:$I$89,3,0)*0.475*44/12</f>
        <v>1.1152282281025625</v>
      </c>
      <c r="AB101" s="21">
        <f>EXP(-LN(2)/2)*AB100+(1-EXP(-LN(2)/2))/(LN(2)/2)*V101*Y101*VLOOKUP('Données projet'!$B$9,Paramètres!$A$1:$I$89,3,0)*0.475*44/12</f>
        <v>2.5187020731816192E-11</v>
      </c>
      <c r="AC101" s="22">
        <f t="shared" si="57"/>
        <v>10.807612666202951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50.34744000000007</v>
      </c>
      <c r="D102" s="11">
        <f t="shared" si="86"/>
        <v>14.703451364283247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502.14723158394139</v>
      </c>
      <c r="H102" s="67">
        <f t="shared" si="56"/>
        <v>406.6303024594601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64.578216269670577</v>
      </c>
      <c r="T102" s="59">
        <f t="shared" si="88"/>
        <v>192.51173612651132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9.5023226910153156</v>
      </c>
      <c r="AA102" s="21">
        <f>EXP(-LN(2)/25)*AA101+(1-EXP(-LN(2)/25))/(LN(2)/25)*Calculateur!V102*Calculateur!X102*VLOOKUP('Données projet'!$B$9,Paramètres!$A$1:$I$89,3,0)*0.475*44/12</f>
        <v>1.0847322535577943</v>
      </c>
      <c r="AB102" s="21">
        <f>EXP(-LN(2)/2)*AB101+(1-EXP(-LN(2)/2))/(LN(2)/2)*V102*Y102*VLOOKUP('Données projet'!$B$9,Paramètres!$A$1:$I$89,3,0)*0.475*44/12</f>
        <v>1.7809913157353388E-11</v>
      </c>
      <c r="AC102" s="22">
        <f t="shared" si="57"/>
        <v>10.587054944590919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50.856000000000073</v>
      </c>
      <c r="D103" s="11">
        <f t="shared" si="86"/>
        <v>14.83460652063863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507.0853836680883</v>
      </c>
      <c r="H103" s="67">
        <f t="shared" si="56"/>
        <v>407.74447302344572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64.578216269670577</v>
      </c>
      <c r="T103" s="59">
        <f t="shared" si="88"/>
        <v>192.51173612651132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9.3159879388890552</v>
      </c>
      <c r="AA103" s="21">
        <f>EXP(-LN(2)/25)*AA102+(1-EXP(-LN(2)/25))/(LN(2)/25)*Calculateur!V103*Calculateur!X103*VLOOKUP('Données projet'!$B$9,Paramètres!$A$1:$I$89,3,0)*0.475*44/12</f>
        <v>1.0550701930406665</v>
      </c>
      <c r="AB103" s="21">
        <f>EXP(-LN(2)/2)*AB102+(1-EXP(-LN(2)/2))/(LN(2)/2)*V103*Y103*VLOOKUP('Données projet'!$B$9,Paramètres!$A$1:$I$89,3,0)*0.475*44/12</f>
        <v>1.2593510365908096E-11</v>
      </c>
      <c r="AC103" s="22">
        <f t="shared" si="57"/>
        <v>10.371058131942316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51.364560000000075</v>
      </c>
      <c r="D104" s="11">
        <f t="shared" si="86"/>
        <v>14.965609098518881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512.02235795347963</v>
      </c>
      <c r="H104" s="67">
        <f t="shared" si="56"/>
        <v>408.85837784658713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64.578216269670577</v>
      </c>
      <c r="T104" s="59">
        <f t="shared" si="88"/>
        <v>192.51173612651132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9.1333070975990136</v>
      </c>
      <c r="AA104" s="21">
        <f>EXP(-LN(2)/25)*AA103+(1-EXP(-LN(2)/25))/(LN(2)/25)*Calculateur!V104*Calculateur!X104*VLOOKUP('Données projet'!$B$9,Paramètres!$A$1:$I$89,3,0)*0.475*44/12</f>
        <v>1.0262192431282395</v>
      </c>
      <c r="AB104" s="21">
        <f>EXP(-LN(2)/2)*AB103+(1-EXP(-LN(2)/2))/(LN(2)/2)*V104*Y104*VLOOKUP('Données projet'!$B$9,Paramètres!$A$1:$I$89,3,0)*0.475*44/12</f>
        <v>8.9049565786766939E-12</v>
      </c>
      <c r="AC104" s="22">
        <f t="shared" si="57"/>
        <v>10.159526340736159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51.873120000000078</v>
      </c>
      <c r="D105" s="11">
        <f t="shared" si="86"/>
        <v>15.096460783528732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516.95816745180139</v>
      </c>
      <c r="H105" s="67">
        <f t="shared" si="56"/>
        <v>409.97201986464597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64.578216269670577</v>
      </c>
      <c r="T105" s="59">
        <f t="shared" si="88"/>
        <v>192.51173612651132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8.9542085161823586</v>
      </c>
      <c r="AA105" s="21">
        <f>EXP(-LN(2)/25)*AA104+(1-EXP(-LN(2)/25))/(LN(2)/25)*Calculateur!V105*Calculateur!X105*VLOOKUP('Données projet'!$B$9,Paramètres!$A$1:$I$89,3,0)*0.475*44/12</f>
        <v>0.99815722395837325</v>
      </c>
      <c r="AB105" s="21">
        <f>EXP(-LN(2)/2)*AB104+(1-EXP(-LN(2)/2))/(LN(2)/2)*V105*Y105*VLOOKUP('Données projet'!$B$9,Paramètres!$A$1:$I$89,3,0)*0.475*44/12</f>
        <v>6.296755182954048E-12</v>
      </c>
      <c r="AC105" s="22">
        <f t="shared" si="57"/>
        <v>9.9523657401470285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52.381680000000081</v>
      </c>
      <c r="D106" s="11">
        <f t="shared" si="86"/>
        <v>15.227163226316589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521.89282490490064</v>
      </c>
      <c r="H106" s="67">
        <f t="shared" si="56"/>
        <v>411.08540195250151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64.578216269670577</v>
      </c>
      <c r="T106" s="59">
        <f t="shared" si="88"/>
        <v>192.51173612651132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8.7786219487079364</v>
      </c>
      <c r="AA106" s="21">
        <f>EXP(-LN(2)/25)*AA105+(1-EXP(-LN(2)/25))/(LN(2)/25)*Calculateur!V106*Calculateur!X106*VLOOKUP('Données projet'!$B$9,Paramètres!$A$1:$I$89,3,0)*0.475*44/12</f>
        <v>0.97086256217842448</v>
      </c>
      <c r="AB106" s="21">
        <f>EXP(-LN(2)/2)*AB105+(1-EXP(-LN(2)/2))/(LN(2)/2)*V106*Y106*VLOOKUP('Données projet'!$B$9,Paramètres!$A$1:$I$89,3,0)*0.475*44/12</f>
        <v>4.452478289338347E-12</v>
      </c>
      <c r="AC106" s="22">
        <f t="shared" si="57"/>
        <v>9.7494845108908148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52.890240000000084</v>
      </c>
      <c r="D107" s="11">
        <f t="shared" si="86"/>
        <v>15.357718043631591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526.82634279294632</v>
      </c>
      <c r="H107" s="67">
        <f t="shared" si="56"/>
        <v>412.19852692599181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64.578216269670577</v>
      </c>
      <c r="T107" s="59">
        <f t="shared" si="88"/>
        <v>192.51173612651132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8.606478526724457</v>
      </c>
      <c r="AA107" s="21">
        <f>EXP(-LN(2)/25)*AA106+(1-EXP(-LN(2)/25))/(LN(2)/25)*Calculateur!V107*Calculateur!X107*VLOOKUP('Données projet'!$B$9,Paramètres!$A$1:$I$89,3,0)*0.475*44/12</f>
        <v>0.9443142743602122</v>
      </c>
      <c r="AB107" s="21">
        <f>EXP(-LN(2)/2)*AB106+(1-EXP(-LN(2)/2))/(LN(2)/2)*V107*Y107*VLOOKUP('Données projet'!$B$9,Paramètres!$A$1:$I$89,3,0)*0.475*44/12</f>
        <v>3.148377591477024E-12</v>
      </c>
      <c r="AC107" s="22">
        <f t="shared" si="57"/>
        <v>9.550792801087816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53.398800000000087</v>
      </c>
      <c r="D108" s="11">
        <f t="shared" si="86"/>
        <v>15.488126819338939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531.75873334226617</v>
      </c>
      <c r="H108" s="67">
        <f t="shared" si="56"/>
        <v>413.31139754368212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64.578216269670577</v>
      </c>
      <c r="T108" s="59">
        <f t="shared" si="88"/>
        <v>192.51173612651132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8.437710732248954</v>
      </c>
      <c r="AA108" s="21">
        <f>EXP(-LN(2)/25)*AA107+(1-EXP(-LN(2)/25))/(LN(2)/25)*Calculateur!V108*Calculateur!X108*VLOOKUP('Données projet'!$B$9,Paramètres!$A$1:$I$89,3,0)*0.475*44/12</f>
        <v>0.91849195086850277</v>
      </c>
      <c r="AB108" s="21">
        <f>EXP(-LN(2)/2)*AB107+(1-EXP(-LN(2)/2))/(LN(2)/2)*V108*Y108*VLOOKUP('Données projet'!$B$9,Paramètres!$A$1:$I$89,3,0)*0.475*44/12</f>
        <v>2.2262391446691735E-12</v>
      </c>
      <c r="AC108" s="22">
        <f t="shared" si="57"/>
        <v>9.3562026831196832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53.907360000000089</v>
      </c>
      <c r="D109" s="11">
        <f t="shared" si="86"/>
        <v>15.618391105395395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536.69000853287741</v>
      </c>
      <c r="H109" s="67">
        <f t="shared" si="56"/>
        <v>414.4240165085638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64.578216269670577</v>
      </c>
      <c r="T109" s="59">
        <f t="shared" si="88"/>
        <v>192.51173612651132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8.2722523712849245</v>
      </c>
      <c r="AA109" s="21">
        <f>EXP(-LN(2)/25)*AA108+(1-EXP(-LN(2)/25))/(LN(2)/25)*Calculateur!V109*Calculateur!X109*VLOOKUP('Données projet'!$B$9,Paramètres!$A$1:$I$89,3,0)*0.475*44/12</f>
        <v>0.89337574017061105</v>
      </c>
      <c r="AB109" s="21">
        <f>EXP(-LN(2)/2)*AB108+(1-EXP(-LN(2)/2))/(LN(2)/2)*V109*Y109*VLOOKUP('Données projet'!$B$9,Paramètres!$A$1:$I$89,3,0)*0.475*44/12</f>
        <v>1.574188795738512E-12</v>
      </c>
      <c r="AC109" s="22">
        <f t="shared" si="57"/>
        <v>9.1656281114571101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54.415920000000092</v>
      </c>
      <c r="D110" s="11">
        <f t="shared" si="86"/>
        <v>15.748512422786959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541.62018010572467</v>
      </c>
      <c r="H110" s="67">
        <f t="shared" si="56"/>
        <v>415.53638646968744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64.578216269670577</v>
      </c>
      <c r="T110" s="59">
        <f t="shared" si="88"/>
        <v>192.51173612651132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8.1100385478597641</v>
      </c>
      <c r="AA110" s="21">
        <f>EXP(-LN(2)/25)*AA109+(1-EXP(-LN(2)/25))/(LN(2)/25)*Calculateur!V110*Calculateur!X110*VLOOKUP('Données projet'!$B$9,Paramètres!$A$1:$I$89,3,0)*0.475*44/12</f>
        <v>0.86894633357505735</v>
      </c>
      <c r="AB110" s="21">
        <f>EXP(-LN(2)/2)*AB109+(1-EXP(-LN(2)/2))/(LN(2)/2)*V110*Y110*VLOOKUP('Données projet'!$B$9,Paramètres!$A$1:$I$89,3,0)*0.475*44/12</f>
        <v>1.1131195723345867E-12</v>
      </c>
      <c r="AC110" s="22">
        <f t="shared" si="57"/>
        <v>8.9789848814359345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54.924480000000095</v>
      </c>
      <c r="D111" s="11">
        <f t="shared" si="86"/>
        <v>15.878492262430417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546.54925956963905</v>
      </c>
      <c r="H111" s="67">
        <f t="shared" si="56"/>
        <v>416.64851002373314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64.578216269670577</v>
      </c>
      <c r="T111" s="59">
        <f t="shared" si="88"/>
        <v>192.51173612651132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7.951005638571309</v>
      </c>
      <c r="AA111" s="21">
        <f>EXP(-LN(2)/25)*AA110+(1-EXP(-LN(2)/25))/(LN(2)/25)*Calculateur!V111*Calculateur!X111*VLOOKUP('Données projet'!$B$9,Paramètres!$A$1:$I$89,3,0)*0.475*44/12</f>
        <v>0.84518495038754571</v>
      </c>
      <c r="AB111" s="21">
        <f>EXP(-LN(2)/2)*AB110+(1-EXP(-LN(2)/2))/(LN(2)/2)*V111*Y111*VLOOKUP('Données projet'!$B$9,Paramètres!$A$1:$I$89,3,0)*0.475*44/12</f>
        <v>7.87094397869256E-13</v>
      </c>
      <c r="AC111" s="22">
        <f t="shared" si="57"/>
        <v>8.7961905889596412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55.433040000000098</v>
      </c>
      <c r="D112" s="11">
        <f t="shared" si="86"/>
        <v>16.008332086040603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551.4772582080335</v>
      </c>
      <c r="H112" s="67">
        <f t="shared" si="56"/>
        <v>417.76038971652088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64.578216269670577</v>
      </c>
      <c r="T112" s="59">
        <f t="shared" si="88"/>
        <v>192.51173612651132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7.7950912676335031</v>
      </c>
      <c r="AA112" s="21">
        <f>EXP(-LN(2)/25)*AA111+(1-EXP(-LN(2)/25))/(LN(2)/25)*Calculateur!V112*Calculateur!X112*VLOOKUP('Données projet'!$B$9,Paramètres!$A$1:$I$89,3,0)*0.475*44/12</f>
        <v>0.82207332347285345</v>
      </c>
      <c r="AB112" s="21">
        <f>EXP(-LN(2)/2)*AB111+(1-EXP(-LN(2)/2))/(LN(2)/2)*V112*Y112*VLOOKUP('Données projet'!$B$9,Paramètres!$A$1:$I$89,3,0)*0.475*44/12</f>
        <v>5.5655978616729337E-13</v>
      </c>
      <c r="AC112" s="22">
        <f t="shared" si="57"/>
        <v>8.6171645911069117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55.941600000000101</v>
      </c>
      <c r="D113" s="11">
        <f t="shared" si="86"/>
        <v>16.138033326964955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556.40418708534423</v>
      </c>
      <c r="H113" s="67">
        <f t="shared" si="56"/>
        <v>418.87202804446412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64.578216269670577</v>
      </c>
      <c r="T113" s="59">
        <f t="shared" si="88"/>
        <v>192.51173612651132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7.6422342824114118</v>
      </c>
      <c r="AA113" s="21">
        <f>EXP(-LN(2)/25)*AA112+(1-EXP(-LN(2)/25))/(LN(2)/25)*Calculateur!V113*Calculateur!X113*VLOOKUP('Données projet'!$B$9,Paramètres!$A$1:$I$89,3,0)*0.475*44/12</f>
        <v>0.79959368521153107</v>
      </c>
      <c r="AB113" s="21">
        <f>EXP(-LN(2)/2)*AB112+(1-EXP(-LN(2)/2))/(LN(2)/2)*V113*Y113*VLOOKUP('Données projet'!$B$9,Paramètres!$A$1:$I$89,3,0)*0.475*44/12</f>
        <v>3.93547198934628E-13</v>
      </c>
      <c r="AC113" s="22">
        <f t="shared" si="57"/>
        <v>8.4418279676233379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56.450160000000103</v>
      </c>
      <c r="D114" s="11">
        <f t="shared" si="86"/>
        <v>16.267597390986701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561.33005705323149</v>
      </c>
      <c r="H114" s="67">
        <f t="shared" si="56"/>
        <v>419.98342745596864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64.578216269670577</v>
      </c>
      <c r="T114" s="59">
        <f t="shared" si="88"/>
        <v>192.51173612651132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7.492374729435971</v>
      </c>
      <c r="AA114" s="21">
        <f>EXP(-LN(2)/25)*AA113+(1-EXP(-LN(2)/25))/(LN(2)/25)*Calculateur!V114*Calculateur!X114*VLOOKUP('Données projet'!$B$9,Paramètres!$A$1:$I$89,3,0)*0.475*44/12</f>
        <v>0.77772875384061735</v>
      </c>
      <c r="AB114" s="21">
        <f>EXP(-LN(2)/2)*AB113+(1-EXP(-LN(2)/2))/(LN(2)/2)*V114*Y114*VLOOKUP('Données projet'!$B$9,Paramètres!$A$1:$I$89,3,0)*0.475*44/12</f>
        <v>2.7827989308364669E-13</v>
      </c>
      <c r="AC114" s="22">
        <f t="shared" si="57"/>
        <v>8.2701034832768681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56.958720000000106</v>
      </c>
      <c r="D115" s="11">
        <f t="shared" si="86"/>
        <v>16.397025657098517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566.25487875655074</v>
      </c>
      <c r="H115" s="67">
        <f t="shared" si="56"/>
        <v>421.09459035278007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64.578216269670577</v>
      </c>
      <c r="T115" s="59">
        <f t="shared" si="88"/>
        <v>192.51173612651132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7.3454538308890767</v>
      </c>
      <c r="AA115" s="21">
        <f>EXP(-LN(2)/25)*AA114+(1-EXP(-LN(2)/25))/(LN(2)/25)*Calculateur!V115*Calculateur!X115*VLOOKUP('Données projet'!$B$9,Paramètres!$A$1:$I$89,3,0)*0.475*44/12</f>
        <v>0.75646172016786806</v>
      </c>
      <c r="AB115" s="21">
        <f>EXP(-LN(2)/2)*AB114+(1-EXP(-LN(2)/2))/(LN(2)/2)*V115*Y115*VLOOKUP('Données projet'!$B$9,Paramètres!$A$1:$I$89,3,0)*0.475*44/12</f>
        <v>1.96773599467314E-13</v>
      </c>
      <c r="AC115" s="22">
        <f t="shared" si="57"/>
        <v>8.1019155510571412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57.467280000000109</v>
      </c>
      <c r="D116" s="11">
        <f t="shared" si="86"/>
        <v>16.526319478247487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571.17866263910435</v>
      </c>
      <c r="H116" s="67">
        <f t="shared" si="56"/>
        <v>422.20551909128119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64.578216269670577</v>
      </c>
      <c r="T116" s="59">
        <f t="shared" si="88"/>
        <v>192.51173612651132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7.201413961549787</v>
      </c>
      <c r="AA116" s="21">
        <f>EXP(-LN(2)/25)*AA115+(1-EXP(-LN(2)/25))/(LN(2)/25)*Calculateur!V116*Calculateur!X116*VLOOKUP('Données projet'!$B$9,Paramètres!$A$1:$I$89,3,0)*0.475*44/12</f>
        <v>0.73577623464928477</v>
      </c>
      <c r="AB116" s="21">
        <f>EXP(-LN(2)/2)*AB115+(1-EXP(-LN(2)/2))/(LN(2)/2)*V116*Y116*VLOOKUP('Données projet'!$B$9,Paramètres!$A$1:$I$89,3,0)*0.475*44/12</f>
        <v>1.3913994654182334E-13</v>
      </c>
      <c r="AC116" s="22">
        <f t="shared" si="57"/>
        <v>7.9371901961992108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57.975840000000112</v>
      </c>
      <c r="D117" s="11">
        <f t="shared" si="86"/>
        <v>16.655480182053164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576.10141894918308</v>
      </c>
      <c r="H117" s="67">
        <f t="shared" si="56"/>
        <v>423.31621598374272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64.578216269670577</v>
      </c>
      <c r="T117" s="59">
        <f t="shared" si="88"/>
        <v>192.51173612651132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7.0601986261925962</v>
      </c>
      <c r="AA117" s="21">
        <f>EXP(-LN(2)/25)*AA116+(1-EXP(-LN(2)/25))/(LN(2)/25)*Calculateur!V117*Calculateur!X117*VLOOKUP('Données projet'!$B$9,Paramètres!$A$1:$I$89,3,0)*0.475*44/12</f>
        <v>0.71565639482000953</v>
      </c>
      <c r="AB117" s="21">
        <f>EXP(-LN(2)/2)*AB116+(1-EXP(-LN(2)/2))/(LN(2)/2)*V117*Y117*VLOOKUP('Données projet'!$B$9,Paramètres!$A$1:$I$89,3,0)*0.475*44/12</f>
        <v>9.8386799733656999E-14</v>
      </c>
      <c r="AC117" s="22">
        <f t="shared" si="57"/>
        <v>7.7758550210127044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58.484400000000115</v>
      </c>
      <c r="D118" s="11">
        <f t="shared" si="86"/>
        <v>16.784509071499606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581.02315774491024</v>
      </c>
      <c r="H118" s="67">
        <f t="shared" si="56"/>
        <v>424.42668329952869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64.578216269670577</v>
      </c>
      <c r="T118" s="59">
        <f t="shared" si="88"/>
        <v>192.51173612651132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6.9217524374289097</v>
      </c>
      <c r="AA118" s="21">
        <f>EXP(-LN(2)/25)*AA117+(1-EXP(-LN(2)/25))/(LN(2)/25)*Calculateur!V118*Calculateur!X118*VLOOKUP('Données projet'!$B$9,Paramètres!$A$1:$I$89,3,0)*0.475*44/12</f>
        <v>0.69608673306892221</v>
      </c>
      <c r="AB118" s="21">
        <f>EXP(-LN(2)/2)*AB117+(1-EXP(-LN(2)/2))/(LN(2)/2)*V118*Y118*VLOOKUP('Données projet'!$B$9,Paramètres!$A$1:$I$89,3,0)*0.475*44/12</f>
        <v>6.9569973270911671E-14</v>
      </c>
      <c r="AC118" s="22">
        <f t="shared" si="57"/>
        <v>7.6178391704979012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58.992960000000117</v>
      </c>
      <c r="D119" s="11">
        <f t="shared" si="86"/>
        <v>16.913407425602678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585.94388889939</v>
      </c>
      <c r="H119" s="67">
        <f t="shared" si="56"/>
        <v>425.53692326625821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64.578216269670577</v>
      </c>
      <c r="T119" s="59">
        <f t="shared" si="88"/>
        <v>192.51173612651132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6.7860210939830425</v>
      </c>
      <c r="AA119" s="21">
        <f>EXP(-LN(2)/25)*AA118+(1-EXP(-LN(2)/25))/(LN(2)/25)*Calculateur!V119*Calculateur!X119*VLOOKUP('Données projet'!$B$9,Paramètres!$A$1:$I$89,3,0)*0.475*44/12</f>
        <v>0.67705220474754213</v>
      </c>
      <c r="AB119" s="21">
        <f>EXP(-LN(2)/2)*AB118+(1-EXP(-LN(2)/2))/(LN(2)/2)*V119*Y119*VLOOKUP('Données projet'!$B$9,Paramètres!$A$1:$I$89,3,0)*0.475*44/12</f>
        <v>4.91933998668285E-14</v>
      </c>
      <c r="AC119" s="22">
        <f t="shared" si="57"/>
        <v>7.4630732987306336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59.50152000000012</v>
      </c>
      <c r="D120" s="11">
        <f t="shared" si="86"/>
        <v>17.042176500053646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590.86362210567825</v>
      </c>
      <c r="H120" s="67">
        <f t="shared" si="56"/>
        <v>426.64693807092692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64.578216269670577</v>
      </c>
      <c r="T120" s="59">
        <f t="shared" si="88"/>
        <v>192.51173612651132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6.652951359394204</v>
      </c>
      <c r="AA120" s="21">
        <f>EXP(-LN(2)/25)*AA119+(1-EXP(-LN(2)/25))/(LN(2)/25)*Calculateur!V120*Calculateur!X120*VLOOKUP('Données projet'!$B$9,Paramètres!$A$1:$I$89,3,0)*0.475*44/12</f>
        <v>0.65853817660409253</v>
      </c>
      <c r="AB120" s="21">
        <f>EXP(-LN(2)/2)*AB119+(1-EXP(-LN(2)/2))/(LN(2)/2)*V120*Y120*VLOOKUP('Données projet'!$B$9,Paramètres!$A$1:$I$89,3,0)*0.475*44/12</f>
        <v>3.4784986635455836E-14</v>
      </c>
      <c r="AC120" s="22">
        <f t="shared" si="57"/>
        <v>7.311489535998331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60.010080000000123</v>
      </c>
      <c r="D121" s="11">
        <f t="shared" si="86"/>
        <v>17.1708175278402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595.78236688157449</v>
      </c>
      <c r="H121" s="67">
        <f t="shared" si="56"/>
        <v>427.75672986098857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64.578216269670577</v>
      </c>
      <c r="T121" s="59">
        <f t="shared" si="88"/>
        <v>192.51173612651132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6.5224910411361288</v>
      </c>
      <c r="AA121" s="21">
        <f>EXP(-LN(2)/25)*AA120+(1-EXP(-LN(2)/25))/(LN(2)/25)*Calculateur!V121*Calculateur!X121*VLOOKUP('Données projet'!$B$9,Paramètres!$A$1:$I$89,3,0)*0.475*44/12</f>
        <v>0.64053041553383605</v>
      </c>
      <c r="AB121" s="21">
        <f>EXP(-LN(2)/2)*AB120+(1-EXP(-LN(2)/2))/(LN(2)/2)*V121*Y121*VLOOKUP('Données projet'!$B$9,Paramètres!$A$1:$I$89,3,0)*0.475*44/12</f>
        <v>2.459669993341425E-14</v>
      </c>
      <c r="AC121" s="22">
        <f t="shared" si="57"/>
        <v>7.1630214566699895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60.518640000000126</v>
      </c>
      <c r="D122" s="11">
        <f t="shared" si="86"/>
        <v>17.299331719845775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600.7001325742491</v>
      </c>
      <c r="H122" s="67">
        <f t="shared" si="56"/>
        <v>428.86630074539823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64.578216269670577</v>
      </c>
      <c r="T122" s="59">
        <f t="shared" si="88"/>
        <v>192.51173612651132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6.3945889701461569</v>
      </c>
      <c r="AA122" s="21">
        <f>EXP(-LN(2)/25)*AA121+(1-EXP(-LN(2)/25))/(LN(2)/25)*Calculateur!V122*Calculateur!X122*VLOOKUP('Données projet'!$B$9,Paramètres!$A$1:$I$89,3,0)*0.475*44/12</f>
        <v>0.62301507763703268</v>
      </c>
      <c r="AB122" s="21">
        <f>EXP(-LN(2)/2)*AB121+(1-EXP(-LN(2)/2))/(LN(2)/2)*V122*Y122*VLOOKUP('Données projet'!$B$9,Paramètres!$A$1:$I$89,3,0)*0.475*44/12</f>
        <v>1.7392493317727918E-14</v>
      </c>
      <c r="AC122" s="22">
        <f t="shared" si="57"/>
        <v>7.0176040477832071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61.027200000000128</v>
      </c>
      <c r="D123" s="11">
        <f t="shared" si="86"/>
        <v>17.427720265428214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605.61692836471002</v>
      </c>
      <c r="H123" s="67">
        <f t="shared" si="56"/>
        <v>429.97565279562104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64.578216269670577</v>
      </c>
      <c r="T123" s="59">
        <f t="shared" si="88"/>
        <v>192.51173612651132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6.2691949807557386</v>
      </c>
      <c r="AA123" s="21">
        <f>EXP(-LN(2)/25)*AA122+(1-EXP(-LN(2)/25))/(LN(2)/25)*Calculateur!V123*Calculateur!X123*VLOOKUP('Données projet'!$B$9,Paramètres!$A$1:$I$89,3,0)*0.475*44/12</f>
        <v>0.605978697576109</v>
      </c>
      <c r="AB123" s="21">
        <f>EXP(-LN(2)/2)*AB122+(1-EXP(-LN(2)/2))/(LN(2)/2)*V123*Y123*VLOOKUP('Données projet'!$B$9,Paramètres!$A$1:$I$89,3,0)*0.475*44/12</f>
        <v>1.2298349966707125E-14</v>
      </c>
      <c r="AC123" s="22">
        <f t="shared" si="57"/>
        <v>6.8751736783318602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61.535760000000131</v>
      </c>
      <c r="D124" s="11">
        <f t="shared" si="86"/>
        <v>17.555984332978426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610.53276327211506</v>
      </c>
      <c r="H124" s="67">
        <f t="shared" si="56"/>
        <v>431.08478804660427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64.578216269670577</v>
      </c>
      <c r="T124" s="59">
        <f t="shared" si="88"/>
        <v>192.51173612651132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6.146259891014485</v>
      </c>
      <c r="AA124" s="21">
        <f>EXP(-LN(2)/25)*AA123+(1-EXP(-LN(2)/25))/(LN(2)/25)*Calculateur!V124*Calculateur!X124*VLOOKUP('Données projet'!$B$9,Paramètres!$A$1:$I$89,3,0)*0.475*44/12</f>
        <v>0.58940817822385561</v>
      </c>
      <c r="AB124" s="21">
        <f>EXP(-LN(2)/2)*AB123+(1-EXP(-LN(2)/2))/(LN(2)/2)*V124*Y124*VLOOKUP('Données projet'!$B$9,Paramètres!$A$1:$I$89,3,0)*0.475*44/12</f>
        <v>8.6962466588639589E-15</v>
      </c>
      <c r="AC124" s="22">
        <f t="shared" si="57"/>
        <v>6.7356680692383497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62.044320000000134</v>
      </c>
      <c r="D125" s="11">
        <f t="shared" si="86"/>
        <v>17.684125070460311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615.44764615794031</v>
      </c>
      <c r="H125" s="67">
        <f t="shared" si="56"/>
        <v>432.1937084977186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64.578216269670577</v>
      </c>
      <c r="T125" s="59">
        <f t="shared" si="88"/>
        <v>192.51173612651132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6.025735483400056</v>
      </c>
      <c r="AA125" s="21">
        <f>EXP(-LN(2)/25)*AA124+(1-EXP(-LN(2)/25))/(LN(2)/25)*Calculateur!V125*Calculateur!X125*VLOOKUP('Données projet'!$B$9,Paramètres!$A$1:$I$89,3,0)*0.475*44/12</f>
        <v>0.57329078059469529</v>
      </c>
      <c r="AB125" s="21">
        <f>EXP(-LN(2)/2)*AB124+(1-EXP(-LN(2)/2))/(LN(2)/2)*V125*Y125*VLOOKUP('Données projet'!$B$9,Paramètres!$A$1:$I$89,3,0)*0.475*44/12</f>
        <v>6.1491749833535625E-15</v>
      </c>
      <c r="AC125" s="22">
        <f t="shared" si="57"/>
        <v>6.5990262639947579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62.552880000000137</v>
      </c>
      <c r="D126" s="11">
        <f t="shared" si="86"/>
        <v>17.812143605932235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620.36158573000432</v>
      </c>
      <c r="H126" s="67">
        <f t="shared" si="56"/>
        <v>433.30241611366557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64.578216269670577</v>
      </c>
      <c r="T126" s="59">
        <f t="shared" si="88"/>
        <v>192.51173612651132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5.9075744859063164</v>
      </c>
      <c r="AA126" s="21">
        <f>EXP(-LN(2)/25)*AA125+(1-EXP(-LN(2)/25))/(LN(2)/25)*Calculateur!V126*Calculateur!X126*VLOOKUP('Données projet'!$B$9,Paramètres!$A$1:$I$89,3,0)*0.475*44/12</f>
        <v>0.55761411405128147</v>
      </c>
      <c r="AB126" s="21">
        <f>EXP(-LN(2)/2)*AB125+(1-EXP(-LN(2)/2))/(LN(2)/2)*V126*Y126*VLOOKUP('Données projet'!$B$9,Paramètres!$A$1:$I$89,3,0)*0.475*44/12</f>
        <v>4.3481233294319795E-15</v>
      </c>
      <c r="AC126" s="22">
        <f t="shared" si="57"/>
        <v>6.4651885999576022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63.06144000000014</v>
      </c>
      <c r="D127" s="11">
        <f t="shared" si="86"/>
        <v>17.94004104805115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625.27459054636086</v>
      </c>
      <c r="H127" s="67">
        <f t="shared" si="56"/>
        <v>434.41091282535598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64.578216269670577</v>
      </c>
      <c r="T127" s="59">
        <f t="shared" si="88"/>
        <v>192.51173612651132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5.7917305535023367</v>
      </c>
      <c r="AA127" s="21">
        <f>EXP(-LN(2)/25)*AA126+(1-EXP(-LN(2)/25))/(LN(2)/25)*Calculateur!V127*Calculateur!X127*VLOOKUP('Données projet'!$B$9,Paramètres!$A$1:$I$89,3,0)*0.475*44/12</f>
        <v>0.54236612677889739</v>
      </c>
      <c r="AB127" s="21">
        <f>EXP(-LN(2)/2)*AB126+(1-EXP(-LN(2)/2))/(LN(2)/2)*V127*Y127*VLOOKUP('Données projet'!$B$9,Paramètres!$A$1:$I$89,3,0)*0.475*44/12</f>
        <v>3.0745874916767812E-15</v>
      </c>
      <c r="AC127" s="22">
        <f t="shared" si="57"/>
        <v>6.3340966802812364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63.570000000000142</v>
      </c>
      <c r="D128" s="11">
        <f t="shared" si="86"/>
        <v>18.067818486560022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630.18666901906101</v>
      </c>
      <c r="H128" s="67">
        <f t="shared" si="56"/>
        <v>435.51920053075889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64.578216269670577</v>
      </c>
      <c r="T128" s="59">
        <f t="shared" si="88"/>
        <v>192.51173612651132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5.6781582499549774</v>
      </c>
      <c r="AA128" s="21">
        <f>EXP(-LN(2)/25)*AA127+(1-EXP(-LN(2)/25))/(LN(2)/25)*Calculateur!V128*Calculateur!X128*VLOOKUP('Données projet'!$B$9,Paramètres!$A$1:$I$89,3,0)*0.475*44/12</f>
        <v>0.52753509652033348</v>
      </c>
      <c r="AB128" s="21">
        <f>EXP(-LN(2)/2)*AB127+(1-EXP(-LN(2)/2))/(LN(2)/2)*V128*Y128*VLOOKUP('Données projet'!$B$9,Paramètres!$A$1:$I$89,3,0)*0.475*44/12</f>
        <v>2.1740616647159897E-15</v>
      </c>
      <c r="AC128" s="22">
        <f t="shared" si="57"/>
        <v>6.2056933464753126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64.078560000000138</v>
      </c>
      <c r="D129" s="11">
        <f t="shared" si="86"/>
        <v>18.195476992759176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635.0978294177911</v>
      </c>
      <c r="H129" s="67">
        <f t="shared" si="56"/>
        <v>436.62728109572242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64.578216269670577</v>
      </c>
      <c r="T129" s="59">
        <f t="shared" si="88"/>
        <v>192.51173612651132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5.5668130300079168</v>
      </c>
      <c r="AA129" s="21">
        <f>EXP(-LN(2)/25)*AA128+(1-EXP(-LN(2)/25))/(LN(2)/25)*Calculateur!V129*Calculateur!X129*VLOOKUP('Données projet'!$B$9,Paramètres!$A$1:$I$89,3,0)*0.475*44/12</f>
        <v>0.51310962156411988</v>
      </c>
      <c r="AB129" s="21">
        <f>EXP(-LN(2)/2)*AB128+(1-EXP(-LN(2)/2))/(LN(2)/2)*V129*Y129*VLOOKUP('Données projet'!$B$9,Paramètres!$A$1:$I$89,3,0)*0.475*44/12</f>
        <v>1.5372937458383906E-15</v>
      </c>
      <c r="AC129" s="22">
        <f t="shared" si="57"/>
        <v>6.0799226515720388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64.587120000000141</v>
      </c>
      <c r="D130" s="11">
        <f t="shared" si="86"/>
        <v>18.323017619962208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640.00807987339351</v>
      </c>
      <c r="H130" s="67">
        <f t="shared" si="56"/>
        <v>437.7351563547677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64.578216269670577</v>
      </c>
      <c r="T130" s="59">
        <f t="shared" si="88"/>
        <v>192.51173612651132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5.4576512219101403</v>
      </c>
      <c r="AA130" s="21">
        <f>EXP(-LN(2)/25)*AA129+(1-EXP(-LN(2)/25))/(LN(2)/25)*Calculateur!V130*Calculateur!X130*VLOOKUP('Données projet'!$B$9,Paramètres!$A$1:$I$89,3,0)*0.475*44/12</f>
        <v>0.49907861197918674</v>
      </c>
      <c r="AB130" s="21">
        <f>EXP(-LN(2)/2)*AB129+(1-EXP(-LN(2)/2))/(LN(2)/2)*V130*Y130*VLOOKUP('Données projet'!$B$9,Paramètres!$A$1:$I$89,3,0)*0.475*44/12</f>
        <v>1.0870308323579949E-15</v>
      </c>
      <c r="AC130" s="22">
        <f t="shared" si="57"/>
        <v>5.9567298338893275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65.095680000000144</v>
      </c>
      <c r="D131" s="11">
        <f t="shared" si="86"/>
        <v>18.450441403937241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644.91742838127095</v>
      </c>
      <c r="H131" s="67">
        <f t="shared" si="56"/>
        <v>438.84282811185756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64.578216269670577</v>
      </c>
      <c r="T131" s="59">
        <f t="shared" si="88"/>
        <v>192.51173612651132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5.3506300102870323</v>
      </c>
      <c r="AA131" s="21">
        <f>EXP(-LN(2)/25)*AA130+(1-EXP(-LN(2)/25))/(LN(2)/25)*Calculateur!V131*Calculateur!X131*VLOOKUP('Données projet'!$B$9,Paramètres!$A$1:$I$89,3,0)*0.475*44/12</f>
        <v>0.48543128108921235</v>
      </c>
      <c r="AB131" s="21">
        <f>EXP(-LN(2)/2)*AB130+(1-EXP(-LN(2)/2))/(LN(2)/2)*V131*Y131*VLOOKUP('Données projet'!$B$9,Paramètres!$A$1:$I$89,3,0)*0.475*44/12</f>
        <v>7.6864687291919531E-16</v>
      </c>
      <c r="AC131" s="22">
        <f t="shared" si="57"/>
        <v>5.8360612913762457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65.604240000000146</v>
      </c>
      <c r="D132" s="11">
        <f t="shared" si="86"/>
        <v>18.577749363333876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649.82588280468372</v>
      </c>
      <c r="H132" s="67">
        <f t="shared" ref="H132:H195" si="110">(B132+E132+F132)*44/12+(C132+D132)*0.475*44/12</f>
        <v>439.95029814114008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64.578216269670577</v>
      </c>
      <c r="T132" s="59">
        <f t="shared" si="88"/>
        <v>192.51173612651132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5.2457074193473598</v>
      </c>
      <c r="AA132" s="21">
        <f>EXP(-LN(2)/25)*AA131+(1-EXP(-LN(2)/25))/(LN(2)/25)*Calculateur!V132*Calculateur!X132*VLOOKUP('Données projet'!$B$9,Paramètres!$A$1:$I$89,3,0)*0.475*44/12</f>
        <v>0.47215713718010621</v>
      </c>
      <c r="AB132" s="21">
        <f>EXP(-LN(2)/2)*AB131+(1-EXP(-LN(2)/2))/(LN(2)/2)*V132*Y132*VLOOKUP('Données projet'!$B$9,Paramètres!$A$1:$I$89,3,0)*0.475*44/12</f>
        <v>5.4351541617899743E-16</v>
      </c>
      <c r="AC132" s="22">
        <f t="shared" ref="AC132:AC153" si="111">SUM(Z132:AB132)</f>
        <v>5.7178645565274673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66.112800000000149</v>
      </c>
      <c r="D133" s="11">
        <f t="shared" ref="D133:D196" si="140">IFERROR(EXP(-1.0587+0.8836*LN(C133)+0.284),0)</f>
        <v>18.704942500096582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654.73345087793962</v>
      </c>
      <c r="H133" s="67">
        <f t="shared" si="110"/>
        <v>441.05756818766844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64.578216269670577</v>
      </c>
      <c r="T133" s="59">
        <f t="shared" ref="T133:T196" si="142">$T$3</f>
        <v>192.51173612651132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5.1428422964195528</v>
      </c>
      <c r="AA133" s="21">
        <f>EXP(-LN(2)/25)*AA132+(1-EXP(-LN(2)/25))/(LN(2)/25)*Calculateur!V133*Calculateur!X133*VLOOKUP('Données projet'!$B$9,Paramètres!$A$1:$I$89,3,0)*0.475*44/12</f>
        <v>0.4592459754342515</v>
      </c>
      <c r="AB133" s="21">
        <f>EXP(-LN(2)/2)*AB132+(1-EXP(-LN(2)/2))/(LN(2)/2)*V133*Y133*VLOOKUP('Données projet'!$B$9,Paramètres!$A$1:$I$89,3,0)*0.475*44/12</f>
        <v>3.8432343645959765E-16</v>
      </c>
      <c r="AC133" s="22">
        <f t="shared" si="111"/>
        <v>5.6020882718538045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66.621360000000152</v>
      </c>
      <c r="D134" s="11">
        <f t="shared" si="140"/>
        <v>18.832021799864986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659.64014020948537</v>
      </c>
      <c r="H134" s="67">
        <f t="shared" si="110"/>
        <v>442.16463996809841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64.578216269670577</v>
      </c>
      <c r="T134" s="59">
        <f t="shared" si="142"/>
        <v>192.51173612651132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5.0419942958108308</v>
      </c>
      <c r="AA134" s="21">
        <f>EXP(-LN(2)/25)*AA133+(1-EXP(-LN(2)/25))/(LN(2)/25)*Calculateur!V134*Calculateur!X134*VLOOKUP('Données projet'!$B$9,Paramètres!$A$1:$I$89,3,0)*0.475*44/12</f>
        <v>0.44668787008530564</v>
      </c>
      <c r="AB134" s="21">
        <f>EXP(-LN(2)/2)*AB133+(1-EXP(-LN(2)/2))/(LN(2)/2)*V134*Y134*VLOOKUP('Données projet'!$B$9,Paramètres!$A$1:$I$89,3,0)*0.475*44/12</f>
        <v>2.7175770808949872E-16</v>
      </c>
      <c r="AC134" s="22">
        <f t="shared" si="111"/>
        <v>5.4886821658961367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67.129920000000155</v>
      </c>
      <c r="D135" s="11">
        <f t="shared" si="140"/>
        <v>18.958988232361623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664.54595828489801</v>
      </c>
      <c r="H135" s="67">
        <f t="shared" si="110"/>
        <v>443.27151517136338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64.578216269670577</v>
      </c>
      <c r="T135" s="59">
        <f t="shared" si="142"/>
        <v>192.51173612651132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4.9431238629828389</v>
      </c>
      <c r="AA135" s="21">
        <f>EXP(-LN(2)/25)*AA134+(1-EXP(-LN(2)/25))/(LN(2)/25)*Calculateur!V135*Calculateur!X135*VLOOKUP('Données projet'!$B$9,Paramètres!$A$1:$I$89,3,0)*0.475*44/12</f>
        <v>0.43447316678752879</v>
      </c>
      <c r="AB135" s="21">
        <f>EXP(-LN(2)/2)*AB134+(1-EXP(-LN(2)/2))/(LN(2)/2)*V135*Y135*VLOOKUP('Données projet'!$B$9,Paramètres!$A$1:$I$89,3,0)*0.475*44/12</f>
        <v>1.9216171822979883E-16</v>
      </c>
      <c r="AC135" s="22">
        <f t="shared" si="111"/>
        <v>5.3775970297703672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67.638480000000158</v>
      </c>
      <c r="D136" s="11">
        <f t="shared" si="140"/>
        <v>19.085842751767554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669.45091246978586</v>
      </c>
      <c r="H136" s="67">
        <f t="shared" si="110"/>
        <v>444.37819545932871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64.578216269670577</v>
      </c>
      <c r="T136" s="59">
        <f t="shared" si="142"/>
        <v>192.51173612651132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4.8461922190375946</v>
      </c>
      <c r="AA136" s="21">
        <f>EXP(-LN(2)/25)*AA135+(1-EXP(-LN(2)/25))/(LN(2)/25)*Calculateur!V136*Calculateur!X136*VLOOKUP('Données projet'!$B$9,Paramètres!$A$1:$I$89,3,0)*0.475*44/12</f>
        <v>0.42259247519377297</v>
      </c>
      <c r="AB136" s="21">
        <f>EXP(-LN(2)/2)*AB135+(1-EXP(-LN(2)/2))/(LN(2)/2)*V136*Y136*VLOOKUP('Données projet'!$B$9,Paramètres!$A$1:$I$89,3,0)*0.475*44/12</f>
        <v>1.3587885404474936E-16</v>
      </c>
      <c r="AC136" s="22">
        <f t="shared" si="111"/>
        <v>5.2687846942313676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68.14704000000016</v>
      </c>
      <c r="D137" s="11">
        <f t="shared" si="140"/>
        <v>19.212586297086364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674.35501001259775</v>
      </c>
      <c r="H137" s="67">
        <f t="shared" si="110"/>
        <v>445.48468246742561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64.578216269670577</v>
      </c>
      <c r="T137" s="59">
        <f t="shared" si="142"/>
        <v>192.51173612651132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4.7511613455076516</v>
      </c>
      <c r="AA137" s="21">
        <f>EXP(-LN(2)/25)*AA136+(1-EXP(-LN(2)/25))/(LN(2)/25)*Calculateur!V137*Calculateur!X137*VLOOKUP('Données projet'!$B$9,Paramètres!$A$1:$I$89,3,0)*0.475*44/12</f>
        <v>0.41103666173642683</v>
      </c>
      <c r="AB137" s="21">
        <f>EXP(-LN(2)/2)*AB136+(1-EXP(-LN(2)/2))/(LN(2)/2)*V137*Y137*VLOOKUP('Données projet'!$B$9,Paramètres!$A$1:$I$89,3,0)*0.475*44/12</f>
        <v>9.6080859114899414E-17</v>
      </c>
      <c r="AC137" s="22">
        <f t="shared" si="111"/>
        <v>5.1621980072440783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68.655600000000163</v>
      </c>
      <c r="D138" s="11">
        <f t="shared" si="140"/>
        <v>19.339219792497058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679.258258047347</v>
      </c>
      <c r="H138" s="67">
        <f t="shared" si="110"/>
        <v>446.59097780526599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64.578216269670577</v>
      </c>
      <c r="T138" s="59">
        <f t="shared" si="142"/>
        <v>192.51173612651132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4.6579939694445214</v>
      </c>
      <c r="AA138" s="21">
        <f>EXP(-LN(2)/25)*AA137+(1-EXP(-LN(2)/25))/(LN(2)/25)*Calculateur!V138*Calculateur!X138*VLOOKUP('Données projet'!$B$9,Paramètres!$A$1:$I$89,3,0)*0.475*44/12</f>
        <v>0.39979684260576565</v>
      </c>
      <c r="AB138" s="21">
        <f>EXP(-LN(2)/2)*AB137+(1-EXP(-LN(2)/2))/(LN(2)/2)*V138*Y138*VLOOKUP('Données projet'!$B$9,Paramètres!$A$1:$I$89,3,0)*0.475*44/12</f>
        <v>6.7939427022374679E-17</v>
      </c>
      <c r="AC138" s="22">
        <f t="shared" si="111"/>
        <v>5.0577908120502872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69.164160000000166</v>
      </c>
      <c r="D139" s="11">
        <f t="shared" si="140"/>
        <v>19.46574414769605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684.16066359625154</v>
      </c>
      <c r="H139" s="67">
        <f t="shared" si="110"/>
        <v>447.69708305723753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64.578216269670577</v>
      </c>
      <c r="T139" s="59">
        <f t="shared" si="142"/>
        <v>192.51173612651132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4.5666535487995006</v>
      </c>
      <c r="AA139" s="21">
        <f>EXP(-LN(2)/25)*AA138+(1-EXP(-LN(2)/25))/(LN(2)/25)*Calculateur!V139*Calculateur!X139*VLOOKUP('Données projet'!$B$9,Paramètres!$A$1:$I$89,3,0)*0.475*44/12</f>
        <v>0.38886437692030879</v>
      </c>
      <c r="AB139" s="21">
        <f>EXP(-LN(2)/2)*AB138+(1-EXP(-LN(2)/2))/(LN(2)/2)*V139*Y139*VLOOKUP('Données projet'!$B$9,Paramètres!$A$1:$I$89,3,0)*0.475*44/12</f>
        <v>4.8040429557449707E-17</v>
      </c>
      <c r="AC139" s="22">
        <f t="shared" si="111"/>
        <v>4.9555179257198096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69.672720000000169</v>
      </c>
      <c r="D140" s="11">
        <f t="shared" si="140"/>
        <v>19.592160258229011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689.06223357229544</v>
      </c>
      <c r="H140" s="67">
        <f t="shared" si="110"/>
        <v>448.80299978308244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64.578216269670577</v>
      </c>
      <c r="T140" s="59">
        <f t="shared" si="142"/>
        <v>192.51173612651132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4.4771042580911731</v>
      </c>
      <c r="AA140" s="21">
        <f>EXP(-LN(2)/25)*AA139+(1-EXP(-LN(2)/25))/(LN(2)/25)*Calculateur!V140*Calculateur!X140*VLOOKUP('Données projet'!$B$9,Paramètres!$A$1:$I$89,3,0)*0.475*44/12</f>
        <v>0.37823086008393414</v>
      </c>
      <c r="AB140" s="21">
        <f>EXP(-LN(2)/2)*AB139+(1-EXP(-LN(2)/2))/(LN(2)/2)*V140*Y140*VLOOKUP('Données projet'!$B$9,Paramètres!$A$1:$I$89,3,0)*0.475*44/12</f>
        <v>3.3969713511187339E-17</v>
      </c>
      <c r="AC140" s="22">
        <f t="shared" si="111"/>
        <v>4.8553351181751072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70.181280000000172</v>
      </c>
      <c r="D141" s="11">
        <f t="shared" si="140"/>
        <v>19.71846900581253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693.96297478171221</v>
      </c>
      <c r="H141" s="67">
        <f t="shared" si="110"/>
        <v>449.90872951845711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64.578216269670577</v>
      </c>
      <c r="T141" s="59">
        <f t="shared" si="142"/>
        <v>192.51173612651132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4.389310974353962</v>
      </c>
      <c r="AA141" s="21">
        <f>EXP(-LN(2)/25)*AA140+(1-EXP(-LN(2)/25))/(LN(2)/25)*Calculateur!V141*Calculateur!X141*VLOOKUP('Données projet'!$B$9,Paramètres!$A$1:$I$89,3,0)*0.475*44/12</f>
        <v>0.36788811732464249</v>
      </c>
      <c r="AB141" s="21">
        <f>EXP(-LN(2)/2)*AB140+(1-EXP(-LN(2)/2))/(LN(2)/2)*V141*Y141*VLOOKUP('Données projet'!$B$9,Paramètres!$A$1:$I$89,3,0)*0.475*44/12</f>
        <v>2.4020214778724853E-17</v>
      </c>
      <c r="AC141" s="22">
        <f t="shared" si="111"/>
        <v>4.7571990916786042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70.689840000000174</v>
      </c>
      <c r="D142" s="11">
        <f t="shared" si="140"/>
        <v>19.844671258646365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698.86289392639446</v>
      </c>
      <c r="H142" s="67">
        <f t="shared" si="110"/>
        <v>451.01427377547606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64.578216269670577</v>
      </c>
      <c r="T142" s="59">
        <f t="shared" si="142"/>
        <v>192.51173612651132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4.3032392633622223</v>
      </c>
      <c r="AA142" s="21">
        <f>EXP(-LN(2)/25)*AA141+(1-EXP(-LN(2)/25))/(LN(2)/25)*Calculateur!V142*Calculateur!X142*VLOOKUP('Données projet'!$B$9,Paramètres!$A$1:$I$89,3,0)*0.475*44/12</f>
        <v>0.35782819741000488</v>
      </c>
      <c r="AB142" s="21">
        <f>EXP(-LN(2)/2)*AB141+(1-EXP(-LN(2)/2))/(LN(2)/2)*V142*Y142*VLOOKUP('Données projet'!$B$9,Paramètres!$A$1:$I$89,3,0)*0.475*44/12</f>
        <v>1.698485675559367E-17</v>
      </c>
      <c r="AC142" s="22">
        <f t="shared" si="111"/>
        <v>4.6610674607722276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71.198400000000177</v>
      </c>
      <c r="D143" s="11">
        <f t="shared" si="140"/>
        <v>19.970767871716326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703.76199760623274</v>
      </c>
      <c r="H143" s="67">
        <f t="shared" si="110"/>
        <v>452.11963404323956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64.578216269670577</v>
      </c>
      <c r="T143" s="59">
        <f t="shared" si="142"/>
        <v>192.51173612651132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4.2188553661244708</v>
      </c>
      <c r="AA143" s="21">
        <f>EXP(-LN(2)/25)*AA142+(1-EXP(-LN(2)/25))/(LN(2)/25)*Calculateur!V143*Calculateur!X143*VLOOKUP('Données projet'!$B$9,Paramètres!$A$1:$I$89,3,0)*0.475*44/12</f>
        <v>0.34804336653446122</v>
      </c>
      <c r="AB143" s="21">
        <f>EXP(-LN(2)/2)*AB142+(1-EXP(-LN(2)/2))/(LN(2)/2)*V143*Y143*VLOOKUP('Données projet'!$B$9,Paramètres!$A$1:$I$89,3,0)*0.475*44/12</f>
        <v>1.2010107389362427E-17</v>
      </c>
      <c r="AC143" s="22">
        <f t="shared" si="111"/>
        <v>4.5668987326589319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71.70696000000018</v>
      </c>
      <c r="D144" s="11">
        <f t="shared" si="140"/>
        <v>20.096759687088355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708.66029232138533</v>
      </c>
      <c r="H144" s="67">
        <f t="shared" si="110"/>
        <v>453.22481178834585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64.578216269670577</v>
      </c>
      <c r="T144" s="59">
        <f t="shared" si="142"/>
        <v>192.51173612651132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4.136126185642456</v>
      </c>
      <c r="AA144" s="21">
        <f>EXP(-LN(2)/25)*AA143+(1-EXP(-LN(2)/25))/(LN(2)/25)*Calculateur!V144*Calculateur!X144*VLOOKUP('Données projet'!$B$9,Paramètres!$A$1:$I$89,3,0)*0.475*44/12</f>
        <v>0.33852610237377118</v>
      </c>
      <c r="AB144" s="21">
        <f>EXP(-LN(2)/2)*AB143+(1-EXP(-LN(2)/2))/(LN(2)/2)*V144*Y144*VLOOKUP('Données projet'!$B$9,Paramètres!$A$1:$I$89,3,0)*0.475*44/12</f>
        <v>8.4924283777968349E-18</v>
      </c>
      <c r="AC144" s="22">
        <f t="shared" si="111"/>
        <v>4.4746522880162276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72.215520000000183</v>
      </c>
      <c r="D145" s="11">
        <f t="shared" si="140"/>
        <v>20.222647534193918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713.55778447448074</v>
      </c>
      <c r="H145" s="67">
        <f t="shared" si="110"/>
        <v>454.32980845538805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64.578216269670577</v>
      </c>
      <c r="T145" s="59">
        <f t="shared" si="142"/>
        <v>192.51173612651132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4.0550192739298758</v>
      </c>
      <c r="AA145" s="21">
        <f>EXP(-LN(2)/25)*AA144+(1-EXP(-LN(2)/25))/(LN(2)/25)*Calculateur!V145*Calculateur!X145*VLOOKUP('Données projet'!$B$9,Paramètres!$A$1:$I$89,3,0)*0.475*44/12</f>
        <v>0.32926908830204638</v>
      </c>
      <c r="AB145" s="21">
        <f>EXP(-LN(2)/2)*AB144+(1-EXP(-LN(2)/2))/(LN(2)/2)*V145*Y145*VLOOKUP('Données projet'!$B$9,Paramètres!$A$1:$I$89,3,0)*0.475*44/12</f>
        <v>6.0050536946812133E-18</v>
      </c>
      <c r="AC145" s="22">
        <f t="shared" si="111"/>
        <v>4.3842883622319224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72.724080000000185</v>
      </c>
      <c r="D146" s="11">
        <f t="shared" si="140"/>
        <v>20.348432230107203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718.45448037275889</v>
      </c>
      <c r="H146" s="67">
        <f t="shared" si="110"/>
        <v>455.434625467437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64.578216269670577</v>
      </c>
      <c r="T146" s="59">
        <f t="shared" si="142"/>
        <v>192.51173612651132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3.9755028192856483</v>
      </c>
      <c r="AA146" s="21">
        <f>EXP(-LN(2)/25)*AA145+(1-EXP(-LN(2)/25))/(LN(2)/25)*Calculateur!V146*Calculateur!X146*VLOOKUP('Données projet'!$B$9,Paramètres!$A$1:$I$89,3,0)*0.475*44/12</f>
        <v>0.32026520776691814</v>
      </c>
      <c r="AB146" s="21">
        <f>EXP(-LN(2)/2)*AB145+(1-EXP(-LN(2)/2))/(LN(2)/2)*V146*Y146*VLOOKUP('Données projet'!$B$9,Paramètres!$A$1:$I$89,3,0)*0.475*44/12</f>
        <v>4.2462141888984174E-18</v>
      </c>
      <c r="AC146" s="22">
        <f t="shared" si="111"/>
        <v>4.2957680270525662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73.232640000000188</v>
      </c>
      <c r="D147" s="11">
        <f t="shared" si="140"/>
        <v>20.474114579814387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723.35038623014759</v>
      </c>
      <c r="H147" s="67">
        <f t="shared" si="110"/>
        <v>456.53926422651034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64.578216269670577</v>
      </c>
      <c r="T147" s="59">
        <f t="shared" si="142"/>
        <v>192.51173612651132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3.8975456338167458</v>
      </c>
      <c r="AA147" s="21">
        <f>EXP(-LN(2)/25)*AA146+(1-EXP(-LN(2)/25))/(LN(2)/25)*Calculateur!V147*Calculateur!X147*VLOOKUP('Données projet'!$B$9,Paramètres!$A$1:$I$89,3,0)*0.475*44/12</f>
        <v>0.31150753881851645</v>
      </c>
      <c r="AB147" s="21">
        <f>EXP(-LN(2)/2)*AB146+(1-EXP(-LN(2)/2))/(LN(2)/2)*V147*Y147*VLOOKUP('Données projet'!$B$9,Paramètres!$A$1:$I$89,3,0)*0.475*44/12</f>
        <v>3.0025268473406067E-18</v>
      </c>
      <c r="AC147" s="22">
        <f t="shared" si="111"/>
        <v>4.2090531726352625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73.741200000000191</v>
      </c>
      <c r="D148" s="11">
        <f t="shared" si="140"/>
        <v>20.599695376475008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728.24550816928229</v>
      </c>
      <c r="H148" s="67">
        <f t="shared" si="110"/>
        <v>457.64372611402757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64.578216269670577</v>
      </c>
      <c r="T148" s="59">
        <f t="shared" si="142"/>
        <v>192.51173612651132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3.8211171412057001</v>
      </c>
      <c r="AA148" s="21">
        <f>EXP(-LN(2)/25)*AA147+(1-EXP(-LN(2)/25))/(LN(2)/25)*Calculateur!V148*Calculateur!X148*VLOOKUP('Données projet'!$B$9,Paramètres!$A$1:$I$89,3,0)*0.475*44/12</f>
        <v>0.30298934878805461</v>
      </c>
      <c r="AB148" s="21">
        <f>EXP(-LN(2)/2)*AB147+(1-EXP(-LN(2)/2))/(LN(2)/2)*V148*Y148*VLOOKUP('Données projet'!$B$9,Paramètres!$A$1:$I$89,3,0)*0.475*44/12</f>
        <v>2.1231070944492087E-18</v>
      </c>
      <c r="AC148" s="22">
        <f t="shared" si="111"/>
        <v>4.1241064899937552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74.249760000000194</v>
      </c>
      <c r="D149" s="11">
        <f t="shared" si="140"/>
        <v>20.725175401676193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733.13985222346685</v>
      </c>
      <c r="H149" s="67">
        <f t="shared" si="110"/>
        <v>458.74801249125301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64.578216269670577</v>
      </c>
      <c r="T149" s="59">
        <f t="shared" si="142"/>
        <v>192.51173612651132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3.7461873647179798</v>
      </c>
      <c r="AA149" s="21">
        <f>EXP(-LN(2)/25)*AA148+(1-EXP(-LN(2)/25))/(LN(2)/25)*Calculateur!V149*Calculateur!X149*VLOOKUP('Données projet'!$B$9,Paramètres!$A$1:$I$89,3,0)*0.475*44/12</f>
        <v>0.29470408911192791</v>
      </c>
      <c r="AB149" s="21">
        <f>EXP(-LN(2)/2)*AB148+(1-EXP(-LN(2)/2))/(LN(2)/2)*V149*Y149*VLOOKUP('Données projet'!$B$9,Paramètres!$A$1:$I$89,3,0)*0.475*44/12</f>
        <v>1.5012634236703033E-18</v>
      </c>
      <c r="AC149" s="22">
        <f t="shared" si="111"/>
        <v>4.0408914538299072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74.758320000000197</v>
      </c>
      <c r="D150" s="11">
        <f t="shared" si="140"/>
        <v>20.850555425679485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738.03342433858006</v>
      </c>
      <c r="H150" s="67">
        <f t="shared" si="110"/>
        <v>459.85212469972544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64.578216269670577</v>
      </c>
      <c r="T150" s="59">
        <f t="shared" si="142"/>
        <v>192.51173612651132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3.6727269154445326</v>
      </c>
      <c r="AA150" s="21">
        <f>EXP(-LN(2)/25)*AA149+(1-EXP(-LN(2)/25))/(LN(2)/25)*Calculateur!V150*Calculateur!X150*VLOOKUP('Données projet'!$B$9,Paramètres!$A$1:$I$89,3,0)*0.475*44/12</f>
        <v>0.28664539029734776</v>
      </c>
      <c r="AB150" s="21">
        <f>EXP(-LN(2)/2)*AB149+(1-EXP(-LN(2)/2))/(LN(2)/2)*V150*Y150*VLOOKUP('Données projet'!$B$9,Paramètres!$A$1:$I$89,3,0)*0.475*44/12</f>
        <v>1.0615535472246044E-18</v>
      </c>
      <c r="AC150" s="22">
        <f t="shared" si="111"/>
        <v>3.9593723057418804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75.266880000000199</v>
      </c>
      <c r="D151" s="11">
        <f t="shared" si="140"/>
        <v>20.975836207660898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742.92623037492774</v>
      </c>
      <c r="H151" s="67">
        <f t="shared" si="110"/>
        <v>460.95606406167639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64.578216269670577</v>
      </c>
      <c r="T151" s="59">
        <f t="shared" si="142"/>
        <v>192.51173612651132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3.6007069807748882</v>
      </c>
      <c r="AA151" s="21">
        <f>EXP(-LN(2)/25)*AA150+(1-EXP(-LN(2)/25))/(LN(2)/25)*Calculateur!V151*Calculateur!X151*VLOOKUP('Données projet'!$B$9,Paramètres!$A$1:$I$89,3,0)*0.475*44/12</f>
        <v>0.27880705702564085</v>
      </c>
      <c r="AB151" s="21">
        <f>EXP(-LN(2)/2)*AB150+(1-EXP(-LN(2)/2))/(LN(2)/2)*V151*Y151*VLOOKUP('Données projet'!$B$9,Paramètres!$A$1:$I$89,3,0)*0.475*44/12</f>
        <v>7.5063171183515167E-19</v>
      </c>
      <c r="AC151" s="22">
        <f t="shared" si="111"/>
        <v>3.8795140378005288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75.775440000000202</v>
      </c>
      <c r="D152" s="11">
        <f t="shared" si="140"/>
        <v>21.101018495944281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747.8182761090452</v>
      </c>
      <c r="H152" s="67">
        <f t="shared" si="110"/>
        <v>462.0598318804366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64.578216269670577</v>
      </c>
      <c r="T152" s="59">
        <f t="shared" si="142"/>
        <v>192.51173612651132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3.5300993130962928</v>
      </c>
      <c r="AA152" s="21">
        <f>EXP(-LN(2)/25)*AA151+(1-EXP(-LN(2)/25))/(LN(2)/25)*Calculateur!V152*Calculateur!X152*VLOOKUP('Données projet'!$B$9,Paramètres!$A$1:$I$89,3,0)*0.475*44/12</f>
        <v>0.27118306338944881</v>
      </c>
      <c r="AB152" s="21">
        <f>EXP(-LN(2)/2)*AB151+(1-EXP(-LN(2)/2))/(LN(2)/2)*V152*Y152*VLOOKUP('Données projet'!$B$9,Paramètres!$A$1:$I$89,3,0)*0.475*44/12</f>
        <v>5.3077677361230218E-19</v>
      </c>
      <c r="AC152" s="22">
        <f t="shared" si="111"/>
        <v>3.8012823764857417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76.284000000000205</v>
      </c>
      <c r="D153" s="11">
        <f t="shared" si="140"/>
        <v>21.226103028228124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752.7095672354468</v>
      </c>
      <c r="H153" s="67">
        <f t="shared" si="110"/>
        <v>463.16342944083101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64.578216269670577</v>
      </c>
      <c r="T153" s="59">
        <f t="shared" si="142"/>
        <v>192.51173612651132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3.4608762187144499</v>
      </c>
      <c r="AA153" s="21">
        <f>EXP(-LN(2)/25)*AA152+(1-EXP(-LN(2)/25))/(LN(2)/25)*Calculateur!V153*Calculateur!X153*VLOOKUP('Données projet'!$B$9,Paramètres!$A$1:$I$89,3,0)*0.475*44/12</f>
        <v>0.26376754826016685</v>
      </c>
      <c r="AB153" s="21">
        <f>EXP(-LN(2)/2)*AB152+(1-EXP(-LN(2)/2))/(LN(2)/2)*V153*Y153*VLOOKUP('Données projet'!$B$9,Paramètres!$A$1:$I$89,3,0)*0.475*44/12</f>
        <v>3.7531585591757583E-19</v>
      </c>
      <c r="AC153" s="22">
        <f t="shared" si="111"/>
        <v>3.7246437669746166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76.792560000000208</v>
      </c>
      <c r="D154" s="11">
        <f t="shared" si="140"/>
        <v>21.351090531806367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757.60010936833157</v>
      </c>
      <c r="H154" s="67">
        <f t="shared" si="110"/>
        <v>464.26685800956307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64.578216269670577</v>
      </c>
      <c r="T154" s="59">
        <f t="shared" si="142"/>
        <v>192.51173612651132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3.3930105469915164</v>
      </c>
      <c r="AA154" s="21">
        <f>EXP(-LN(2)/25)*AA153+(1-EXP(-LN(2)/25))/(LN(2)/25)*Calculateur!V154*Calculateur!X154*VLOOKUP('Données projet'!$B$9,Paramètres!$A$1:$I$89,3,0)*0.475*44/12</f>
        <v>0.25655481078206005</v>
      </c>
      <c r="AB154" s="21">
        <f>EXP(-LN(2)/2)*AB153+(1-EXP(-LN(2)/2))/(LN(2)/2)*V154*Y154*VLOOKUP('Données projet'!$B$9,Paramètres!$A$1:$I$89,3,0)*0.475*44/12</f>
        <v>2.6538838680615109E-19</v>
      </c>
      <c r="AC154" s="22">
        <f t="shared" ref="AC154:AC203" si="163">SUM(Z154:AB154)</f>
        <v>3.6495653577735765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77.301120000000211</v>
      </c>
      <c r="D155" s="11">
        <f t="shared" si="140"/>
        <v>21.47598172378293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762.4899080432383</v>
      </c>
      <c r="H155" s="67">
        <f t="shared" si="110"/>
        <v>465.37011883558898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64.578216269670577</v>
      </c>
      <c r="T155" s="59">
        <f t="shared" si="142"/>
        <v>192.51173612651132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3.3264756796970971</v>
      </c>
      <c r="AA155" s="21">
        <f>EXP(-LN(2)/25)*AA154+(1-EXP(-LN(2)/25))/(LN(2)/25)*Calculateur!V155*Calculateur!X155*VLOOKUP('Données projet'!$B$9,Paramètres!$A$1:$I$89,3,0)*0.475*44/12</f>
        <v>0.24953930598959348</v>
      </c>
      <c r="AB155" s="21">
        <f>EXP(-LN(2)/2)*AB154+(1-EXP(-LN(2)/2))/(LN(2)/2)*V155*Y155*VLOOKUP('Données projet'!$B$9,Paramètres!$A$1:$I$89,3,0)*0.475*44/12</f>
        <v>1.8765792795878792E-19</v>
      </c>
      <c r="AC155" s="22">
        <f t="shared" si="163"/>
        <v>3.5760149856866907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77.809680000000213</v>
      </c>
      <c r="D156" s="11">
        <f t="shared" si="140"/>
        <v>21.600777311280623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767.37896871865905</v>
      </c>
      <c r="H156" s="67">
        <f t="shared" si="110"/>
        <v>466.47321315048077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64.578216269670577</v>
      </c>
      <c r="T156" s="59">
        <f t="shared" si="142"/>
        <v>192.51173612651132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3.2612455205680595</v>
      </c>
      <c r="AA156" s="21">
        <f>EXP(-LN(2)/25)*AA155+(1-EXP(-LN(2)/25))/(LN(2)/25)*Calculateur!V156*Calculateur!X156*VLOOKUP('Données projet'!$B$9,Paramètres!$A$1:$I$89,3,0)*0.475*44/12</f>
        <v>0.24271564054460629</v>
      </c>
      <c r="AB156" s="21">
        <f>EXP(-LN(2)/2)*AB155+(1-EXP(-LN(2)/2))/(LN(2)/2)*V156*Y156*VLOOKUP('Données projet'!$B$9,Paramètres!$A$1:$I$89,3,0)*0.475*44/12</f>
        <v>1.3269419340307554E-19</v>
      </c>
      <c r="AC156" s="22">
        <f t="shared" si="163"/>
        <v>3.5039611611126658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78.318240000000216</v>
      </c>
      <c r="D157" s="11">
        <f t="shared" si="140"/>
        <v>21.7254779916444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772.2672967776075</v>
      </c>
      <c r="H157" s="67">
        <f t="shared" si="110"/>
        <v>467.57614216878102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64.578216269670577</v>
      </c>
      <c r="T157" s="59">
        <f t="shared" si="142"/>
        <v>192.51173612651132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3.197294485073074</v>
      </c>
      <c r="AA157" s="21">
        <f>EXP(-LN(2)/25)*AA156+(1-EXP(-LN(2)/25))/(LN(2)/25)*Calculateur!V157*Calculateur!X157*VLOOKUP('Données projet'!$B$9,Paramètres!$A$1:$I$89,3,0)*0.475*44/12</f>
        <v>0.23607856859005322</v>
      </c>
      <c r="AB157" s="21">
        <f>EXP(-LN(2)/2)*AB156+(1-EXP(-LN(2)/2))/(LN(2)/2)*V157*Y157*VLOOKUP('Données projet'!$B$9,Paramètres!$A$1:$I$89,3,0)*0.475*44/12</f>
        <v>9.3828963979393959E-20</v>
      </c>
      <c r="AC157" s="22">
        <f t="shared" si="163"/>
        <v>3.4333730536631273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78.826800000000219</v>
      </c>
      <c r="D158" s="11">
        <f t="shared" si="140"/>
        <v>21.850084452639059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777.15489752914539</v>
      </c>
      <c r="H158" s="67">
        <f t="shared" si="110"/>
        <v>468.6789070883467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64.578216269670577</v>
      </c>
      <c r="T158" s="59">
        <f t="shared" si="142"/>
        <v>192.51173612651132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3.1345974903778648</v>
      </c>
      <c r="AA158" s="21">
        <f>EXP(-LN(2)/25)*AA157+(1-EXP(-LN(2)/25))/(LN(2)/25)*Calculateur!V158*Calculateur!X158*VLOOKUP('Données projet'!$B$9,Paramètres!$A$1:$I$89,3,0)*0.475*44/12</f>
        <v>0.22962298771712586</v>
      </c>
      <c r="AB158" s="21">
        <f>EXP(-LN(2)/2)*AB157+(1-EXP(-LN(2)/2))/(LN(2)/2)*V158*Y158*VLOOKUP('Données projet'!$B$9,Paramètres!$A$1:$I$89,3,0)*0.475*44/12</f>
        <v>6.6347096701537772E-20</v>
      </c>
      <c r="AC158" s="22">
        <f t="shared" si="163"/>
        <v>3.3642204780949907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79.335360000000222</v>
      </c>
      <c r="D159" s="11">
        <f t="shared" si="140"/>
        <v>21.974597372641924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782.04177620986923</v>
      </c>
      <c r="H159" s="67">
        <f t="shared" si="110"/>
        <v>469.78150909068506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64.578216269670577</v>
      </c>
      <c r="T159" s="59">
        <f t="shared" si="142"/>
        <v>192.51173612651132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3.0731299455072381</v>
      </c>
      <c r="AA159" s="21">
        <f>EXP(-LN(2)/25)*AA158+(1-EXP(-LN(2)/25))/(LN(2)/25)*Calculateur!V159*Calculateur!X159*VLOOKUP('Données projet'!$B$9,Paramètres!$A$1:$I$89,3,0)*0.475*44/12</f>
        <v>0.22334393504265293</v>
      </c>
      <c r="AB159" s="21">
        <f>EXP(-LN(2)/2)*AB158+(1-EXP(-LN(2)/2))/(LN(2)/2)*V159*Y159*VLOOKUP('Données projet'!$B$9,Paramètres!$A$1:$I$89,3,0)*0.475*44/12</f>
        <v>4.6914481989696979E-20</v>
      </c>
      <c r="AC159" s="22">
        <f t="shared" si="163"/>
        <v>3.296473880549891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79.843920000000224</v>
      </c>
      <c r="D160" s="11">
        <f t="shared" si="140"/>
        <v>22.099017420830219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786.92793798535786</v>
      </c>
      <c r="H160" s="67">
        <f t="shared" si="110"/>
        <v>470.88394934127967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64.578216269670577</v>
      </c>
      <c r="T160" s="59">
        <f t="shared" si="142"/>
        <v>192.51173612651132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3.012867741700024</v>
      </c>
      <c r="AA160" s="21">
        <f>EXP(-LN(2)/25)*AA159+(1-EXP(-LN(2)/25))/(LN(2)/25)*Calculateur!V160*Calculateur!X160*VLOOKUP('Données projet'!$B$9,Paramètres!$A$1:$I$89,3,0)*0.475*44/12</f>
        <v>0.2172365833937645</v>
      </c>
      <c r="AB160" s="21">
        <f>EXP(-LN(2)/2)*AB159+(1-EXP(-LN(2)/2))/(LN(2)/2)*V160*Y160*VLOOKUP('Données projet'!$B$9,Paramètres!$A$1:$I$89,3,0)*0.475*44/12</f>
        <v>3.3173548350768886E-20</v>
      </c>
      <c r="AC160" s="22">
        <f t="shared" si="163"/>
        <v>3.2301043250937886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80.352480000000227</v>
      </c>
      <c r="D161" s="11">
        <f t="shared" si="140"/>
        <v>22.223345257363622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791.81338795158069</v>
      </c>
      <c r="H161" s="67">
        <f t="shared" si="110"/>
        <v>471.98622898990868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64.578216269670577</v>
      </c>
      <c r="T161" s="59">
        <f t="shared" si="142"/>
        <v>192.51173612651132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2.9537872429531542</v>
      </c>
      <c r="AA161" s="21">
        <f>EXP(-LN(2)/25)*AA160+(1-EXP(-LN(2)/25))/(LN(2)/25)*Calculateur!V161*Calculateur!X161*VLOOKUP('Données projet'!$B$9,Paramètres!$A$1:$I$89,3,0)*0.475*44/12</f>
        <v>0.21129623759688659</v>
      </c>
      <c r="AB161" s="21">
        <f>EXP(-LN(2)/2)*AB160+(1-EXP(-LN(2)/2))/(LN(2)/2)*V161*Y161*VLOOKUP('Données projet'!$B$9,Paramètres!$A$1:$I$89,3,0)*0.475*44/12</f>
        <v>2.345724099484849E-20</v>
      </c>
      <c r="AC161" s="22">
        <f t="shared" si="163"/>
        <v>3.1650834805500407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80.86104000000023</v>
      </c>
      <c r="D162" s="11">
        <f t="shared" si="140"/>
        <v>22.347581533562153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796.69813113627106</v>
      </c>
      <c r="H162" s="67">
        <f t="shared" si="110"/>
        <v>473.08834917095442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64.578216269670577</v>
      </c>
      <c r="T162" s="59">
        <f t="shared" si="142"/>
        <v>192.51173612651132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2.8958652767511648</v>
      </c>
      <c r="AA162" s="21">
        <f>EXP(-LN(2)/25)*AA161+(1-EXP(-LN(2)/25))/(LN(2)/25)*Calculateur!V162*Calculateur!X162*VLOOKUP('Données projet'!$B$9,Paramètres!$A$1:$I$89,3,0)*0.475*44/12</f>
        <v>0.20551833086821353</v>
      </c>
      <c r="AB162" s="21">
        <f>EXP(-LN(2)/2)*AB161+(1-EXP(-LN(2)/2))/(LN(2)/2)*V162*Y162*VLOOKUP('Données projet'!$B$9,Paramètres!$A$1:$I$89,3,0)*0.475*44/12</f>
        <v>1.6586774175384443E-20</v>
      </c>
      <c r="AC162" s="22">
        <f t="shared" si="163"/>
        <v>3.1013836076193781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81.369600000000233</v>
      </c>
      <c r="D163" s="11">
        <f t="shared" si="140"/>
        <v>22.471726892079285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801.58217250026303</v>
      </c>
      <c r="H163" s="67">
        <f t="shared" si="110"/>
        <v>474.19031100370512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64.578216269670577</v>
      </c>
      <c r="T163" s="59">
        <f t="shared" si="142"/>
        <v>192.51173612651132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2.8390791249774852</v>
      </c>
      <c r="AA163" s="21">
        <f>EXP(-LN(2)/25)*AA162+(1-EXP(-LN(2)/25))/(LN(2)/25)*Calculateur!V163*Calculateur!X163*VLOOKUP('Données projet'!$B$9,Paramètres!$A$1:$I$89,3,0)*0.475*44/12</f>
        <v>0.19989842130288293</v>
      </c>
      <c r="AB163" s="21">
        <f>EXP(-LN(2)/2)*AB162+(1-EXP(-LN(2)/2))/(LN(2)/2)*V163*Y163*VLOOKUP('Données projet'!$B$9,Paramètres!$A$1:$I$89,3,0)*0.475*44/12</f>
        <v>1.1728620497424245E-20</v>
      </c>
      <c r="AC163" s="22">
        <f t="shared" si="163"/>
        <v>3.0389775462803681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81.878160000000236</v>
      </c>
      <c r="D164" s="11">
        <f t="shared" si="140"/>
        <v>22.595781967070696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806.46551693879326</v>
      </c>
      <c r="H164" s="67">
        <f t="shared" si="110"/>
        <v>475.29211559264849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64.578216269670577</v>
      </c>
      <c r="T164" s="59">
        <f t="shared" si="142"/>
        <v>192.51173612651132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2.7834065150039549</v>
      </c>
      <c r="AA164" s="21">
        <f>EXP(-LN(2)/25)*AA163+(1-EXP(-LN(2)/25))/(LN(2)/25)*Calculateur!V164*Calculateur!X164*VLOOKUP('Données projet'!$B$9,Paramètres!$A$1:$I$89,3,0)*0.475*44/12</f>
        <v>0.1944321884601545</v>
      </c>
      <c r="AB164" s="21">
        <f>EXP(-LN(2)/2)*AB163+(1-EXP(-LN(2)/2))/(LN(2)/2)*V164*Y164*VLOOKUP('Données projet'!$B$9,Paramètres!$A$1:$I$89,3,0)*0.475*44/12</f>
        <v>8.2933870876922216E-21</v>
      </c>
      <c r="AC164" s="22">
        <f t="shared" si="163"/>
        <v>2.9778387034641094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82.386720000000238</v>
      </c>
      <c r="D165" s="11">
        <f t="shared" si="140"/>
        <v>22.719747384358772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811.34816928277132</v>
      </c>
      <c r="H165" s="67">
        <f t="shared" si="110"/>
        <v>476.39376402775855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64.578216269670577</v>
      </c>
      <c r="T165" s="59">
        <f t="shared" si="142"/>
        <v>192.51173612651132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2.7288256109550666</v>
      </c>
      <c r="AA165" s="21">
        <f>EXP(-LN(2)/25)*AA164+(1-EXP(-LN(2)/25))/(LN(2)/25)*Calculateur!V165*Calculateur!X165*VLOOKUP('Données projet'!$B$9,Paramètres!$A$1:$I$89,3,0)*0.475*44/12</f>
        <v>0.18911543004196718</v>
      </c>
      <c r="AB165" s="21">
        <f>EXP(-LN(2)/2)*AB164+(1-EXP(-LN(2)/2))/(LN(2)/2)*V165*Y165*VLOOKUP('Données projet'!$B$9,Paramètres!$A$1:$I$89,3,0)*0.475*44/12</f>
        <v>5.8643102487121224E-21</v>
      </c>
      <c r="AC165" s="22">
        <f t="shared" si="163"/>
        <v>2.9179410409970337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82.895280000000241</v>
      </c>
      <c r="D166" s="11">
        <f t="shared" si="140"/>
        <v>22.843623761592784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816.2301343000164</v>
      </c>
      <c r="H166" s="67">
        <f t="shared" si="110"/>
        <v>477.4952573847745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64.578216269670577</v>
      </c>
      <c r="T166" s="59">
        <f t="shared" si="142"/>
        <v>192.51173612651132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2.6753150051435126</v>
      </c>
      <c r="AA166" s="21">
        <f>EXP(-LN(2)/25)*AA165+(1-EXP(-LN(2)/25))/(LN(2)/25)*Calculateur!V166*Calculateur!X166*VLOOKUP('Données projet'!$B$9,Paramètres!$A$1:$I$89,3,0)*0.475*44/12</f>
        <v>0.18394405866232136</v>
      </c>
      <c r="AB166" s="21">
        <f>EXP(-LN(2)/2)*AB165+(1-EXP(-LN(2)/2))/(LN(2)/2)*V166*Y166*VLOOKUP('Données projet'!$B$9,Paramètres!$A$1:$I$89,3,0)*0.475*44/12</f>
        <v>4.1466935438461108E-21</v>
      </c>
      <c r="AC166" s="22">
        <f t="shared" si="163"/>
        <v>2.8592590638058342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83.403840000000244</v>
      </c>
      <c r="D167" s="11">
        <f t="shared" si="140"/>
        <v>22.967411708405145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821.1114166964627</v>
      </c>
      <c r="H167" s="67">
        <f t="shared" si="110"/>
        <v>478.59659672547269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64.578216269670577</v>
      </c>
      <c r="T167" s="59">
        <f t="shared" si="142"/>
        <v>192.51173612651132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2.6228537096736764</v>
      </c>
      <c r="AA167" s="21">
        <f>EXP(-LN(2)/25)*AA166+(1-EXP(-LN(2)/25))/(LN(2)/25)*Calculateur!V167*Calculateur!X167*VLOOKUP('Données projet'!$B$9,Paramètres!$A$1:$I$89,3,0)*0.475*44/12</f>
        <v>0.17891409870500255</v>
      </c>
      <c r="AB167" s="21">
        <f>EXP(-LN(2)/2)*AB166+(1-EXP(-LN(2)/2))/(LN(2)/2)*V167*Y167*VLOOKUP('Données projet'!$B$9,Paramètres!$A$1:$I$89,3,0)*0.475*44/12</f>
        <v>2.9321551243560612E-21</v>
      </c>
      <c r="AC167" s="22">
        <f t="shared" si="163"/>
        <v>2.801767808378679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83.912400000000247</v>
      </c>
      <c r="D168" s="11">
        <f t="shared" si="140"/>
        <v>23.091111826563672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825.99202111733564</v>
      </c>
      <c r="H168" s="67">
        <f t="shared" si="110"/>
        <v>479.69778309793213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64.578216269670577</v>
      </c>
      <c r="T168" s="59">
        <f t="shared" si="142"/>
        <v>192.51173612651132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2.5714211482097729</v>
      </c>
      <c r="AA168" s="21">
        <f>EXP(-LN(2)/25)*AA167+(1-EXP(-LN(2)/25))/(LN(2)/25)*Calculateur!V168*Calculateur!X168*VLOOKUP('Données projet'!$B$9,Paramètres!$A$1:$I$89,3,0)*0.475*44/12</f>
        <v>0.17402168326723072</v>
      </c>
      <c r="AB168" s="21">
        <f>EXP(-LN(2)/2)*AB167+(1-EXP(-LN(2)/2))/(LN(2)/2)*V168*Y168*VLOOKUP('Données projet'!$B$9,Paramètres!$A$1:$I$89,3,0)*0.475*44/12</f>
        <v>2.0733467719230554E-21</v>
      </c>
      <c r="AC168" s="22">
        <f t="shared" si="163"/>
        <v>2.7454428314770034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84.42096000000025</v>
      </c>
      <c r="D169" s="11">
        <f t="shared" si="140"/>
        <v>23.214724710120091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830.87195214829751</v>
      </c>
      <c r="H169" s="67">
        <f t="shared" si="110"/>
        <v>480.79881753679291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64.578216269670577</v>
      </c>
      <c r="T169" s="59">
        <f t="shared" si="142"/>
        <v>192.51173612651132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2.5209971479054119</v>
      </c>
      <c r="AA169" s="21">
        <f>EXP(-LN(2)/25)*AA168+(1-EXP(-LN(2)/25))/(LN(2)/25)*Calculateur!V169*Calculateur!X169*VLOOKUP('Données projet'!$B$9,Paramètres!$A$1:$I$89,3,0)*0.475*44/12</f>
        <v>0.1692630511868857</v>
      </c>
      <c r="AB169" s="21">
        <f>EXP(-LN(2)/2)*AB168+(1-EXP(-LN(2)/2))/(LN(2)/2)*V169*Y169*VLOOKUP('Données projet'!$B$9,Paramètres!$A$1:$I$89,3,0)*0.475*44/12</f>
        <v>1.4660775621780306E-21</v>
      </c>
      <c r="AC169" s="22">
        <f t="shared" si="163"/>
        <v>2.6902601990922976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84.929520000000252</v>
      </c>
      <c r="D170" s="11">
        <f t="shared" si="140"/>
        <v>23.33825094555484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835.75121431656578</v>
      </c>
      <c r="H170" s="67">
        <f t="shared" si="110"/>
        <v>481.89970106350842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64.578216269670577</v>
      </c>
      <c r="T170" s="59">
        <f t="shared" si="142"/>
        <v>192.51173612651132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2.4715619314914159</v>
      </c>
      <c r="AA170" s="21">
        <f>EXP(-LN(2)/25)*AA169+(1-EXP(-LN(2)/25))/(LN(2)/25)*Calculateur!V170*Calculateur!X170*VLOOKUP('Données projet'!$B$9,Paramètres!$A$1:$I$89,3,0)*0.475*44/12</f>
        <v>0.1646345441510233</v>
      </c>
      <c r="AB170" s="21">
        <f>EXP(-LN(2)/2)*AB169+(1-EXP(-LN(2)/2))/(LN(2)/2)*V170*Y170*VLOOKUP('Données projet'!$B$9,Paramètres!$A$1:$I$89,3,0)*0.475*44/12</f>
        <v>1.0366733859615277E-21</v>
      </c>
      <c r="AC170" s="22">
        <f t="shared" si="163"/>
        <v>2.6361964756424392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85.438080000000255</v>
      </c>
      <c r="D171" s="11">
        <f t="shared" si="140"/>
        <v>23.461691111918345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840.62981209200325</v>
      </c>
      <c r="H171" s="67">
        <f t="shared" si="110"/>
        <v>483.00043468659152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64.578216269670577</v>
      </c>
      <c r="T171" s="59">
        <f t="shared" si="142"/>
        <v>192.51173612651132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2.4230961095187937</v>
      </c>
      <c r="AA171" s="21">
        <f>EXP(-LN(2)/25)*AA170+(1-EXP(-LN(2)/25))/(LN(2)/25)*Calculateur!V171*Calculateur!X171*VLOOKUP('Données projet'!$B$9,Paramètres!$A$1:$I$89,3,0)*0.475*44/12</f>
        <v>0.16013260388345918</v>
      </c>
      <c r="AB171" s="21">
        <f>EXP(-LN(2)/2)*AB170+(1-EXP(-LN(2)/2))/(LN(2)/2)*V171*Y171*VLOOKUP('Données projet'!$B$9,Paramètres!$A$1:$I$89,3,0)*0.475*44/12</f>
        <v>7.330387810890153E-22</v>
      </c>
      <c r="AC171" s="22">
        <f t="shared" si="163"/>
        <v>2.5832287134022529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85.946640000000258</v>
      </c>
      <c r="D172" s="11">
        <f t="shared" si="140"/>
        <v>23.585045780968709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845.50774988818148</v>
      </c>
      <c r="H172" s="67">
        <f t="shared" si="110"/>
        <v>484.10101940185427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64.578216269670577</v>
      </c>
      <c r="T172" s="59">
        <f t="shared" si="142"/>
        <v>192.51173612651132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2.3755806727538222</v>
      </c>
      <c r="AA172" s="21">
        <f>EXP(-LN(2)/25)*AA171+(1-EXP(-LN(2)/25))/(LN(2)/25)*Calculateur!V172*Calculateur!X172*VLOOKUP('Données projet'!$B$9,Paramètres!$A$1:$I$89,3,0)*0.475*44/12</f>
        <v>0.15575376940925834</v>
      </c>
      <c r="AB172" s="21">
        <f>EXP(-LN(2)/2)*AB171+(1-EXP(-LN(2)/2))/(LN(2)/2)*V172*Y172*VLOOKUP('Données projet'!$B$9,Paramètres!$A$1:$I$89,3,0)*0.475*44/12</f>
        <v>5.1833669298076385E-22</v>
      </c>
      <c r="AC172" s="22">
        <f t="shared" si="163"/>
        <v>2.5313344421630806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86.455200000000261</v>
      </c>
      <c r="D173" s="11">
        <f t="shared" si="140"/>
        <v>23.708315517306314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850.3850320634192</v>
      </c>
      <c r="H173" s="67">
        <f t="shared" si="110"/>
        <v>485.20145619264224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64.578216269670577</v>
      </c>
      <c r="T173" s="59">
        <f t="shared" si="142"/>
        <v>192.51173612651132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2.3289969847222571</v>
      </c>
      <c r="AA173" s="21">
        <f>EXP(-LN(2)/25)*AA172+(1-EXP(-LN(2)/25))/(LN(2)/25)*Calculateur!V173*Calculateur!X173*VLOOKUP('Données projet'!$B$9,Paramètres!$A$1:$I$89,3,0)*0.475*44/12</f>
        <v>0.15149467439402742</v>
      </c>
      <c r="AB173" s="21">
        <f>EXP(-LN(2)/2)*AB172+(1-EXP(-LN(2)/2))/(LN(2)/2)*V173*Y173*VLOOKUP('Données projet'!$B$9,Paramètres!$A$1:$I$89,3,0)*0.475*44/12</f>
        <v>3.6651939054450765E-22</v>
      </c>
      <c r="AC173" s="22">
        <f t="shared" si="163"/>
        <v>2.4804916591162844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86.963760000000264</v>
      </c>
      <c r="D174" s="11">
        <f t="shared" si="140"/>
        <v>23.831500878504777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855.26166292179335</v>
      </c>
      <c r="H174" s="67">
        <f t="shared" si="110"/>
        <v>486.30174603006293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64.578216269670577</v>
      </c>
      <c r="T174" s="59">
        <f t="shared" si="142"/>
        <v>192.51173612651132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2.2833267743997467</v>
      </c>
      <c r="AA174" s="21">
        <f>EXP(-LN(2)/25)*AA173+(1-EXP(-LN(2)/25))/(LN(2)/25)*Calculateur!V174*Calculateur!X174*VLOOKUP('Données projet'!$B$9,Paramètres!$A$1:$I$89,3,0)*0.475*44/12</f>
        <v>0.14735204455596407</v>
      </c>
      <c r="AB174" s="21">
        <f>EXP(-LN(2)/2)*AB173+(1-EXP(-LN(2)/2))/(LN(2)/2)*V174*Y174*VLOOKUP('Données projet'!$B$9,Paramètres!$A$1:$I$89,3,0)*0.475*44/12</f>
        <v>2.5916834649038192E-22</v>
      </c>
      <c r="AC174" s="22">
        <f t="shared" si="163"/>
        <v>2.4306788189557107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87.472320000000266</v>
      </c>
      <c r="D175" s="11">
        <f t="shared" si="140"/>
        <v>23.954602415239137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860.13764671412866</v>
      </c>
      <c r="H175" s="67">
        <f t="shared" si="110"/>
        <v>487.40188987320857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64.578216269670577</v>
      </c>
      <c r="T175" s="59">
        <f t="shared" si="142"/>
        <v>192.51173612651132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2.238552129045583</v>
      </c>
      <c r="AA175" s="21">
        <f>EXP(-LN(2)/25)*AA174+(1-EXP(-LN(2)/25))/(LN(2)/25)*Calculateur!V175*Calculateur!X175*VLOOKUP('Données projet'!$B$9,Paramètres!$A$1:$I$89,3,0)*0.475*44/12</f>
        <v>0.14332269514867399</v>
      </c>
      <c r="AB175" s="21">
        <f>EXP(-LN(2)/2)*AB174+(1-EXP(-LN(2)/2))/(LN(2)/2)*V175*Y175*VLOOKUP('Données projet'!$B$9,Paramètres!$A$1:$I$89,3,0)*0.475*44/12</f>
        <v>1.8325969527225383E-22</v>
      </c>
      <c r="AC175" s="22">
        <f t="shared" si="163"/>
        <v>2.3818748241942571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87.980880000000269</v>
      </c>
      <c r="D176" s="11">
        <f t="shared" si="140"/>
        <v>24.077620671410731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865.01298763896204</v>
      </c>
      <c r="H176" s="67">
        <f t="shared" si="110"/>
        <v>488.50188866937413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64.578216269670577</v>
      </c>
      <c r="T176" s="59">
        <f t="shared" si="142"/>
        <v>192.51173612651132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2.1946554871769774</v>
      </c>
      <c r="AA176" s="21">
        <f>EXP(-LN(2)/25)*AA175+(1-EXP(-LN(2)/25))/(LN(2)/25)*Calculateur!V176*Calculateur!X176*VLOOKUP('Données projet'!$B$9,Paramètres!$A$1:$I$89,3,0)*0.475*44/12</f>
        <v>0.13940352851282053</v>
      </c>
      <c r="AB176" s="21">
        <f>EXP(-LN(2)/2)*AB175+(1-EXP(-LN(2)/2))/(LN(2)/2)*V176*Y176*VLOOKUP('Données projet'!$B$9,Paramètres!$A$1:$I$89,3,0)*0.475*44/12</f>
        <v>1.2958417324519096E-22</v>
      </c>
      <c r="AC176" s="22">
        <f t="shared" si="163"/>
        <v>2.3340590156897978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88.489440000000272</v>
      </c>
      <c r="D177" s="11">
        <f t="shared" si="140"/>
        <v>24.200556184269178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869.88768984348337</v>
      </c>
      <c r="H177" s="67">
        <f t="shared" si="110"/>
        <v>489.60174335426927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64.578216269670577</v>
      </c>
      <c r="T177" s="59">
        <f t="shared" si="142"/>
        <v>192.51173612651132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2.1516196316811076</v>
      </c>
      <c r="AA177" s="21">
        <f>EXP(-LN(2)/25)*AA176+(1-EXP(-LN(2)/25))/(LN(2)/25)*Calculateur!V177*Calculateur!X177*VLOOKUP('Données projet'!$B$9,Paramètres!$A$1:$I$89,3,0)*0.475*44/12</f>
        <v>0.13559153169472452</v>
      </c>
      <c r="AB177" s="21">
        <f>EXP(-LN(2)/2)*AB176+(1-EXP(-LN(2)/2))/(LN(2)/2)*V177*Y177*VLOOKUP('Données projet'!$B$9,Paramètres!$A$1:$I$89,3,0)*0.475*44/12</f>
        <v>9.1629847636126913E-23</v>
      </c>
      <c r="AC177" s="22">
        <f t="shared" si="163"/>
        <v>2.2872111633758321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88.998000000000275</v>
      </c>
      <c r="D178" s="11">
        <f t="shared" si="140"/>
        <v>24.323409484531542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874.76175742445605</v>
      </c>
      <c r="H178" s="67">
        <f t="shared" si="110"/>
        <v>490.70145485222622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64.578216269670577</v>
      </c>
      <c r="T178" s="59">
        <f t="shared" si="142"/>
        <v>192.51173612651132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2.1094276830622318</v>
      </c>
      <c r="AA178" s="21">
        <f>EXP(-LN(2)/25)*AA177+(1-EXP(-LN(2)/25))/(LN(2)/25)*Calculateur!V178*Calculateur!X178*VLOOKUP('Données projet'!$B$9,Paramètres!$A$1:$I$89,3,0)*0.475*44/12</f>
        <v>0.13188377413008351</v>
      </c>
      <c r="AB178" s="21">
        <f>EXP(-LN(2)/2)*AB177+(1-EXP(-LN(2)/2))/(LN(2)/2)*V178*Y178*VLOOKUP('Données projet'!$B$9,Paramètres!$A$1:$I$89,3,0)*0.475*44/12</f>
        <v>6.4792086622595481E-23</v>
      </c>
      <c r="AC178" s="22">
        <f t="shared" si="163"/>
        <v>2.2413114571923152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89.506560000000277</v>
      </c>
      <c r="D179" s="11">
        <f t="shared" si="140"/>
        <v>24.446181096498528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879.63519442911365</v>
      </c>
      <c r="H179" s="67">
        <f t="shared" si="110"/>
        <v>491.80102407640209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64.578216269670577</v>
      </c>
      <c r="T179" s="59">
        <f t="shared" si="142"/>
        <v>192.51173612651132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2.0680630928212245</v>
      </c>
      <c r="AA179" s="21">
        <f>EXP(-LN(2)/25)*AA178+(1-EXP(-LN(2)/25))/(LN(2)/25)*Calculateur!V179*Calculateur!X179*VLOOKUP('Données projet'!$B$9,Paramètres!$A$1:$I$89,3,0)*0.475*44/12</f>
        <v>0.12827740539103011</v>
      </c>
      <c r="AB179" s="21">
        <f>EXP(-LN(2)/2)*AB178+(1-EXP(-LN(2)/2))/(LN(2)/2)*V179*Y179*VLOOKUP('Données projet'!$B$9,Paramètres!$A$1:$I$89,3,0)*0.475*44/12</f>
        <v>4.5814923818063456E-23</v>
      </c>
      <c r="AC179" s="22">
        <f t="shared" si="163"/>
        <v>2.1963404982122547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90.01512000000028</v>
      </c>
      <c r="D180" s="11">
        <f t="shared" si="140"/>
        <v>24.568871538168118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884.50800485603668</v>
      </c>
      <c r="H180" s="67">
        <f t="shared" si="110"/>
        <v>492.90045192897657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64.578216269670577</v>
      </c>
      <c r="T180" s="59">
        <f t="shared" si="142"/>
        <v>192.51173612651132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2.0275096369649344</v>
      </c>
      <c r="AA180" s="21">
        <f>EXP(-LN(2)/25)*AA179+(1-EXP(-LN(2)/25))/(LN(2)/25)*Calculateur!V180*Calculateur!X180*VLOOKUP('Données projet'!$B$9,Paramètres!$A$1:$I$89,3,0)*0.475*44/12</f>
        <v>0.12476965299479682</v>
      </c>
      <c r="AB180" s="21">
        <f>EXP(-LN(2)/2)*AB179+(1-EXP(-LN(2)/2))/(LN(2)/2)*V180*Y180*VLOOKUP('Données projet'!$B$9,Paramètres!$A$1:$I$89,3,0)*0.475*44/12</f>
        <v>3.239604331129774E-23</v>
      </c>
      <c r="AC180" s="22">
        <f t="shared" si="163"/>
        <v>2.1522792899597314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90.523680000000283</v>
      </c>
      <c r="D181" s="11">
        <f t="shared" si="140"/>
        <v>24.691481321346508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889.38019265601042</v>
      </c>
      <c r="H181" s="67">
        <f t="shared" si="110"/>
        <v>493.99973930134564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64.578216269670577</v>
      </c>
      <c r="T181" s="59">
        <f t="shared" si="142"/>
        <v>192.51173612651132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1.9877514096428206</v>
      </c>
      <c r="AA181" s="21">
        <f>EXP(-LN(2)/25)*AA180+(1-EXP(-LN(2)/25))/(LN(2)/25)*Calculateur!V181*Calculateur!X181*VLOOKUP('Données projet'!$B$9,Paramètres!$A$1:$I$89,3,0)*0.475*44/12</f>
        <v>0.12135782027230321</v>
      </c>
      <c r="AB181" s="21">
        <f>EXP(-LN(2)/2)*AB180+(1-EXP(-LN(2)/2))/(LN(2)/2)*V181*Y181*VLOOKUP('Données projet'!$B$9,Paramètres!$A$1:$I$89,3,0)*0.475*44/12</f>
        <v>2.2907461909031728E-23</v>
      </c>
      <c r="AC181" s="22">
        <f t="shared" si="163"/>
        <v>2.109109229915124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91.032240000000286</v>
      </c>
      <c r="D182" s="11">
        <f t="shared" si="140"/>
        <v>24.814010951756465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894.25176173285934</v>
      </c>
      <c r="H182" s="67">
        <f t="shared" si="110"/>
        <v>495.09888707430969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64.578216269670577</v>
      </c>
      <c r="T182" s="59">
        <f t="shared" si="142"/>
        <v>192.51173612651132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1.9487728169083693</v>
      </c>
      <c r="AA182" s="21">
        <f>EXP(-LN(2)/25)*AA181+(1-EXP(-LN(2)/25))/(LN(2)/25)*Calculateur!V182*Calculateur!X182*VLOOKUP('Données projet'!$B$9,Paramètres!$A$1:$I$89,3,0)*0.475*44/12</f>
        <v>0.11803928429502668</v>
      </c>
      <c r="AB182" s="21">
        <f>EXP(-LN(2)/2)*AB181+(1-EXP(-LN(2)/2))/(LN(2)/2)*V182*Y182*VLOOKUP('Données projet'!$B$9,Paramètres!$A$1:$I$89,3,0)*0.475*44/12</f>
        <v>1.619802165564887E-23</v>
      </c>
      <c r="AC182" s="22">
        <f t="shared" si="163"/>
        <v>2.066812101203396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91.540800000000289</v>
      </c>
      <c r="D183" s="11">
        <f t="shared" si="140"/>
        <v>24.93646092914322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899.12271594426568</v>
      </c>
      <c r="H183" s="67">
        <f t="shared" si="110"/>
        <v>496.19789611825826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64.578216269670577</v>
      </c>
      <c r="T183" s="59">
        <f t="shared" si="142"/>
        <v>192.51173612651132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1.9105585706028467</v>
      </c>
      <c r="AA183" s="21">
        <f>EXP(-LN(2)/25)*AA182+(1-EXP(-LN(2)/25))/(LN(2)/25)*Calculateur!V183*Calculateur!X183*VLOOKUP('Données projet'!$B$9,Paramètres!$A$1:$I$89,3,0)*0.475*44/12</f>
        <v>0.114811493858563</v>
      </c>
      <c r="AB183" s="21">
        <f>EXP(-LN(2)/2)*AB182+(1-EXP(-LN(2)/2))/(LN(2)/2)*V183*Y183*VLOOKUP('Données projet'!$B$9,Paramètres!$A$1:$I$89,3,0)*0.475*44/12</f>
        <v>1.1453730954515864E-23</v>
      </c>
      <c r="AC183" s="22">
        <f t="shared" si="163"/>
        <v>2.0253700644614097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92.049360000000291</v>
      </c>
      <c r="D184" s="11">
        <f t="shared" si="140"/>
        <v>25.058831747377901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903.99305910256851</v>
      </c>
      <c r="H184" s="67">
        <f t="shared" si="110"/>
        <v>497.29676729335029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64.578216269670577</v>
      </c>
      <c r="T184" s="59">
        <f t="shared" si="142"/>
        <v>192.51173612651132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1.8730936823589865</v>
      </c>
      <c r="AA184" s="21">
        <f>EXP(-LN(2)/25)*AA183+(1-EXP(-LN(2)/25))/(LN(2)/25)*Calculateur!V184*Calculateur!X184*VLOOKUP('Données projet'!$B$9,Paramètres!$A$1:$I$89,3,0)*0.475*44/12</f>
        <v>0.11167196752132653</v>
      </c>
      <c r="AB184" s="21">
        <f>EXP(-LN(2)/2)*AB183+(1-EXP(-LN(2)/2))/(LN(2)/2)*V184*Y184*VLOOKUP('Données projet'!$B$9,Paramètres!$A$1:$I$89,3,0)*0.475*44/12</f>
        <v>8.0990108278244351E-24</v>
      </c>
      <c r="AC184" s="22">
        <f t="shared" si="163"/>
        <v>1.984765649880313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92.557920000000294</v>
      </c>
      <c r="D185" s="11">
        <f t="shared" si="140"/>
        <v>25.181123894558723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908.86279497554335</v>
      </c>
      <c r="H185" s="67">
        <f t="shared" si="110"/>
        <v>498.3955014496903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64.578216269670577</v>
      </c>
      <c r="T185" s="59">
        <f t="shared" si="142"/>
        <v>192.51173612651132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1.8363634577222632</v>
      </c>
      <c r="AA185" s="21">
        <f>EXP(-LN(2)/25)*AA184+(1-EXP(-LN(2)/25))/(LN(2)/25)*Calculateur!V185*Calculateur!X185*VLOOKUP('Données projet'!$B$9,Paramètres!$A$1:$I$89,3,0)*0.475*44/12</f>
        <v>0.10861829169688232</v>
      </c>
      <c r="AB185" s="21">
        <f>EXP(-LN(2)/2)*AB184+(1-EXP(-LN(2)/2))/(LN(2)/2)*V185*Y185*VLOOKUP('Données projet'!$B$9,Paramètres!$A$1:$I$89,3,0)*0.475*44/12</f>
        <v>5.726865477257932E-24</v>
      </c>
      <c r="AC185" s="22">
        <f t="shared" si="163"/>
        <v>1.9449817494191455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93.066480000000297</v>
      </c>
      <c r="D186" s="11">
        <f t="shared" si="140"/>
        <v>25.303337853109635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913.73192728716458</v>
      </c>
      <c r="H186" s="67">
        <f t="shared" si="110"/>
        <v>499.4940994274998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64.578216269670577</v>
      </c>
      <c r="T186" s="59">
        <f t="shared" si="142"/>
        <v>192.51173612651132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1.800353490387441</v>
      </c>
      <c r="AA186" s="21">
        <f>EXP(-LN(2)/25)*AA185+(1-EXP(-LN(2)/25))/(LN(2)/25)*Calculateur!V186*Calculateur!X186*VLOOKUP('Données projet'!$B$9,Paramètres!$A$1:$I$89,3,0)*0.475*44/12</f>
        <v>0.10564811879844337</v>
      </c>
      <c r="AB186" s="21">
        <f>EXP(-LN(2)/2)*AB185+(1-EXP(-LN(2)/2))/(LN(2)/2)*V186*Y186*VLOOKUP('Données projet'!$B$9,Paramètres!$A$1:$I$89,3,0)*0.475*44/12</f>
        <v>4.0495054139122176E-24</v>
      </c>
      <c r="AC186" s="22">
        <f t="shared" si="163"/>
        <v>1.9060016091858842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93.5750400000003</v>
      </c>
      <c r="D187" s="11">
        <f t="shared" si="140"/>
        <v>25.42547409987715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918.60045971835234</v>
      </c>
      <c r="H187" s="67">
        <f t="shared" si="110"/>
        <v>500.5925620572865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64.578216269670577</v>
      </c>
      <c r="T187" s="59">
        <f t="shared" si="142"/>
        <v>192.51173612651132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1.7650496565481433</v>
      </c>
      <c r="AA187" s="21">
        <f>EXP(-LN(2)/25)*AA186+(1-EXP(-LN(2)/25))/(LN(2)/25)*Calculateur!V187*Calculateur!X187*VLOOKUP('Données projet'!$B$9,Paramètres!$A$1:$I$89,3,0)*0.475*44/12</f>
        <v>0.10275916543410683</v>
      </c>
      <c r="AB187" s="21">
        <f>EXP(-LN(2)/2)*AB186+(1-EXP(-LN(2)/2))/(LN(2)/2)*V187*Y187*VLOOKUP('Données projet'!$B$9,Paramètres!$A$1:$I$89,3,0)*0.475*44/12</f>
        <v>2.863432738628966E-24</v>
      </c>
      <c r="AC187" s="22">
        <f t="shared" si="163"/>
        <v>1.8678088219822502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94.083600000000303</v>
      </c>
      <c r="D188" s="11">
        <f t="shared" si="140"/>
        <v>25.547533106224602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923.46839590770105</v>
      </c>
      <c r="H188" s="67">
        <f t="shared" si="110"/>
        <v>501.69089016000834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64.578216269670577</v>
      </c>
      <c r="T188" s="59">
        <f t="shared" si="142"/>
        <v>192.51173612651132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1.7304381093572219</v>
      </c>
      <c r="AA188" s="21">
        <f>EXP(-LN(2)/25)*AA187+(1-EXP(-LN(2)/25))/(LN(2)/25)*Calculateur!V188*Calculateur!X188*VLOOKUP('Données projet'!$B$9,Paramètres!$A$1:$I$89,3,0)*0.475*44/12</f>
        <v>9.9949210651441536E-2</v>
      </c>
      <c r="AB188" s="21">
        <f>EXP(-LN(2)/2)*AB187+(1-EXP(-LN(2)/2))/(LN(2)/2)*V188*Y188*VLOOKUP('Données projet'!$B$9,Paramètres!$A$1:$I$89,3,0)*0.475*44/12</f>
        <v>2.0247527069561088E-24</v>
      </c>
      <c r="AC188" s="22">
        <f t="shared" si="163"/>
        <v>1.8303873200086633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94.592160000000305</v>
      </c>
      <c r="D189" s="11">
        <f t="shared" si="140"/>
        <v>25.669515338124533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928.33573945219177</v>
      </c>
      <c r="H189" s="67">
        <f t="shared" si="110"/>
        <v>502.78908454723404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64.578216269670577</v>
      </c>
      <c r="T189" s="59">
        <f t="shared" si="142"/>
        <v>192.51173612651132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1.6965052734957551</v>
      </c>
      <c r="AA189" s="21">
        <f>EXP(-LN(2)/25)*AA188+(1-EXP(-LN(2)/25))/(LN(2)/25)*Calculateur!V189*Calculateur!X189*VLOOKUP('Données projet'!$B$9,Paramètres!$A$1:$I$89,3,0)*0.475*44/12</f>
        <v>9.7216094230077321E-2</v>
      </c>
      <c r="AB189" s="21">
        <f>EXP(-LN(2)/2)*AB188+(1-EXP(-LN(2)/2))/(LN(2)/2)*V189*Y189*VLOOKUP('Données projet'!$B$9,Paramètres!$A$1:$I$89,3,0)*0.475*44/12</f>
        <v>1.431716369314483E-24</v>
      </c>
      <c r="AC189" s="22">
        <f t="shared" si="163"/>
        <v>1.7937213677258323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95.100720000000308</v>
      </c>
      <c r="D190" s="11">
        <f t="shared" si="140"/>
        <v>25.791421256249013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933.20249390788956</v>
      </c>
      <c r="H190" s="67">
        <f t="shared" si="110"/>
        <v>503.88714602130085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64.578216269670577</v>
      </c>
      <c r="T190" s="59">
        <f t="shared" si="142"/>
        <v>192.51173612651132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1.6632378398485455</v>
      </c>
      <c r="AA190" s="21">
        <f>EXP(-LN(2)/25)*AA189+(1-EXP(-LN(2)/25))/(LN(2)/25)*Calculateur!V190*Calculateur!X190*VLOOKUP('Données projet'!$B$9,Paramètres!$A$1:$I$89,3,0)*0.475*44/12</f>
        <v>9.4557715020983646E-2</v>
      </c>
      <c r="AB190" s="21">
        <f>EXP(-LN(2)/2)*AB189+(1-EXP(-LN(2)/2))/(LN(2)/2)*V190*Y190*VLOOKUP('Données projet'!$B$9,Paramètres!$A$1:$I$89,3,0)*0.475*44/12</f>
        <v>1.0123763534780544E-24</v>
      </c>
      <c r="AC190" s="22">
        <f t="shared" si="163"/>
        <v>1.7577955548695292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95.609280000000311</v>
      </c>
      <c r="D191" s="11">
        <f t="shared" si="140"/>
        <v>25.913251316057998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938.06866279062558</v>
      </c>
      <c r="H191" s="67">
        <f t="shared" si="110"/>
        <v>504.98507537546817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64.578216269670577</v>
      </c>
      <c r="T191" s="59">
        <f t="shared" si="142"/>
        <v>192.51173612651132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1.6306227602840266</v>
      </c>
      <c r="AA191" s="21">
        <f>EXP(-LN(2)/25)*AA190+(1-EXP(-LN(2)/25))/(LN(2)/25)*Calculateur!V191*Calculateur!X191*VLOOKUP('Données projet'!$B$9,Paramètres!$A$1:$I$89,3,0)*0.475*44/12</f>
        <v>9.1972029331160735E-2</v>
      </c>
      <c r="AB191" s="21">
        <f>EXP(-LN(2)/2)*AB190+(1-EXP(-LN(2)/2))/(LN(2)/2)*V191*Y191*VLOOKUP('Données projet'!$B$9,Paramètres!$A$1:$I$89,3,0)*0.475*44/12</f>
        <v>7.1585818465724151E-25</v>
      </c>
      <c r="AC191" s="22">
        <f t="shared" si="163"/>
        <v>1.7225947896151874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96.117840000000314</v>
      </c>
      <c r="D192" s="11">
        <f t="shared" si="140"/>
        <v>26.035005967885567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942.93424957666286</v>
      </c>
      <c r="H192" s="67">
        <f t="shared" si="110"/>
        <v>506.08287339406786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64.578216269670577</v>
      </c>
      <c r="T192" s="59">
        <f t="shared" si="142"/>
        <v>192.51173612651132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1.5986472425365339</v>
      </c>
      <c r="AA192" s="21">
        <f>EXP(-LN(2)/25)*AA191+(1-EXP(-LN(2)/25))/(LN(2)/25)*Calculateur!V192*Calculateur!X192*VLOOKUP('Données projet'!$B$9,Paramètres!$A$1:$I$89,3,0)*0.475*44/12</f>
        <v>8.945704935250133E-2</v>
      </c>
      <c r="AB192" s="21">
        <f>EXP(-LN(2)/2)*AB191+(1-EXP(-LN(2)/2))/(LN(2)/2)*V192*Y192*VLOOKUP('Données projet'!$B$9,Paramètres!$A$1:$I$89,3,0)*0.475*44/12</f>
        <v>5.0618817673902719E-25</v>
      </c>
      <c r="AC192" s="22">
        <f t="shared" si="163"/>
        <v>1.6881042918890352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96.626400000000316</v>
      </c>
      <c r="D193" s="11">
        <f t="shared" si="140"/>
        <v>26.156685657024486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947.79925770334921</v>
      </c>
      <c r="H193" s="67">
        <f t="shared" si="110"/>
        <v>507.18054085265146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64.578216269670577</v>
      </c>
      <c r="T193" s="59">
        <f t="shared" si="142"/>
        <v>192.51173612651132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1.5672987451889293</v>
      </c>
      <c r="AA193" s="21">
        <f>EXP(-LN(2)/25)*AA192+(1-EXP(-LN(2)/25))/(LN(2)/25)*Calculateur!V193*Calculateur!X193*VLOOKUP('Données projet'!$B$9,Paramètres!$A$1:$I$89,3,0)*0.475*44/12</f>
        <v>8.7010841633615416E-2</v>
      </c>
      <c r="AB193" s="21">
        <f>EXP(-LN(2)/2)*AB192+(1-EXP(-LN(2)/2))/(LN(2)/2)*V193*Y193*VLOOKUP('Données projet'!$B$9,Paramètres!$A$1:$I$89,3,0)*0.475*44/12</f>
        <v>3.5792909232862075E-25</v>
      </c>
      <c r="AC193" s="22">
        <f t="shared" si="163"/>
        <v>1.6543095868225448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97.134960000000319</v>
      </c>
      <c r="D194" s="11">
        <f t="shared" si="140"/>
        <v>26.278290823808955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952.66369056975589</v>
      </c>
      <c r="H194" s="67">
        <f t="shared" si="110"/>
        <v>508.27807851813446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64.578216269670577</v>
      </c>
      <c r="T194" s="59">
        <f t="shared" si="142"/>
        <v>192.51173612651132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1.5365649727536159</v>
      </c>
      <c r="AA194" s="21">
        <f>EXP(-LN(2)/25)*AA193+(1-EXP(-LN(2)/25))/(LN(2)/25)*Calculateur!V194*Calculateur!X194*VLOOKUP('Données projet'!$B$9,Paramètres!$A$1:$I$89,3,0)*0.475*44/12</f>
        <v>8.4631525593442905E-2</v>
      </c>
      <c r="AB194" s="21">
        <f>EXP(-LN(2)/2)*AB193+(1-EXP(-LN(2)/2))/(LN(2)/2)*V194*Y194*VLOOKUP('Données projet'!$B$9,Paramètres!$A$1:$I$89,3,0)*0.475*44/12</f>
        <v>2.530940883695136E-25</v>
      </c>
      <c r="AC194" s="22">
        <f t="shared" si="163"/>
        <v>1.6211964983470588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97.643520000000322</v>
      </c>
      <c r="D195" s="11">
        <f t="shared" si="140"/>
        <v>26.399821903695369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957.52755153730016</v>
      </c>
      <c r="H195" s="67">
        <f t="shared" si="110"/>
        <v>509.3754871489366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64.578216269670577</v>
      </c>
      <c r="T195" s="59">
        <f t="shared" si="142"/>
        <v>192.51173612651132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1.5064338708500089</v>
      </c>
      <c r="AA195" s="21">
        <f>EXP(-LN(2)/25)*AA194+(1-EXP(-LN(2)/25))/(LN(2)/25)*Calculateur!V195*Calculateur!X195*VLOOKUP('Données projet'!$B$9,Paramètres!$A$1:$I$89,3,0)*0.475*44/12</f>
        <v>8.2317272075511705E-2</v>
      </c>
      <c r="AB195" s="21">
        <f>EXP(-LN(2)/2)*AB194+(1-EXP(-LN(2)/2))/(LN(2)/2)*V195*Y195*VLOOKUP('Données projet'!$B$9,Paramètres!$A$1:$I$89,3,0)*0.475*44/12</f>
        <v>1.7896454616431038E-25</v>
      </c>
      <c r="AC195" s="22">
        <f t="shared" si="163"/>
        <v>1.5887511429255206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98.152080000000325</v>
      </c>
      <c r="D196" s="11">
        <f t="shared" si="140"/>
        <v>26.521279327341531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962.39084393035819</v>
      </c>
      <c r="H196" s="67">
        <f t="shared" ref="H196:H203" si="192">(B196+E196+F196)*44/12+(C196+D196)*0.475*44/12</f>
        <v>510.47276749512037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64.578216269670577</v>
      </c>
      <c r="T196" s="59">
        <f t="shared" si="142"/>
        <v>192.51173612651132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1.4768936214765742</v>
      </c>
      <c r="AA196" s="21">
        <f>EXP(-LN(2)/25)*AA195+(1-EXP(-LN(2)/25))/(LN(2)/25)*Calculateur!V196*Calculateur!X196*VLOOKUP('Données projet'!$B$9,Paramètres!$A$1:$I$89,3,0)*0.475*44/12</f>
        <v>8.0066301941729631E-2</v>
      </c>
      <c r="AB196" s="21">
        <f>EXP(-LN(2)/2)*AB195+(1-EXP(-LN(2)/2))/(LN(2)/2)*V196*Y196*VLOOKUP('Données projet'!$B$9,Paramètres!$A$1:$I$89,3,0)*0.475*44/12</f>
        <v>1.265470441847568E-25</v>
      </c>
      <c r="AC196" s="22">
        <f t="shared" si="163"/>
        <v>1.5569599234183038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98.660640000000328</v>
      </c>
      <c r="D197" s="11">
        <f t="shared" ref="D197:D203" si="202">IFERROR(EXP(-1.0587+0.8836*LN(C197)+0.284),0)</f>
        <v>26.642663520684049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967.2535710368619</v>
      </c>
      <c r="H197" s="67">
        <f t="shared" si="192"/>
        <v>511.56992029852529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64.578216269670577</v>
      </c>
      <c r="T197" s="59">
        <f t="shared" ref="T197:T203" si="204">$T$3</f>
        <v>192.51173612651132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1.4479326383755795</v>
      </c>
      <c r="AA197" s="21">
        <f>EXP(-LN(2)/25)*AA196+(1-EXP(-LN(2)/25))/(LN(2)/25)*Calculateur!V197*Calculateur!X197*VLOOKUP('Données projet'!$B$9,Paramètres!$A$1:$I$89,3,0)*0.475*44/12</f>
        <v>7.787688470462921E-2</v>
      </c>
      <c r="AB197" s="21">
        <f>EXP(-LN(2)/2)*AB196+(1-EXP(-LN(2)/2))/(LN(2)/2)*V197*Y197*VLOOKUP('Données projet'!$B$9,Paramètres!$A$1:$I$89,3,0)*0.475*44/12</f>
        <v>8.9482273082155188E-26</v>
      </c>
      <c r="AC197" s="22">
        <f t="shared" si="163"/>
        <v>1.5258095230802087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99.16920000000033</v>
      </c>
      <c r="D198" s="11">
        <f t="shared" si="202"/>
        <v>26.763974905014248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972.11573610888456</v>
      </c>
      <c r="H198" s="67">
        <f t="shared" si="192"/>
        <v>512.66694629290032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64.578216269670577</v>
      </c>
      <c r="T198" s="59">
        <f t="shared" si="204"/>
        <v>192.51173612651132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1.4195395624887399</v>
      </c>
      <c r="AA198" s="21">
        <f>EXP(-LN(2)/25)*AA197+(1-EXP(-LN(2)/25))/(LN(2)/25)*Calculateur!V198*Calculateur!X198*VLOOKUP('Données projet'!$B$9,Paramètres!$A$1:$I$89,3,0)*0.475*44/12</f>
        <v>7.574733719701375E-2</v>
      </c>
      <c r="AB198" s="21">
        <f>EXP(-LN(2)/2)*AB197+(1-EXP(-LN(2)/2))/(LN(2)/2)*V198*Y198*VLOOKUP('Données projet'!$B$9,Paramètres!$A$1:$I$89,3,0)*0.475*44/12</f>
        <v>6.3273522092378399E-26</v>
      </c>
      <c r="AC198" s="22">
        <f t="shared" si="163"/>
        <v>1.4952868996857536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99.677760000000333</v>
      </c>
      <c r="D199" s="11">
        <f t="shared" si="202"/>
        <v>26.885213897052331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976.97734236321367</v>
      </c>
      <c r="H199" s="67">
        <f t="shared" si="192"/>
        <v>513.76384620403337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64.578216269670577</v>
      </c>
      <c r="T199" s="59">
        <f t="shared" si="204"/>
        <v>192.51173612651132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1.3917032575019748</v>
      </c>
      <c r="AA199" s="21">
        <f>EXP(-LN(2)/25)*AA198+(1-EXP(-LN(2)/25))/(LN(2)/25)*Calculateur!V199*Calculateur!X199*VLOOKUP('Données projet'!$B$9,Paramètres!$A$1:$I$89,3,0)*0.475*44/12</f>
        <v>7.3676022277982076E-2</v>
      </c>
      <c r="AB199" s="21">
        <f>EXP(-LN(2)/2)*AB198+(1-EXP(-LN(2)/2))/(LN(2)/2)*V199*Y199*VLOOKUP('Données projet'!$B$9,Paramètres!$A$1:$I$89,3,0)*0.475*44/12</f>
        <v>4.4741136541077594E-26</v>
      </c>
      <c r="AC199" s="22">
        <f t="shared" si="163"/>
        <v>1.4653792797799567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100.18632000000034</v>
      </c>
      <c r="D200" s="11">
        <f t="shared" si="202"/>
        <v>27.006380909020105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981.83839298191208</v>
      </c>
      <c r="H200" s="67">
        <f t="shared" si="192"/>
        <v>514.86062074987717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64.578216269670577</v>
      </c>
      <c r="T200" s="59">
        <f t="shared" si="204"/>
        <v>192.51173612651132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1.3644128054775306</v>
      </c>
      <c r="AA200" s="21">
        <f>EXP(-LN(2)/25)*AA199+(1-EXP(-LN(2)/25))/(LN(2)/25)*Calculateur!V200*Calculateur!X200*VLOOKUP('Données projet'!$B$9,Paramètres!$A$1:$I$89,3,0)*0.475*44/12</f>
        <v>7.1661347574337037E-2</v>
      </c>
      <c r="AB200" s="21">
        <f>EXP(-LN(2)/2)*AB199+(1-EXP(-LN(2)/2))/(LN(2)/2)*V200*Y200*VLOOKUP('Données projet'!$B$9,Paramètres!$A$1:$I$89,3,0)*0.475*44/12</f>
        <v>3.16367610461892E-26</v>
      </c>
      <c r="AC200" s="22">
        <f t="shared" si="163"/>
        <v>1.4360741530518677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100.69488000000034</v>
      </c>
      <c r="D201" s="11">
        <f t="shared" si="202"/>
        <v>27.127476348711948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986.69889111286682</v>
      </c>
      <c r="H201" s="67">
        <f t="shared" si="192"/>
        <v>515.95727064067387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64.578216269670577</v>
      </c>
      <c r="T201" s="59">
        <f t="shared" si="204"/>
        <v>192.51173612651132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1.3376575025717536</v>
      </c>
      <c r="AA201" s="21">
        <f>EXP(-LN(2)/25)*AA200+(1-EXP(-LN(2)/25))/(LN(2)/25)*Calculateur!V201*Calculateur!X201*VLOOKUP('Données projet'!$B$9,Paramètres!$A$1:$I$89,3,0)*0.475*44/12</f>
        <v>6.9701764256410309E-2</v>
      </c>
      <c r="AB201" s="21">
        <f>EXP(-LN(2)/2)*AB200+(1-EXP(-LN(2)/2))/(LN(2)/2)*V201*Y201*VLOOKUP('Données projet'!$B$9,Paramètres!$A$1:$I$89,3,0)*0.475*44/12</f>
        <v>2.2370568270538797E-26</v>
      </c>
      <c r="AC201" s="22">
        <f t="shared" si="163"/>
        <v>1.407359266828164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101.20344000000034</v>
      </c>
      <c r="D202" s="11">
        <f t="shared" si="202"/>
        <v>27.248500619564698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991.55883987032678</v>
      </c>
      <c r="H202" s="67">
        <f t="shared" si="192"/>
        <v>517.05379657907577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64.578216269670577</v>
      </c>
      <c r="T202" s="59">
        <f t="shared" si="204"/>
        <v>192.51173612651132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1.3114268548368355</v>
      </c>
      <c r="AA202" s="21">
        <f>EXP(-LN(2)/25)*AA201+(1-EXP(-LN(2)/25))/(LN(2)/25)*Calculateur!V202*Calculateur!X202*VLOOKUP('Données projet'!$B$9,Paramètres!$A$1:$I$89,3,0)*0.475*44/12</f>
        <v>6.7795765847362299E-2</v>
      </c>
      <c r="AB202" s="21">
        <f>EXP(-LN(2)/2)*AB201+(1-EXP(-LN(2)/2))/(LN(2)/2)*V202*Y202*VLOOKUP('Données projet'!$B$9,Paramètres!$A$1:$I$89,3,0)*0.475*44/12</f>
        <v>1.58183805230946E-26</v>
      </c>
      <c r="AC202" s="22">
        <f t="shared" si="163"/>
        <v>1.3792226206841978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101.71200000000034</v>
      </c>
      <c r="D203" s="11">
        <f t="shared" si="202"/>
        <v>27.369454120725731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996.41824233542945</v>
      </c>
      <c r="H203" s="67">
        <f t="shared" si="192"/>
        <v>518.15019926026457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64.578216269670577</v>
      </c>
      <c r="T203" s="59">
        <f t="shared" si="204"/>
        <v>192.51173612651132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1.285710574104884</v>
      </c>
      <c r="AA203" s="21">
        <f>EXP(-LN(2)/25)*AA202+(1-EXP(-LN(2)/25))/(LN(2)/25)*Calculateur!V203*Calculateur!X203*VLOOKUP('Données projet'!$B$9,Paramètres!$A$1:$I$89,3,0)*0.475*44/12</f>
        <v>6.5941887065041796E-2</v>
      </c>
      <c r="AB203" s="21">
        <f>EXP(-LN(2)/2)*AB202+(1-EXP(-LN(2)/2))/(LN(2)/2)*V203*Y203*VLOOKUP('Données projet'!$B$9,Paramètres!$A$1:$I$89,3,0)*0.475*44/12</f>
        <v>1.1185284135269399E-26</v>
      </c>
      <c r="AC203" s="22">
        <f t="shared" si="163"/>
        <v>1.3516524611699259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2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.75" thickBot="1" x14ac:dyDescent="0.3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2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.75" thickBot="1" x14ac:dyDescent="0.3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.75" thickBot="1" x14ac:dyDescent="0.3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25">
      <c r="A93" s="122" t="s">
        <v>68</v>
      </c>
    </row>
    <row r="94" spans="1:14" x14ac:dyDescent="0.25">
      <c r="A94" s="122" t="s">
        <v>69</v>
      </c>
    </row>
    <row r="95" spans="1:14" x14ac:dyDescent="0.2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A4A</v>
      </c>
      <c r="B6" s="146">
        <f>'Données projet'!D9</f>
        <v>8.4499999999999993</v>
      </c>
      <c r="C6" s="147">
        <f ca="1">IF(OR('Données projet'!B9="",'Données projet'!C9="",'Données projet'!C9=0%),0,Calculateur!S3)</f>
        <v>64.578216269670577</v>
      </c>
      <c r="D6" s="147">
        <f>IF(OR('Données projet'!B9="",'Données projet'!C9="",'Données projet'!C9=0%),0,Calculateur!T3)</f>
        <v>192.51173612651132</v>
      </c>
      <c r="E6" s="147">
        <f ca="1">MIN(C6,D6)</f>
        <v>64.578216269670577</v>
      </c>
      <c r="F6" s="147">
        <f ca="1">E6*B6</f>
        <v>545.68592747871628</v>
      </c>
      <c r="G6" s="147">
        <f ca="1">F6*(100%-'Données projet'!$C$24)*(100%-'Données projet'!$C$25)*(100%-'Données projet'!$C$26)*(100%-'Données projet'!$C$27)</f>
        <v>442.00560125776019</v>
      </c>
      <c r="H6" s="148">
        <f>IF(OR('Données projet'!B9="",'Données projet'!C9="",'Données projet'!C9=0%),0,AVERAGE(Calculateur!$AC$3:$AC$33)*B6)</f>
        <v>161.61103880407961</v>
      </c>
      <c r="I6" s="149">
        <f>H6*(100%-'Données projet'!$C$24)*(100%-'Données projet'!$C$25)*(100%-'Données projet'!$C$26)*(100%-'Données projet'!$C$27)</f>
        <v>130.90494143130451</v>
      </c>
      <c r="J6" s="150">
        <f>IF(OR('Données projet'!B9="",'Données projet'!C9="",'Données projet'!C9=0%),0,SUM(Calculateur!$V$3:$V$33)*VLOOKUP('Données projet'!$B$9,Paramètres!$A$1:$I$89,9,0)*B6)</f>
        <v>1743.9180633333331</v>
      </c>
      <c r="K6" s="151">
        <f>J6*(100%-'Données projet'!$C$24)*(100%-'Données projet'!$C$25)*(100%-'Données projet'!$C$26)*(100%-'Données projet'!$C$27)</f>
        <v>1412.5736312999998</v>
      </c>
      <c r="L6" s="152">
        <f ca="1">G6+I6+K6</f>
        <v>1985.4841739890644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545.68592747871628</v>
      </c>
      <c r="G16" s="166">
        <f t="shared" ca="1" si="3"/>
        <v>442.00560125776019</v>
      </c>
      <c r="H16" s="167">
        <f t="shared" si="3"/>
        <v>161.61103880407961</v>
      </c>
      <c r="I16" s="167">
        <f t="shared" si="3"/>
        <v>130.90494143130451</v>
      </c>
      <c r="J16" s="168">
        <f t="shared" si="3"/>
        <v>1743.9180633333331</v>
      </c>
      <c r="K16" s="168">
        <f t="shared" si="3"/>
        <v>1412.5736312999998</v>
      </c>
      <c r="L16" s="169">
        <f t="shared" ca="1" si="3"/>
        <v>1985.4841739890644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A4A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B3" zoomScale="8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Peuplier A4A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1599.4412405736769</v>
      </c>
      <c r="U10" s="178">
        <f>'Données projet'!D9</f>
        <v>8.4499999999999993</v>
      </c>
      <c r="V10" s="177">
        <f>U10*T10</f>
        <v>13515.278482847569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Peuplier A4A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19.999999999999993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399.99999999999989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5880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-34031.133000406022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1401.4928657338951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6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-35432.625866139919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13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15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20</v>
      </c>
      <c r="B39" s="181">
        <f>'Données projet'!D52</f>
        <v>200.36974358974356</v>
      </c>
      <c r="C39" s="193">
        <v>20</v>
      </c>
      <c r="D39" s="182">
        <f t="shared" si="2"/>
        <v>4007.3948717948715</v>
      </c>
      <c r="E39" s="193">
        <v>150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17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FEA1B607-4099-4E47-AE6E-8A362AD29361}"/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2024-09-26T09:49:24Z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