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Quercy\FRANCOULES (46) - Delbot-BEL3\Dossier déposé 02042024\"/>
    </mc:Choice>
  </mc:AlternateContent>
  <xr:revisionPtr revIDLastSave="0" documentId="13_ncr:1_{F5B15102-5F05-4EE6-B60B-5A27E0E2DC2F}" xr6:coauthVersionLast="36" xr6:coauthVersionMax="36" xr10:uidLastSave="{00000000-0000-0000-0000-000000000000}"/>
  <bookViews>
    <workbookView xWindow="0" yWindow="0" windowWidth="21570" windowHeight="933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<sst xmlns="http://schemas.openxmlformats.org/spreadsheetml/2006/main" count="1170" uniqueCount="324">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</sst>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H20" sqref="H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1</v>
      </c>
      <c r="D9" s="36">
        <f t="shared" ref="D9:D18" si="0">C9*$C$5</f>
        <v>1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115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5.75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180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6.5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250</v>
      </c>
      <c r="C38" s="63">
        <v>3</v>
      </c>
      <c r="D38" s="63">
        <v>63</v>
      </c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257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337</v>
      </c>
      <c r="C40" s="63">
        <v>5</v>
      </c>
      <c r="D40" s="63">
        <v>67</v>
      </c>
      <c r="E40" s="54"/>
      <c r="F40" s="54"/>
      <c r="G40" s="54"/>
      <c r="H40" s="54"/>
      <c r="I40" s="52">
        <f t="shared" si="1"/>
        <v>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345</v>
      </c>
      <c r="C41" s="63">
        <v>6</v>
      </c>
      <c r="D41" s="63">
        <v>69</v>
      </c>
      <c r="E41" s="54"/>
      <c r="F41" s="54"/>
      <c r="G41" s="54"/>
      <c r="H41" s="54"/>
      <c r="I41" s="56">
        <f t="shared" si="1"/>
        <v>7.5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353</v>
      </c>
      <c r="C42" s="63">
        <v>7</v>
      </c>
      <c r="D42" s="63">
        <v>71</v>
      </c>
      <c r="E42" s="54"/>
      <c r="F42" s="54"/>
      <c r="G42" s="54"/>
      <c r="H42" s="54"/>
      <c r="I42" s="56">
        <f t="shared" si="1"/>
        <v>7.7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365</v>
      </c>
      <c r="C43" s="63">
        <v>8</v>
      </c>
      <c r="D43" s="63">
        <v>73</v>
      </c>
      <c r="E43" s="54"/>
      <c r="F43" s="54"/>
      <c r="G43" s="54"/>
      <c r="H43" s="54"/>
      <c r="I43" s="52">
        <f t="shared" si="1"/>
        <v>8.3000000000000007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375</v>
      </c>
      <c r="C44" s="63">
        <v>9</v>
      </c>
      <c r="D44" s="63">
        <v>375</v>
      </c>
      <c r="E44" s="54"/>
      <c r="F44" s="54"/>
      <c r="G44" s="54"/>
      <c r="H44" s="54"/>
      <c r="I44" s="52">
        <f t="shared" si="1"/>
        <v>8.3000000000000007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4" sqref="C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138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259.74478933784656</v>
      </c>
      <c r="T3" s="62">
        <f>IF('Données projet'!E9&gt;30,$R$33-$H$33,LOOKUP('Données projet'!$E$9,$A$3:$A$203,R3:R203)-LOOKUP('Données projet'!$E$9,$A$3:$A$203,$H$3:$H$203))</f>
        <v>223.74038909289646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5.75</v>
      </c>
      <c r="N4" s="14">
        <f>IF('Données projet'!$A$36&gt;35,N3+M4-V3,IF(A4&lt;'Données projet'!$A$36,$K$205^A4,IF(A4='Données projet'!$A$36,'Données projet'!$B$36,N3+M4-V3)))</f>
        <v>1.2677537154322802</v>
      </c>
      <c r="O4" s="14">
        <f>N4*VLOOKUP('Données projet'!$B$9,Paramètres!$A$1:$I$89,3,0)*VLOOKUP('Données projet'!$B$9,Paramètres!$A$1:$I$89,5,0)</f>
        <v>0.59330873882230706</v>
      </c>
      <c r="P4" s="14">
        <f>EXP(-1.0587+0.8836*LN(O4)+0.284)</f>
        <v>0.29055137246158741</v>
      </c>
      <c r="Q4" s="22">
        <f t="shared" ref="Q4:Q34" si="2">(O4+P4)*0.475*44/12</f>
        <v>1.5393896938194491</v>
      </c>
      <c r="R4" s="62">
        <f t="shared" si="0"/>
        <v>259.42827858270829</v>
      </c>
      <c r="S4" s="62">
        <f ca="1">AVERAGE(OFFSET($R$3,0,0,'Données projet'!$E$9+1,1))-AVERAGE(OFFSET($H$3,0,0,'Données projet'!$E$9+1,1))</f>
        <v>259.74478933784656</v>
      </c>
      <c r="T4" s="62">
        <f>$T$3</f>
        <v>223.74038909289646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5.75</v>
      </c>
      <c r="N5" s="14">
        <f>IF('Données projet'!$A$36&gt;35,N4+M5-V4,IF(A5&lt;'Données projet'!$A$36,$K$205^A5,IF(A5='Données projet'!$A$36,'Données projet'!$B$36,N4+M5-V4)))</f>
        <v>1.6071994829923508</v>
      </c>
      <c r="O5" s="14">
        <f>N5*VLOOKUP('Données projet'!$B$9,Paramètres!$A$1:$I$89,3,0)*VLOOKUP('Données projet'!$B$9,Paramètres!$A$1:$I$89,5,0)</f>
        <v>0.75216935804042018</v>
      </c>
      <c r="P5" s="14">
        <f t="shared" ref="P5:P68" si="33">EXP(-1.0587+0.8836*LN(O5)+0.284)</f>
        <v>0.35831464735172275</v>
      </c>
      <c r="Q5" s="22">
        <f t="shared" si="2"/>
        <v>1.9340929760579824</v>
      </c>
      <c r="R5" s="62">
        <f t="shared" si="0"/>
        <v>261.04520408716911</v>
      </c>
      <c r="S5" s="62">
        <f ca="1">AVERAGE(OFFSET($R$3,0,0,'Données projet'!$E$9+1,1))-AVERAGE(OFFSET($H$3,0,0,'Données projet'!$E$9+1,1))</f>
        <v>259.74478933784656</v>
      </c>
      <c r="T5" s="62">
        <f t="shared" ref="T5:T68" si="34">$T$3</f>
        <v>223.74038909289646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5.75</v>
      </c>
      <c r="N6" s="14">
        <f>IF('Données projet'!$A$36&gt;35,N5+M6-V5,IF(A6&lt;'Données projet'!$A$36,$K$205^A6,IF(A6='Données projet'!$A$36,'Données projet'!$B$36,N5+M6-V5)))</f>
        <v>2.0375331160043926</v>
      </c>
      <c r="O6" s="14">
        <f>N6*VLOOKUP('Données projet'!$B$9,Paramètres!$A$1:$I$89,3,0)*VLOOKUP('Données projet'!$B$9,Paramètres!$A$1:$I$89,5,0)</f>
        <v>0.95356549829005577</v>
      </c>
      <c r="P6" s="14">
        <f t="shared" si="33"/>
        <v>0.44188187933534279</v>
      </c>
      <c r="Q6" s="22">
        <f t="shared" si="2"/>
        <v>2.4304041826975693</v>
      </c>
      <c r="R6" s="62">
        <f t="shared" si="0"/>
        <v>262.76373751603086</v>
      </c>
      <c r="S6" s="62">
        <f ca="1">AVERAGE(OFFSET($R$3,0,0,'Données projet'!$E$9+1,1))-AVERAGE(OFFSET($H$3,0,0,'Données projet'!$E$9+1,1))</f>
        <v>259.74478933784656</v>
      </c>
      <c r="T6" s="62">
        <f t="shared" si="34"/>
        <v>223.74038909289646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5.75</v>
      </c>
      <c r="N7" s="14">
        <f>IF('Données projet'!$A$36&gt;35,N6+M7-V6,IF(A7&lt;'Données projet'!$A$36,$K$205^A7,IF(A7='Données projet'!$A$36,'Données projet'!$B$36,N6+M7-V6)))</f>
        <v>2.5830901781308797</v>
      </c>
      <c r="O7" s="14">
        <f>N7*VLOOKUP('Données projet'!$B$9,Paramètres!$A$1:$I$89,3,0)*VLOOKUP('Données projet'!$B$9,Paramètres!$A$1:$I$89,5,0)</f>
        <v>1.2088862033652517</v>
      </c>
      <c r="P7" s="14">
        <f t="shared" si="33"/>
        <v>0.54493891535856476</v>
      </c>
      <c r="Q7" s="22">
        <f t="shared" si="2"/>
        <v>3.0545787484439804</v>
      </c>
      <c r="R7" s="62">
        <f t="shared" si="0"/>
        <v>264.61013430399953</v>
      </c>
      <c r="S7" s="62">
        <f ca="1">AVERAGE(OFFSET($R$3,0,0,'Données projet'!$E$9+1,1))-AVERAGE(OFFSET($H$3,0,0,'Données projet'!$E$9+1,1))</f>
        <v>259.74478933784656</v>
      </c>
      <c r="T7" s="62">
        <f t="shared" si="34"/>
        <v>223.74038909289646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5.75</v>
      </c>
      <c r="N8" s="14">
        <f>IF('Données projet'!$A$36&gt;35,N7+M8-V7,IF(A8&lt;'Données projet'!$A$36,$K$205^A8,IF(A8='Données projet'!$A$36,'Données projet'!$B$36,N7+M8-V7)))</f>
        <v>3.2747221706220535</v>
      </c>
      <c r="O8" s="14">
        <f>N8*VLOOKUP('Données projet'!$B$9,Paramètres!$A$1:$I$89,3,0)*VLOOKUP('Données projet'!$B$9,Paramètres!$A$1:$I$89,5,0)</f>
        <v>1.5325699758511209</v>
      </c>
      <c r="P8" s="14">
        <f t="shared" si="33"/>
        <v>0.67203122680395833</v>
      </c>
      <c r="Q8" s="22">
        <f t="shared" si="2"/>
        <v>3.839680427957596</v>
      </c>
      <c r="R8" s="62">
        <f t="shared" si="0"/>
        <v>266.61745820573537</v>
      </c>
      <c r="S8" s="62">
        <f ca="1">AVERAGE(OFFSET($R$3,0,0,'Données projet'!$E$9+1,1))-AVERAGE(OFFSET($H$3,0,0,'Données projet'!$E$9+1,1))</f>
        <v>259.74478933784656</v>
      </c>
      <c r="T8" s="62">
        <f t="shared" si="34"/>
        <v>223.74038909289646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5.75</v>
      </c>
      <c r="N9" s="14">
        <f>IF('Données projet'!$A$36&gt;35,N8+M9-V8,IF(A9&lt;'Données projet'!$A$36,$K$205^A9,IF(A9='Données projet'!$A$36,'Données projet'!$B$36,N8+M9-V8)))</f>
        <v>4.1515411988145692</v>
      </c>
      <c r="O9" s="14">
        <f>N9*VLOOKUP('Données projet'!$B$9,Paramètres!$A$1:$I$89,3,0)*VLOOKUP('Données projet'!$B$9,Paramètres!$A$1:$I$89,5,0)</f>
        <v>1.9429212810452183</v>
      </c>
      <c r="P9" s="14">
        <f t="shared" si="33"/>
        <v>0.82876439371643607</v>
      </c>
      <c r="Q9" s="22">
        <f t="shared" si="2"/>
        <v>4.8273525502098815</v>
      </c>
      <c r="R9" s="62">
        <f t="shared" si="0"/>
        <v>268.82735255020987</v>
      </c>
      <c r="S9" s="62">
        <f ca="1">AVERAGE(OFFSET($R$3,0,0,'Données projet'!$E$9+1,1))-AVERAGE(OFFSET($H$3,0,0,'Données projet'!$E$9+1,1))</f>
        <v>259.74478933784656</v>
      </c>
      <c r="T9" s="62">
        <f t="shared" si="34"/>
        <v>223.74038909289646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5.75</v>
      </c>
      <c r="N10" s="14">
        <f>IF('Données projet'!$A$36&gt;35,N9+M10-V9,IF(A10&lt;'Données projet'!$A$36,$K$205^A10,IF(A10='Données projet'!$A$36,'Données projet'!$B$36,N9+M10-V9)))</f>
        <v>5.2631317795673525</v>
      </c>
      <c r="O10" s="14">
        <f>N10*VLOOKUP('Données projet'!$B$9,Paramètres!$A$1:$I$89,3,0)*VLOOKUP('Données projet'!$B$9,Paramètres!$A$1:$I$89,5,0)</f>
        <v>2.4631456728375212</v>
      </c>
      <c r="P10" s="14">
        <f t="shared" si="33"/>
        <v>1.0220513465701448</v>
      </c>
      <c r="Q10" s="22">
        <f t="shared" si="2"/>
        <v>6.0700514754683512</v>
      </c>
      <c r="R10" s="62">
        <f t="shared" si="0"/>
        <v>271.29227369769058</v>
      </c>
      <c r="S10" s="62">
        <f ca="1">AVERAGE(OFFSET($R$3,0,0,'Données projet'!$E$9+1,1))-AVERAGE(OFFSET($H$3,0,0,'Données projet'!$E$9+1,1))</f>
        <v>259.74478933784656</v>
      </c>
      <c r="T10" s="62">
        <f t="shared" si="34"/>
        <v>223.74038909289646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5.75</v>
      </c>
      <c r="N11" s="14">
        <f>IF('Données projet'!$A$36&gt;35,N10+M11-V10,IF(A11&lt;'Données projet'!$A$36,$K$205^A11,IF(A11='Données projet'!$A$36,'Données projet'!$B$36,N10+M11-V10)))</f>
        <v>6.6723548683562202</v>
      </c>
      <c r="O11" s="14">
        <f>N11*VLOOKUP('Données projet'!$B$9,Paramètres!$A$1:$I$89,3,0)*VLOOKUP('Données projet'!$B$9,Paramètres!$A$1:$I$89,5,0)</f>
        <v>3.1226620783907113</v>
      </c>
      <c r="P11" s="14">
        <f t="shared" si="33"/>
        <v>1.2604172705122936</v>
      </c>
      <c r="Q11" s="22">
        <f t="shared" si="2"/>
        <v>7.6338631993393991</v>
      </c>
      <c r="R11" s="62">
        <f t="shared" si="0"/>
        <v>274.07830764378383</v>
      </c>
      <c r="S11" s="62">
        <f ca="1">AVERAGE(OFFSET($R$3,0,0,'Données projet'!$E$9+1,1))-AVERAGE(OFFSET($H$3,0,0,'Données projet'!$E$9+1,1))</f>
        <v>259.74478933784656</v>
      </c>
      <c r="T11" s="62">
        <f t="shared" si="34"/>
        <v>223.74038909289646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5.75</v>
      </c>
      <c r="N12" s="14">
        <f>IF('Données projet'!$A$36&gt;35,N11+M12-V11,IF(A12&lt;'Données projet'!$A$36,$K$205^A12,IF(A12='Données projet'!$A$36,'Données projet'!$B$36,N11+M12-V11)))</f>
        <v>8.4589026750412604</v>
      </c>
      <c r="O12" s="14">
        <f>N12*VLOOKUP('Données projet'!$B$9,Paramètres!$A$1:$I$89,3,0)*VLOOKUP('Données projet'!$B$9,Paramètres!$A$1:$I$89,5,0)</f>
        <v>3.9587664519193098</v>
      </c>
      <c r="P12" s="14">
        <f t="shared" si="33"/>
        <v>1.5543756203021926</v>
      </c>
      <c r="Q12" s="22">
        <f t="shared" si="2"/>
        <v>9.6020557757857823</v>
      </c>
      <c r="R12" s="62">
        <f t="shared" si="0"/>
        <v>277.26872244245249</v>
      </c>
      <c r="S12" s="62">
        <f ca="1">AVERAGE(OFFSET($R$3,0,0,'Données projet'!$E$9+1,1))-AVERAGE(OFFSET($H$3,0,0,'Données projet'!$E$9+1,1))</f>
        <v>259.74478933784656</v>
      </c>
      <c r="T12" s="62">
        <f t="shared" si="34"/>
        <v>223.74038909289646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5.75</v>
      </c>
      <c r="N13" s="14">
        <f>IF('Données projet'!$A$36&gt;35,N12+M13-V12,IF(A13&lt;'Données projet'!$A$36,$K$205^A13,IF(A13='Données projet'!$A$36,'Données projet'!$B$36,N12+M13-V12)))</f>
        <v>10.723805294763611</v>
      </c>
      <c r="O13" s="14">
        <f>N13*VLOOKUP('Données projet'!$B$9,Paramètres!$A$1:$I$89,3,0)*VLOOKUP('Données projet'!$B$9,Paramètres!$A$1:$I$89,5,0)</f>
        <v>5.0187408779493703</v>
      </c>
      <c r="P13" s="14">
        <f t="shared" si="33"/>
        <v>1.9168918305981435</v>
      </c>
      <c r="Q13" s="22">
        <f t="shared" si="2"/>
        <v>12.079560300720253</v>
      </c>
      <c r="R13" s="62">
        <f t="shared" si="0"/>
        <v>280.96844918960909</v>
      </c>
      <c r="S13" s="62">
        <f ca="1">AVERAGE(OFFSET($R$3,0,0,'Données projet'!$E$9+1,1))-AVERAGE(OFFSET($H$3,0,0,'Données projet'!$E$9+1,1))</f>
        <v>259.74478933784656</v>
      </c>
      <c r="T13" s="62">
        <f t="shared" si="34"/>
        <v>223.74038909289646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5.75</v>
      </c>
      <c r="N14" s="14">
        <f>IF('Données projet'!$A$36&gt;35,N13+M14-V13,IF(A14&lt;'Données projet'!$A$36,$K$205^A14,IF(A14='Données projet'!$A$36,'Données projet'!$B$36,N13+M14-V13)))</f>
        <v>13.595144006008928</v>
      </c>
      <c r="O14" s="14">
        <f>N14*VLOOKUP('Données projet'!$B$9,Paramètres!$A$1:$I$89,3,0)*VLOOKUP('Données projet'!$B$9,Paramètres!$A$1:$I$89,5,0)</f>
        <v>6.3625273948121777</v>
      </c>
      <c r="P14" s="14">
        <f t="shared" si="33"/>
        <v>2.3639551741679612</v>
      </c>
      <c r="Q14" s="22">
        <f t="shared" si="2"/>
        <v>15.198623807640407</v>
      </c>
      <c r="R14" s="62">
        <f t="shared" si="0"/>
        <v>285.30973491875153</v>
      </c>
      <c r="S14" s="62">
        <f ca="1">AVERAGE(OFFSET($R$3,0,0,'Données projet'!$E$9+1,1))-AVERAGE(OFFSET($H$3,0,0,'Données projet'!$E$9+1,1))</f>
        <v>259.74478933784656</v>
      </c>
      <c r="T14" s="62">
        <f t="shared" si="34"/>
        <v>223.74038909289646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5.75</v>
      </c>
      <c r="N15" s="14">
        <f>IF('Données projet'!$A$36&gt;35,N14+M15-V14,IF(A15&lt;'Données projet'!$A$36,$K$205^A15,IF(A15='Données projet'!$A$36,'Données projet'!$B$36,N14+M15-V14)))</f>
        <v>17.23529432545471</v>
      </c>
      <c r="O15" s="14">
        <f>N15*VLOOKUP('Données projet'!$B$9,Paramètres!$A$1:$I$89,3,0)*VLOOKUP('Données projet'!$B$9,Paramètres!$A$1:$I$89,5,0)</f>
        <v>8.0661177443128054</v>
      </c>
      <c r="P15" s="14">
        <f t="shared" si="33"/>
        <v>2.915283990610841</v>
      </c>
      <c r="Q15" s="22">
        <f t="shared" si="2"/>
        <v>19.125941354992019</v>
      </c>
      <c r="R15" s="62">
        <f t="shared" si="0"/>
        <v>290.45927468832531</v>
      </c>
      <c r="S15" s="62">
        <f ca="1">AVERAGE(OFFSET($R$3,0,0,'Données projet'!$E$9+1,1))-AVERAGE(OFFSET($H$3,0,0,'Données projet'!$E$9+1,1))</f>
        <v>259.74478933784656</v>
      </c>
      <c r="T15" s="62">
        <f t="shared" si="34"/>
        <v>223.74038909289646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5.75</v>
      </c>
      <c r="N16" s="14">
        <f>IF('Données projet'!$A$36&gt;35,N15+M16-V15,IF(A16&lt;'Données projet'!$A$36,$K$205^A16,IF(A16='Données projet'!$A$36,'Données projet'!$B$36,N15+M16-V15)))</f>
        <v>21.850108417664106</v>
      </c>
      <c r="O16" s="14">
        <f>N16*VLOOKUP('Données projet'!$B$9,Paramètres!$A$1:$I$89,3,0)*VLOOKUP('Données projet'!$B$9,Paramètres!$A$1:$I$89,5,0)</f>
        <v>10.225850739466802</v>
      </c>
      <c r="P16" s="14">
        <f t="shared" si="33"/>
        <v>3.5951953906669201</v>
      </c>
      <c r="Q16" s="22">
        <f t="shared" si="2"/>
        <v>24.071655343316234</v>
      </c>
      <c r="R16" s="62">
        <f t="shared" si="0"/>
        <v>296.62721089887179</v>
      </c>
      <c r="S16" s="62">
        <f ca="1">AVERAGE(OFFSET($R$3,0,0,'Données projet'!$E$9+1,1))-AVERAGE(OFFSET($H$3,0,0,'Données projet'!$E$9+1,1))</f>
        <v>259.74478933784656</v>
      </c>
      <c r="T16" s="62">
        <f t="shared" si="34"/>
        <v>223.74038909289646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5.75</v>
      </c>
      <c r="N17" s="14">
        <f>IF('Données projet'!$A$36&gt;35,N16+M17-V16,IF(A17&lt;'Données projet'!$A$36,$K$205^A17,IF(A17='Données projet'!$A$36,'Données projet'!$B$36,N16+M17-V16)))</f>
        <v>27.700556129091808</v>
      </c>
      <c r="O17" s="14">
        <f>N17*VLOOKUP('Données projet'!$B$9,Paramètres!$A$1:$I$89,3,0)*VLOOKUP('Données projet'!$B$9,Paramètres!$A$1:$I$89,5,0)</f>
        <v>12.963860268414967</v>
      </c>
      <c r="P17" s="14">
        <f t="shared" si="33"/>
        <v>4.4336777956113931</v>
      </c>
      <c r="Q17" s="22">
        <f t="shared" si="2"/>
        <v>30.300712128179242</v>
      </c>
      <c r="R17" s="62">
        <f t="shared" si="0"/>
        <v>304.07848990595699</v>
      </c>
      <c r="S17" s="62">
        <f ca="1">AVERAGE(OFFSET($R$3,0,0,'Données projet'!$E$9+1,1))-AVERAGE(OFFSET($H$3,0,0,'Données projet'!$E$9+1,1))</f>
        <v>259.74478933784656</v>
      </c>
      <c r="T17" s="62">
        <f t="shared" si="34"/>
        <v>223.74038909289646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5.75</v>
      </c>
      <c r="N18" s="14">
        <f>IF('Données projet'!$A$36&gt;35,N17+M18-V17,IF(A18&lt;'Données projet'!$A$36,$K$205^A18,IF(A18='Données projet'!$A$36,'Données projet'!$B$36,N17+M18-V17)))</f>
        <v>35.117482952196561</v>
      </c>
      <c r="O18" s="14">
        <f>N18*VLOOKUP('Données projet'!$B$9,Paramètres!$A$1:$I$89,3,0)*VLOOKUP('Données projet'!$B$9,Paramètres!$A$1:$I$89,5,0)</f>
        <v>16.434982021627992</v>
      </c>
      <c r="P18" s="14">
        <f t="shared" si="33"/>
        <v>5.4677136175486121</v>
      </c>
      <c r="Q18" s="22">
        <f t="shared" si="2"/>
        <v>38.147194904899251</v>
      </c>
      <c r="R18" s="62">
        <f t="shared" si="0"/>
        <v>313.14719490489927</v>
      </c>
      <c r="S18" s="62">
        <f ca="1">AVERAGE(OFFSET($R$3,0,0,'Données projet'!$E$9+1,1))-AVERAGE(OFFSET($H$3,0,0,'Données projet'!$E$9+1,1))</f>
        <v>259.74478933784656</v>
      </c>
      <c r="T18" s="62">
        <f t="shared" si="34"/>
        <v>223.74038909289646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5.75</v>
      </c>
      <c r="N19" s="14">
        <f>IF('Données projet'!$A$36&gt;35,N18+M19-V18,IF(A19&lt;'Données projet'!$A$36,$K$205^A19,IF(A19='Données projet'!$A$36,'Données projet'!$B$36,N18+M19-V18)))</f>
        <v>44.52031948927695</v>
      </c>
      <c r="O19" s="14">
        <f>N19*VLOOKUP('Données projet'!$B$9,Paramètres!$A$1:$I$89,3,0)*VLOOKUP('Données projet'!$B$9,Paramètres!$A$1:$I$89,5,0)</f>
        <v>20.835509520981613</v>
      </c>
      <c r="P19" s="14">
        <f t="shared" si="33"/>
        <v>6.7429104192276883</v>
      </c>
      <c r="Q19" s="22">
        <f t="shared" si="2"/>
        <v>48.03241472919786</v>
      </c>
      <c r="R19" s="62">
        <f t="shared" si="0"/>
        <v>324.25463695142008</v>
      </c>
      <c r="S19" s="62">
        <f ca="1">AVERAGE(OFFSET($R$3,0,0,'Données projet'!$E$9+1,1))-AVERAGE(OFFSET($H$3,0,0,'Données projet'!$E$9+1,1))</f>
        <v>259.74478933784656</v>
      </c>
      <c r="T19" s="62">
        <f t="shared" si="34"/>
        <v>223.74038909289646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5.75</v>
      </c>
      <c r="N20" s="14">
        <f>IF('Données projet'!$A$36&gt;35,N19+M20-V19,IF(A20&lt;'Données projet'!$A$36,$K$205^A20,IF(A20='Données projet'!$A$36,'Données projet'!$B$36,N19+M20-V19)))</f>
        <v>56.440800444763006</v>
      </c>
      <c r="O20" s="14">
        <f>N20*VLOOKUP('Données projet'!$B$9,Paramètres!$A$1:$I$89,3,0)*VLOOKUP('Données projet'!$B$9,Paramètres!$A$1:$I$89,5,0)</f>
        <v>26.414294608149088</v>
      </c>
      <c r="P20" s="14">
        <f t="shared" si="33"/>
        <v>8.3155124979120405</v>
      </c>
      <c r="Q20" s="22">
        <f t="shared" si="2"/>
        <v>60.487747376389791</v>
      </c>
      <c r="R20" s="62">
        <f t="shared" si="0"/>
        <v>337.93219182083425</v>
      </c>
      <c r="S20" s="62">
        <f ca="1">AVERAGE(OFFSET($R$3,0,0,'Données projet'!$E$9+1,1))-AVERAGE(OFFSET($H$3,0,0,'Données projet'!$E$9+1,1))</f>
        <v>259.74478933784656</v>
      </c>
      <c r="T20" s="62">
        <f t="shared" si="34"/>
        <v>223.74038909289646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5.75</v>
      </c>
      <c r="N21" s="14">
        <f>IF('Données projet'!$A$36&gt;35,N20+M21-V20,IF(A21&lt;'Données projet'!$A$36,$K$205^A21,IF(A21='Données projet'!$A$36,'Données projet'!$B$36,N20+M21-V20)))</f>
        <v>71.55303446582019</v>
      </c>
      <c r="O21" s="14">
        <f>N21*VLOOKUP('Données projet'!$B$9,Paramètres!$A$1:$I$89,3,0)*VLOOKUP('Données projet'!$B$9,Paramètres!$A$1:$I$89,5,0)</f>
        <v>33.486820130003849</v>
      </c>
      <c r="P21" s="14">
        <f t="shared" si="33"/>
        <v>10.254881616957807</v>
      </c>
      <c r="Q21" s="22">
        <f t="shared" si="2"/>
        <v>76.183463875958196</v>
      </c>
      <c r="R21" s="62">
        <f t="shared" si="0"/>
        <v>354.85013054262487</v>
      </c>
      <c r="S21" s="62">
        <f ca="1">AVERAGE(OFFSET($R$3,0,0,'Données projet'!$E$9+1,1))-AVERAGE(OFFSET($H$3,0,0,'Données projet'!$E$9+1,1))</f>
        <v>259.74478933784656</v>
      </c>
      <c r="T21" s="62">
        <f t="shared" si="34"/>
        <v>223.74038909289646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5.75</v>
      </c>
      <c r="N22" s="14">
        <f>IF('Données projet'!$A$36&gt;35,N21+M22-V21,IF(A22&lt;'Données projet'!$A$36,$K$205^A22,IF(A22='Données projet'!$A$36,'Données projet'!$B$36,N21+M22-V21)))</f>
        <v>90.711625294497551</v>
      </c>
      <c r="O22" s="14">
        <f>N22*VLOOKUP('Données projet'!$B$9,Paramètres!$A$1:$I$89,3,0)*VLOOKUP('Données projet'!$B$9,Paramètres!$A$1:$I$89,5,0)</f>
        <v>42.453040637824856</v>
      </c>
      <c r="P22" s="14">
        <f t="shared" si="33"/>
        <v>12.646556301156998</v>
      </c>
      <c r="Q22" s="22">
        <f t="shared" si="2"/>
        <v>95.96513133539338</v>
      </c>
      <c r="R22" s="62">
        <f t="shared" si="0"/>
        <v>375.85402022428224</v>
      </c>
      <c r="S22" s="62">
        <f ca="1">AVERAGE(OFFSET($R$3,0,0,'Données projet'!$E$9+1,1))-AVERAGE(OFFSET($H$3,0,0,'Données projet'!$E$9+1,1))</f>
        <v>259.74478933784656</v>
      </c>
      <c r="T22" s="62">
        <f t="shared" si="34"/>
        <v>223.74038909289646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115</v>
      </c>
      <c r="L23" s="13">
        <f>VLOOKUP(A23,'Données projet'!$A$35:$I$55,9,0)</f>
        <v>5.75</v>
      </c>
      <c r="M23" s="13">
        <f t="array" ref="M23">INDEX(L:L,MIN(IF(ISNUMBER(L23:L219),ROW(L23:L219),"")))</f>
        <v>5.75</v>
      </c>
      <c r="N23" s="14">
        <f>IF('Données projet'!$A$36&gt;35,N22+M23-V22,IF(A23&lt;'Données projet'!$A$36,$K$205^A23,IF(A23='Données projet'!$A$36,'Données projet'!$B$36,N22+M23-V22)))</f>
        <v>115</v>
      </c>
      <c r="O23" s="14">
        <f>N23*VLOOKUP('Données projet'!$B$9,Paramètres!$A$1:$I$89,3,0)*VLOOKUP('Données projet'!$B$9,Paramètres!$A$1:$I$89,5,0)</f>
        <v>53.82</v>
      </c>
      <c r="P23" s="14">
        <f t="shared" si="33"/>
        <v>15.596024630246266</v>
      </c>
      <c r="Q23" s="22">
        <f t="shared" si="2"/>
        <v>120.89957623101225</v>
      </c>
      <c r="R23" s="62">
        <f t="shared" si="0"/>
        <v>402.01068734212339</v>
      </c>
      <c r="S23" s="62">
        <f ca="1">AVERAGE(OFFSET($R$3,0,0,'Données projet'!$E$9+1,1))-AVERAGE(OFFSET($H$3,0,0,'Données projet'!$E$9+1,1))</f>
        <v>259.74478933784656</v>
      </c>
      <c r="T23" s="62">
        <f t="shared" si="34"/>
        <v>223.74038909289646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</v>
      </c>
      <c r="N24" s="14">
        <f>IF('Données projet'!$A$36&gt;35,N23+M24-V23,IF(A24&lt;'Données projet'!$A$36,$K$205^A24,IF(A24='Données projet'!$A$36,'Données projet'!$B$36,N23+M24-V23)))</f>
        <v>121.5</v>
      </c>
      <c r="O24" s="14">
        <f>N24*VLOOKUP('Données projet'!$B$9,Paramètres!$A$1:$I$89,3,0)*VLOOKUP('Données projet'!$B$9,Paramètres!$A$1:$I$89,5,0)</f>
        <v>56.861999999999995</v>
      </c>
      <c r="P24" s="14">
        <f t="shared" si="33"/>
        <v>16.372420859571687</v>
      </c>
      <c r="Q24" s="22">
        <f t="shared" si="2"/>
        <v>127.54994966375402</v>
      </c>
      <c r="R24" s="62">
        <f t="shared" si="0"/>
        <v>409.88328299708735</v>
      </c>
      <c r="S24" s="62">
        <f ca="1">AVERAGE(OFFSET($R$3,0,0,'Données projet'!$E$9+1,1))-AVERAGE(OFFSET($H$3,0,0,'Données projet'!$E$9+1,1))</f>
        <v>259.74478933784656</v>
      </c>
      <c r="T24" s="62">
        <f t="shared" si="34"/>
        <v>223.74038909289646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</v>
      </c>
      <c r="N25" s="14">
        <f>IF('Données projet'!$A$36&gt;35,N24+M25-V24,IF(A25&lt;'Données projet'!$A$36,$K$205^A25,IF(A25='Données projet'!$A$36,'Données projet'!$B$36,N24+M25-V24)))</f>
        <v>128</v>
      </c>
      <c r="O25" s="14">
        <f>N25*VLOOKUP('Données projet'!$B$9,Paramètres!$A$1:$I$89,3,0)*VLOOKUP('Données projet'!$B$9,Paramètres!$A$1:$I$89,5,0)</f>
        <v>59.903999999999996</v>
      </c>
      <c r="P25" s="14">
        <f t="shared" si="33"/>
        <v>17.143994938960184</v>
      </c>
      <c r="Q25" s="22">
        <f t="shared" si="2"/>
        <v>134.19192451868898</v>
      </c>
      <c r="R25" s="62">
        <f t="shared" si="0"/>
        <v>417.74748007424455</v>
      </c>
      <c r="S25" s="62">
        <f ca="1">AVERAGE(OFFSET($R$3,0,0,'Données projet'!$E$9+1,1))-AVERAGE(OFFSET($H$3,0,0,'Données projet'!$E$9+1,1))</f>
        <v>259.74478933784656</v>
      </c>
      <c r="T25" s="62">
        <f t="shared" si="34"/>
        <v>223.74038909289646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</v>
      </c>
      <c r="N26" s="14">
        <f>IF('Données projet'!$A$36&gt;35,N25+M26-V25,IF(A26&lt;'Données projet'!$A$36,$K$205^A26,IF(A26='Données projet'!$A$36,'Données projet'!$B$36,N25+M26-V25)))</f>
        <v>134.5</v>
      </c>
      <c r="O26" s="14">
        <f>N26*VLOOKUP('Données projet'!$B$9,Paramètres!$A$1:$I$89,3,0)*VLOOKUP('Données projet'!$B$9,Paramètres!$A$1:$I$89,5,0)</f>
        <v>62.946000000000005</v>
      </c>
      <c r="P26" s="14">
        <f t="shared" si="33"/>
        <v>17.911019680519331</v>
      </c>
      <c r="Q26" s="22">
        <f t="shared" si="2"/>
        <v>140.82597594357114</v>
      </c>
      <c r="R26" s="62">
        <f t="shared" si="0"/>
        <v>425.60375372134888</v>
      </c>
      <c r="S26" s="62">
        <f ca="1">AVERAGE(OFFSET($R$3,0,0,'Données projet'!$E$9+1,1))-AVERAGE(OFFSET($H$3,0,0,'Données projet'!$E$9+1,1))</f>
        <v>259.74478933784656</v>
      </c>
      <c r="T26" s="62">
        <f t="shared" si="34"/>
        <v>223.74038909289646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</v>
      </c>
      <c r="N27" s="14">
        <f>IF('Données projet'!$A$36&gt;35,N26+M27-V26,IF(A27&lt;'Données projet'!$A$36,$K$205^A27,IF(A27='Données projet'!$A$36,'Données projet'!$B$36,N26+M27-V26)))</f>
        <v>141</v>
      </c>
      <c r="O27" s="14">
        <f>N27*VLOOKUP('Données projet'!$B$9,Paramètres!$A$1:$I$89,3,0)*VLOOKUP('Données projet'!$B$9,Paramètres!$A$1:$I$89,5,0)</f>
        <v>65.988</v>
      </c>
      <c r="P27" s="14">
        <f t="shared" si="33"/>
        <v>18.67374003807944</v>
      </c>
      <c r="Q27" s="22">
        <f t="shared" si="2"/>
        <v>147.45253056632168</v>
      </c>
      <c r="R27" s="62">
        <f t="shared" si="0"/>
        <v>433.45253056632168</v>
      </c>
      <c r="S27" s="62">
        <f ca="1">AVERAGE(OFFSET($R$3,0,0,'Données projet'!$E$9+1,1))-AVERAGE(OFFSET($H$3,0,0,'Données projet'!$E$9+1,1))</f>
        <v>259.74478933784656</v>
      </c>
      <c r="T27" s="62">
        <f t="shared" si="34"/>
        <v>223.74038909289646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</v>
      </c>
      <c r="N28" s="14">
        <f>IF('Données projet'!$A$36&gt;35,N27+M28-V27,IF(A28&lt;'Données projet'!$A$36,$K$205^A28,IF(A28='Données projet'!$A$36,'Données projet'!$B$36,N27+M28-V27)))</f>
        <v>147.5</v>
      </c>
      <c r="O28" s="14">
        <f>N28*VLOOKUP('Données projet'!$B$9,Paramètres!$A$1:$I$89,3,0)*VLOOKUP('Données projet'!$B$9,Paramètres!$A$1:$I$89,5,0)</f>
        <v>69.03</v>
      </c>
      <c r="P28" s="14">
        <f t="shared" si="33"/>
        <v>19.432377104615718</v>
      </c>
      <c r="Q28" s="22">
        <f t="shared" si="2"/>
        <v>154.0719734572057</v>
      </c>
      <c r="R28" s="62">
        <f t="shared" si="0"/>
        <v>441.29419567942796</v>
      </c>
      <c r="S28" s="62">
        <f ca="1">AVERAGE(OFFSET($R$3,0,0,'Données projet'!$E$9+1,1))-AVERAGE(OFFSET($H$3,0,0,'Données projet'!$E$9+1,1))</f>
        <v>259.74478933784656</v>
      </c>
      <c r="T28" s="62">
        <f t="shared" si="34"/>
        <v>223.74038909289646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</v>
      </c>
      <c r="N29" s="14">
        <f>IF('Données projet'!$A$36&gt;35,N28+M29-V28,IF(A29&lt;'Données projet'!$A$36,$K$205^A29,IF(A29='Données projet'!$A$36,'Données projet'!$B$36,N28+M29-V28)))</f>
        <v>154</v>
      </c>
      <c r="O29" s="14">
        <f>N29*VLOOKUP('Données projet'!$B$9,Paramètres!$A$1:$I$89,3,0)*VLOOKUP('Données projet'!$B$9,Paramètres!$A$1:$I$89,5,0)</f>
        <v>72.072000000000003</v>
      </c>
      <c r="P29" s="14">
        <f t="shared" si="33"/>
        <v>20.187131385147271</v>
      </c>
      <c r="Q29" s="22">
        <f t="shared" si="2"/>
        <v>160.68465382913149</v>
      </c>
      <c r="R29" s="62">
        <f t="shared" si="0"/>
        <v>449.12909827357595</v>
      </c>
      <c r="S29" s="62">
        <f ca="1">AVERAGE(OFFSET($R$3,0,0,'Données projet'!$E$9+1,1))-AVERAGE(OFFSET($H$3,0,0,'Données projet'!$E$9+1,1))</f>
        <v>259.74478933784656</v>
      </c>
      <c r="T29" s="62">
        <f t="shared" si="34"/>
        <v>223.74038909289646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</v>
      </c>
      <c r="N30" s="14">
        <f>IF('Données projet'!$A$36&gt;35,N29+M30-V29,IF(A30&lt;'Données projet'!$A$36,$K$205^A30,IF(A30='Données projet'!$A$36,'Données projet'!$B$36,N29+M30-V29)))</f>
        <v>160.5</v>
      </c>
      <c r="O30" s="14">
        <f>N30*VLOOKUP('Données projet'!$B$9,Paramètres!$A$1:$I$89,3,0)*VLOOKUP('Données projet'!$B$9,Paramètres!$A$1:$I$89,5,0)</f>
        <v>75.114000000000004</v>
      </c>
      <c r="P30" s="14">
        <f t="shared" si="33"/>
        <v>20.938185501492693</v>
      </c>
      <c r="Q30" s="22">
        <f t="shared" si="2"/>
        <v>167.2908897484331</v>
      </c>
      <c r="R30" s="62">
        <f t="shared" si="0"/>
        <v>456.95755641509982</v>
      </c>
      <c r="S30" s="62">
        <f ca="1">AVERAGE(OFFSET($R$3,0,0,'Données projet'!$E$9+1,1))-AVERAGE(OFFSET($H$3,0,0,'Données projet'!$E$9+1,1))</f>
        <v>259.74478933784656</v>
      </c>
      <c r="T30" s="62">
        <f t="shared" si="34"/>
        <v>223.74038909289646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</v>
      </c>
      <c r="N31" s="14">
        <f>IF('Données projet'!$A$36&gt;35,N30+M31-V30,IF(A31&lt;'Données projet'!$A$36,$K$205^A31,IF(A31='Données projet'!$A$36,'Données projet'!$B$36,N30+M31-V30)))</f>
        <v>167</v>
      </c>
      <c r="O31" s="14">
        <f>N31*VLOOKUP('Données projet'!$B$9,Paramètres!$A$1:$I$89,3,0)*VLOOKUP('Données projet'!$B$9,Paramètres!$A$1:$I$89,5,0)</f>
        <v>78.156000000000006</v>
      </c>
      <c r="P31" s="14">
        <f t="shared" si="33"/>
        <v>21.685706446534809</v>
      </c>
      <c r="Q31" s="22">
        <f t="shared" si="2"/>
        <v>173.89097206104813</v>
      </c>
      <c r="R31" s="62">
        <f t="shared" si="0"/>
        <v>464.77986094993696</v>
      </c>
      <c r="S31" s="62">
        <f ca="1">AVERAGE(OFFSET($R$3,0,0,'Données projet'!$E$9+1,1))-AVERAGE(OFFSET($H$3,0,0,'Données projet'!$E$9+1,1))</f>
        <v>259.74478933784656</v>
      </c>
      <c r="T31" s="62">
        <f t="shared" si="34"/>
        <v>223.74038909289646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</v>
      </c>
      <c r="N32" s="14">
        <f>IF('Données projet'!$A$36&gt;35,N31+M32-V31,IF(A32&lt;'Données projet'!$A$36,$K$205^A32,IF(A32='Données projet'!$A$36,'Données projet'!$B$36,N31+M32-V31)))</f>
        <v>173.5</v>
      </c>
      <c r="O32" s="14">
        <f>N32*VLOOKUP('Données projet'!$B$9,Paramètres!$A$1:$I$89,3,0)*VLOOKUP('Données projet'!$B$9,Paramètres!$A$1:$I$89,5,0)</f>
        <v>81.198000000000008</v>
      </c>
      <c r="P32" s="14">
        <f t="shared" si="33"/>
        <v>22.429847477648512</v>
      </c>
      <c r="Q32" s="22">
        <f t="shared" si="2"/>
        <v>180.48516769023783</v>
      </c>
      <c r="R32" s="62">
        <f t="shared" si="0"/>
        <v>472.59627880134894</v>
      </c>
      <c r="S32" s="62">
        <f ca="1">AVERAGE(OFFSET($R$3,0,0,'Données projet'!$E$9+1,1))-AVERAGE(OFFSET($H$3,0,0,'Données projet'!$E$9+1,1))</f>
        <v>259.74478933784656</v>
      </c>
      <c r="T32" s="62">
        <f t="shared" si="34"/>
        <v>223.74038909289646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180</v>
      </c>
      <c r="L33" s="13">
        <f>VLOOKUP(A33,'Données projet'!$A$35:$I$55,9,0)</f>
        <v>6.5</v>
      </c>
      <c r="M33" s="13">
        <f t="array" ref="M33">INDEX(L:L,MIN(IF(ISNUMBER(L33:L229),ROW(L33:L229),"")))</f>
        <v>6.5</v>
      </c>
      <c r="N33" s="14">
        <f>IF('Données projet'!$A$36&gt;35,N32+M33-V32,IF(A33&lt;'Données projet'!$A$36,$K$205^A33,IF(A33='Données projet'!$A$36,'Données projet'!$B$36,N32+M33-V32)))</f>
        <v>180</v>
      </c>
      <c r="O33" s="14">
        <f>N33*VLOOKUP('Données projet'!$B$9,Paramètres!$A$1:$I$89,3,0)*VLOOKUP('Données projet'!$B$9,Paramètres!$A$1:$I$89,5,0)</f>
        <v>84.24</v>
      </c>
      <c r="P33" s="14">
        <f t="shared" si="33"/>
        <v>23.170749718409468</v>
      </c>
      <c r="Q33" s="22">
        <f t="shared" si="2"/>
        <v>187.07372242622981</v>
      </c>
      <c r="R33" s="62">
        <f t="shared" si="0"/>
        <v>480.40705575956315</v>
      </c>
      <c r="S33" s="62">
        <f ca="1">AVERAGE(OFFSET($R$3,0,0,'Données projet'!$E$9+1,1))-AVERAGE(OFFSET($H$3,0,0,'Données projet'!$E$9+1,1))</f>
        <v>259.74478933784656</v>
      </c>
      <c r="T33" s="62">
        <f t="shared" si="34"/>
        <v>223.74038909289646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</v>
      </c>
      <c r="N34" s="14">
        <f>IF('Données projet'!$A$36&gt;35,N33+M34-V33,IF(A34&lt;'Données projet'!$A$36,$K$205^A34,IF(A34='Données projet'!$A$36,'Données projet'!$B$36,N33+M34-V33)))</f>
        <v>187</v>
      </c>
      <c r="O34" s="14">
        <f>N34*VLOOKUP('Données projet'!$B$9,Paramètres!$A$1:$I$89,3,0)*VLOOKUP('Données projet'!$B$9,Paramètres!$A$1:$I$89,5,0)</f>
        <v>87.515999999999991</v>
      </c>
      <c r="P34" s="14">
        <f t="shared" si="33"/>
        <v>23.965171662037644</v>
      </c>
      <c r="Q34" s="22">
        <f t="shared" si="2"/>
        <v>194.16304064471555</v>
      </c>
      <c r="R34" s="62">
        <f t="shared" si="0"/>
        <v>487.49637397804884</v>
      </c>
      <c r="S34" s="62">
        <f ca="1">AVERAGE(OFFSET($R$3,0,0,'Données projet'!$E$9+1,1))-AVERAGE(OFFSET($H$3,0,0,'Données projet'!$E$9+1,1))</f>
        <v>259.74478933784656</v>
      </c>
      <c r="T34" s="62">
        <f t="shared" si="34"/>
        <v>223.74038909289646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</v>
      </c>
      <c r="N35" s="14">
        <f>IF('Données projet'!$A$36&gt;35,N34+M35-V34,IF(A35&lt;'Données projet'!$A$36,$K$205^A35,IF(A35='Données projet'!$A$36,'Données projet'!$B$36,N34+M35-V34)))</f>
        <v>194</v>
      </c>
      <c r="O35" s="14">
        <f>N35*VLOOKUP('Données projet'!$B$9,Paramètres!$A$1:$I$89,3,0)*VLOOKUP('Données projet'!$B$9,Paramètres!$A$1:$I$89,5,0)</f>
        <v>90.792000000000002</v>
      </c>
      <c r="P35" s="14">
        <f t="shared" si="33"/>
        <v>24.756138813110173</v>
      </c>
      <c r="Q35" s="22">
        <f t="shared" ref="Q35:Q66" si="53">(O35+P35)*0.475*44/12</f>
        <v>201.24634176616689</v>
      </c>
      <c r="R35" s="62">
        <f t="shared" si="0"/>
        <v>494.57967509950021</v>
      </c>
      <c r="S35" s="62">
        <f ca="1">AVERAGE(OFFSET($R$3,0,0,'Données projet'!$E$9+1,1))-AVERAGE(OFFSET($H$3,0,0,'Données projet'!$E$9+1,1))</f>
        <v>259.74478933784656</v>
      </c>
      <c r="T35" s="62">
        <f t="shared" si="34"/>
        <v>223.74038909289646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</v>
      </c>
      <c r="N36" s="14">
        <f>IF('Données projet'!$A$36&gt;35,N35+M36-V35,IF(A36&lt;'Données projet'!$A$36,$K$205^A36,IF(A36='Données projet'!$A$36,'Données projet'!$B$36,N35+M36-V35)))</f>
        <v>201</v>
      </c>
      <c r="O36" s="14">
        <f>N36*VLOOKUP('Données projet'!$B$9,Paramètres!$A$1:$I$89,3,0)*VLOOKUP('Données projet'!$B$9,Paramètres!$A$1:$I$89,5,0)</f>
        <v>94.067999999999998</v>
      </c>
      <c r="P36" s="14">
        <f t="shared" si="33"/>
        <v>25.543790108694029</v>
      </c>
      <c r="Q36" s="22">
        <f t="shared" si="53"/>
        <v>208.32386777264207</v>
      </c>
      <c r="R36" s="62">
        <f t="shared" si="0"/>
        <v>501.65720110597539</v>
      </c>
      <c r="S36" s="62">
        <f ca="1">AVERAGE(OFFSET($R$3,0,0,'Données projet'!$E$9+1,1))-AVERAGE(OFFSET($H$3,0,0,'Données projet'!$E$9+1,1))</f>
        <v>259.74478933784656</v>
      </c>
      <c r="T36" s="62">
        <f t="shared" si="34"/>
        <v>223.74038909289646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</v>
      </c>
      <c r="N37" s="14">
        <f>IF('Données projet'!$A$36&gt;35,N36+M37-V36,IF(A37&lt;'Données projet'!$A$36,$K$205^A37,IF(A37='Données projet'!$A$36,'Données projet'!$B$36,N36+M37-V36)))</f>
        <v>208</v>
      </c>
      <c r="O37" s="14">
        <f>N37*VLOOKUP('Données projet'!$B$9,Paramètres!$A$1:$I$89,3,0)*VLOOKUP('Données projet'!$B$9,Paramètres!$A$1:$I$89,5,0)</f>
        <v>97.343999999999994</v>
      </c>
      <c r="P37" s="14">
        <f t="shared" si="33"/>
        <v>26.328254259866451</v>
      </c>
      <c r="Q37" s="22">
        <f t="shared" si="53"/>
        <v>215.39584283593408</v>
      </c>
      <c r="R37" s="62">
        <f t="shared" si="0"/>
        <v>508.72917616926736</v>
      </c>
      <c r="S37" s="62">
        <f ca="1">AVERAGE(OFFSET($R$3,0,0,'Données projet'!$E$9+1,1))-AVERAGE(OFFSET($H$3,0,0,'Données projet'!$E$9+1,1))</f>
        <v>259.74478933784656</v>
      </c>
      <c r="T37" s="62">
        <f t="shared" si="34"/>
        <v>223.74038909289646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7</v>
      </c>
      <c r="N38" s="14">
        <f>IF('Données projet'!$A$36&gt;35,N37+M38-V37,IF(A38&lt;'Données projet'!$A$36,$K$205^A38,IF(A38='Données projet'!$A$36,'Données projet'!$B$36,N37+M38-V37)))</f>
        <v>215</v>
      </c>
      <c r="O38" s="14">
        <f>N38*VLOOKUP('Données projet'!$B$9,Paramètres!$A$1:$I$89,3,0)*VLOOKUP('Données projet'!$B$9,Paramètres!$A$1:$I$89,5,0)</f>
        <v>100.61999999999999</v>
      </c>
      <c r="P38" s="14">
        <f t="shared" si="33"/>
        <v>27.10965082293415</v>
      </c>
      <c r="Q38" s="22">
        <f t="shared" si="53"/>
        <v>222.46247518327695</v>
      </c>
      <c r="R38" s="62">
        <f t="shared" si="0"/>
        <v>515.79580851661024</v>
      </c>
      <c r="S38" s="62">
        <f ca="1">AVERAGE(OFFSET($R$3,0,0,'Données projet'!$E$9+1,1))-AVERAGE(OFFSET($H$3,0,0,'Données projet'!$E$9+1,1))</f>
        <v>259.74478933784656</v>
      </c>
      <c r="T38" s="62">
        <f t="shared" si="34"/>
        <v>223.74038909289646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</v>
      </c>
      <c r="N39" s="14">
        <f>IF('Données projet'!$A$36&gt;35,N38+M39-V38,IF(A39&lt;'Données projet'!$A$36,$K$205^A39,IF(A39='Données projet'!$A$36,'Données projet'!$B$36,N38+M39-V38)))</f>
        <v>222</v>
      </c>
      <c r="O39" s="14">
        <f>N39*VLOOKUP('Données projet'!$B$9,Paramètres!$A$1:$I$89,3,0)*VLOOKUP('Données projet'!$B$9,Paramètres!$A$1:$I$89,5,0)</f>
        <v>103.896</v>
      </c>
      <c r="P39" s="14">
        <f t="shared" si="33"/>
        <v>27.888091127225799</v>
      </c>
      <c r="Q39" s="22">
        <f t="shared" si="53"/>
        <v>229.52395871325157</v>
      </c>
      <c r="R39" s="62">
        <f t="shared" si="0"/>
        <v>522.85729204658492</v>
      </c>
      <c r="S39" s="62">
        <f ca="1">AVERAGE(OFFSET($R$3,0,0,'Données projet'!$E$9+1,1))-AVERAGE(OFFSET($H$3,0,0,'Données projet'!$E$9+1,1))</f>
        <v>259.74478933784656</v>
      </c>
      <c r="T39" s="62">
        <f t="shared" si="34"/>
        <v>223.74038909289646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</v>
      </c>
      <c r="N40" s="14">
        <f>IF('Données projet'!$A$36&gt;35,N39+M40-V39,IF(A40&lt;'Données projet'!$A$36,$K$205^A40,IF(A40='Données projet'!$A$36,'Données projet'!$B$36,N39+M40-V39)))</f>
        <v>229</v>
      </c>
      <c r="O40" s="14">
        <f>N40*VLOOKUP('Données projet'!$B$9,Paramètres!$A$1:$I$89,3,0)*VLOOKUP('Données projet'!$B$9,Paramètres!$A$1:$I$89,5,0)</f>
        <v>107.172</v>
      </c>
      <c r="P40" s="14">
        <f t="shared" si="33"/>
        <v>28.663679082578788</v>
      </c>
      <c r="Q40" s="22">
        <f t="shared" si="53"/>
        <v>236.58047440215805</v>
      </c>
      <c r="R40" s="62">
        <f t="shared" si="0"/>
        <v>529.91380773549133</v>
      </c>
      <c r="S40" s="62">
        <f ca="1">AVERAGE(OFFSET($R$3,0,0,'Données projet'!$E$9+1,1))-AVERAGE(OFFSET($H$3,0,0,'Données projet'!$E$9+1,1))</f>
        <v>259.74478933784656</v>
      </c>
      <c r="T40" s="62">
        <f t="shared" si="34"/>
        <v>223.74038909289646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</v>
      </c>
      <c r="N41" s="14">
        <f>IF('Données projet'!$A$36&gt;35,N40+M41-V40,IF(A41&lt;'Données projet'!$A$36,$K$205^A41,IF(A41='Données projet'!$A$36,'Données projet'!$B$36,N40+M41-V40)))</f>
        <v>236</v>
      </c>
      <c r="O41" s="14">
        <f>N41*VLOOKUP('Données projet'!$B$9,Paramètres!$A$1:$I$89,3,0)*VLOOKUP('Données projet'!$B$9,Paramètres!$A$1:$I$89,5,0)</f>
        <v>110.44799999999999</v>
      </c>
      <c r="P41" s="14">
        <f t="shared" si="33"/>
        <v>29.436511885319565</v>
      </c>
      <c r="Q41" s="22">
        <f t="shared" si="53"/>
        <v>243.63219153359822</v>
      </c>
      <c r="R41" s="62">
        <f t="shared" si="0"/>
        <v>536.96552486693156</v>
      </c>
      <c r="S41" s="62">
        <f ca="1">AVERAGE(OFFSET($R$3,0,0,'Données projet'!$E$9+1,1))-AVERAGE(OFFSET($H$3,0,0,'Données projet'!$E$9+1,1))</f>
        <v>259.74478933784656</v>
      </c>
      <c r="T41" s="62">
        <f t="shared" si="34"/>
        <v>223.74038909289646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</v>
      </c>
      <c r="N42" s="14">
        <f>IF('Données projet'!$A$36&gt;35,N41+M42-V41,IF(A42&lt;'Données projet'!$A$36,$K$205^A42,IF(A42='Données projet'!$A$36,'Données projet'!$B$36,N41+M42-V41)))</f>
        <v>243</v>
      </c>
      <c r="O42" s="14">
        <f>N42*VLOOKUP('Données projet'!$B$9,Paramètres!$A$1:$I$89,3,0)*VLOOKUP('Données projet'!$B$9,Paramètres!$A$1:$I$89,5,0)</f>
        <v>113.72399999999999</v>
      </c>
      <c r="P42" s="14">
        <f t="shared" si="33"/>
        <v>30.206680638130489</v>
      </c>
      <c r="Q42" s="22">
        <f t="shared" si="53"/>
        <v>250.67926877807722</v>
      </c>
      <c r="R42" s="62">
        <f t="shared" si="0"/>
        <v>544.0126021114105</v>
      </c>
      <c r="S42" s="62">
        <f ca="1">AVERAGE(OFFSET($R$3,0,0,'Données projet'!$E$9+1,1))-AVERAGE(OFFSET($H$3,0,0,'Données projet'!$E$9+1,1))</f>
        <v>259.74478933784656</v>
      </c>
      <c r="T42" s="62">
        <f t="shared" si="34"/>
        <v>223.74038909289646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250</v>
      </c>
      <c r="L43" s="13">
        <f>VLOOKUP(A43,'Données projet'!$A$35:$I$55,9,0)</f>
        <v>7</v>
      </c>
      <c r="M43" s="13">
        <f t="array" ref="M43">INDEX(L:L,MIN(IF(ISNUMBER(L43:L239),ROW(L43:L239),"")))</f>
        <v>7</v>
      </c>
      <c r="N43" s="14">
        <f>IF('Données projet'!$A$36&gt;35,N42+M43-V42,IF(A43&lt;'Données projet'!$A$36,$K$205^A43,IF(A43='Données projet'!$A$36,'Données projet'!$B$36,N42+M43-V42)))</f>
        <v>250</v>
      </c>
      <c r="O43" s="14">
        <f>N43*VLOOKUP('Données projet'!$B$9,Paramètres!$A$1:$I$89,3,0)*VLOOKUP('Données projet'!$B$9,Paramètres!$A$1:$I$89,5,0)</f>
        <v>117</v>
      </c>
      <c r="P43" s="14">
        <f t="shared" si="33"/>
        <v>30.974270896484146</v>
      </c>
      <c r="Q43" s="22">
        <f t="shared" si="53"/>
        <v>257.72185514470988</v>
      </c>
      <c r="R43" s="62">
        <f t="shared" si="0"/>
        <v>551.05518847804319</v>
      </c>
      <c r="S43" s="62">
        <f ca="1">AVERAGE(OFFSET($R$3,0,0,'Données projet'!$E$9+1,1))-AVERAGE(OFFSET($H$3,0,0,'Données projet'!$E$9+1,1))</f>
        <v>259.74478933784656</v>
      </c>
      <c r="T43" s="62">
        <f t="shared" si="34"/>
        <v>223.74038909289646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63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</v>
      </c>
      <c r="N44" s="14">
        <f>IF('Données projet'!$A$36&gt;35,N43+M44-V43,IF(A44&lt;'Données projet'!$A$36,$K$205^A44,IF(A44='Données projet'!$A$36,'Données projet'!$B$36,N43+M44-V43)))</f>
        <v>194</v>
      </c>
      <c r="O44" s="14">
        <f>N44*VLOOKUP('Données projet'!$B$9,Paramètres!$A$1:$I$89,3,0)*VLOOKUP('Données projet'!$B$9,Paramètres!$A$1:$I$89,5,0)</f>
        <v>90.792000000000002</v>
      </c>
      <c r="P44" s="14">
        <f t="shared" si="33"/>
        <v>24.756138813110173</v>
      </c>
      <c r="Q44" s="22">
        <f t="shared" si="53"/>
        <v>201.24634176616689</v>
      </c>
      <c r="R44" s="62">
        <f t="shared" si="0"/>
        <v>494.57967509950021</v>
      </c>
      <c r="S44" s="62">
        <f ca="1">AVERAGE(OFFSET($R$3,0,0,'Données projet'!$E$9+1,1))-AVERAGE(OFFSET($H$3,0,0,'Données projet'!$E$9+1,1))</f>
        <v>259.74478933784656</v>
      </c>
      <c r="T44" s="62">
        <f t="shared" si="34"/>
        <v>223.74038909289646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</v>
      </c>
      <c r="N45" s="14">
        <f>IF('Données projet'!$A$36&gt;35,N44+M45-V44,IF(A45&lt;'Données projet'!$A$36,$K$205^A45,IF(A45='Données projet'!$A$36,'Données projet'!$B$36,N44+M45-V44)))</f>
        <v>201</v>
      </c>
      <c r="O45" s="14">
        <f>N45*VLOOKUP('Données projet'!$B$9,Paramètres!$A$1:$I$89,3,0)*VLOOKUP('Données projet'!$B$9,Paramètres!$A$1:$I$89,5,0)</f>
        <v>94.067999999999998</v>
      </c>
      <c r="P45" s="14">
        <f t="shared" si="33"/>
        <v>25.543790108694029</v>
      </c>
      <c r="Q45" s="22">
        <f t="shared" si="53"/>
        <v>208.32386777264207</v>
      </c>
      <c r="R45" s="62">
        <f t="shared" si="0"/>
        <v>501.65720110597539</v>
      </c>
      <c r="S45" s="62">
        <f ca="1">AVERAGE(OFFSET($R$3,0,0,'Données projet'!$E$9+1,1))-AVERAGE(OFFSET($H$3,0,0,'Données projet'!$E$9+1,1))</f>
        <v>259.74478933784656</v>
      </c>
      <c r="T45" s="62">
        <f t="shared" si="34"/>
        <v>223.74038909289646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</v>
      </c>
      <c r="N46" s="14">
        <f>IF('Données projet'!$A$36&gt;35,N45+M46-V45,IF(A46&lt;'Données projet'!$A$36,$K$205^A46,IF(A46='Données projet'!$A$36,'Données projet'!$B$36,N45+M46-V45)))</f>
        <v>208</v>
      </c>
      <c r="O46" s="14">
        <f>N46*VLOOKUP('Données projet'!$B$9,Paramètres!$A$1:$I$89,3,0)*VLOOKUP('Données projet'!$B$9,Paramètres!$A$1:$I$89,5,0)</f>
        <v>97.343999999999994</v>
      </c>
      <c r="P46" s="14">
        <f t="shared" si="33"/>
        <v>26.328254259866451</v>
      </c>
      <c r="Q46" s="22">
        <f t="shared" si="53"/>
        <v>215.39584283593408</v>
      </c>
      <c r="R46" s="62">
        <f t="shared" si="0"/>
        <v>508.72917616926736</v>
      </c>
      <c r="S46" s="62">
        <f ca="1">AVERAGE(OFFSET($R$3,0,0,'Données projet'!$E$9+1,1))-AVERAGE(OFFSET($H$3,0,0,'Données projet'!$E$9+1,1))</f>
        <v>259.74478933784656</v>
      </c>
      <c r="T46" s="62">
        <f t="shared" si="34"/>
        <v>223.74038909289646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</v>
      </c>
      <c r="N47" s="14">
        <f>IF('Données projet'!$A$36&gt;35,N46+M47-V46,IF(A47&lt;'Données projet'!$A$36,$K$205^A47,IF(A47='Données projet'!$A$36,'Données projet'!$B$36,N46+M47-V46)))</f>
        <v>215</v>
      </c>
      <c r="O47" s="14">
        <f>N47*VLOOKUP('Données projet'!$B$9,Paramètres!$A$1:$I$89,3,0)*VLOOKUP('Données projet'!$B$9,Paramètres!$A$1:$I$89,5,0)</f>
        <v>100.61999999999999</v>
      </c>
      <c r="P47" s="14">
        <f t="shared" si="33"/>
        <v>27.10965082293415</v>
      </c>
      <c r="Q47" s="22">
        <f t="shared" si="53"/>
        <v>222.46247518327695</v>
      </c>
      <c r="R47" s="62">
        <f t="shared" si="0"/>
        <v>515.79580851661024</v>
      </c>
      <c r="S47" s="62">
        <f ca="1">AVERAGE(OFFSET($R$3,0,0,'Données projet'!$E$9+1,1))-AVERAGE(OFFSET($H$3,0,0,'Données projet'!$E$9+1,1))</f>
        <v>259.74478933784656</v>
      </c>
      <c r="T47" s="62">
        <f t="shared" si="34"/>
        <v>223.74038909289646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</v>
      </c>
      <c r="N48" s="14">
        <f>IF('Données projet'!$A$36&gt;35,N47+M48-V47,IF(A48&lt;'Données projet'!$A$36,$K$205^A48,IF(A48='Données projet'!$A$36,'Données projet'!$B$36,N47+M48-V47)))</f>
        <v>222</v>
      </c>
      <c r="O48" s="14">
        <f>N48*VLOOKUP('Données projet'!$B$9,Paramètres!$A$1:$I$89,3,0)*VLOOKUP('Données projet'!$B$9,Paramètres!$A$1:$I$89,5,0)</f>
        <v>103.896</v>
      </c>
      <c r="P48" s="14">
        <f t="shared" si="33"/>
        <v>27.888091127225799</v>
      </c>
      <c r="Q48" s="22">
        <f t="shared" si="53"/>
        <v>229.52395871325157</v>
      </c>
      <c r="R48" s="62">
        <f t="shared" si="0"/>
        <v>522.85729204658492</v>
      </c>
      <c r="S48" s="62">
        <f ca="1">AVERAGE(OFFSET($R$3,0,0,'Données projet'!$E$9+1,1))-AVERAGE(OFFSET($H$3,0,0,'Données projet'!$E$9+1,1))</f>
        <v>259.74478933784656</v>
      </c>
      <c r="T48" s="62">
        <f t="shared" si="34"/>
        <v>223.74038909289646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</v>
      </c>
      <c r="N49" s="14">
        <f>IF('Données projet'!$A$36&gt;35,N48+M49-V48,IF(A49&lt;'Données projet'!$A$36,$K$205^A49,IF(A49='Données projet'!$A$36,'Données projet'!$B$36,N48+M49-V48)))</f>
        <v>229</v>
      </c>
      <c r="O49" s="14">
        <f>N49*VLOOKUP('Données projet'!$B$9,Paramètres!$A$1:$I$89,3,0)*VLOOKUP('Données projet'!$B$9,Paramètres!$A$1:$I$89,5,0)</f>
        <v>107.172</v>
      </c>
      <c r="P49" s="14">
        <f t="shared" si="33"/>
        <v>28.663679082578788</v>
      </c>
      <c r="Q49" s="22">
        <f t="shared" si="53"/>
        <v>236.58047440215805</v>
      </c>
      <c r="R49" s="62">
        <f t="shared" si="0"/>
        <v>529.91380773549133</v>
      </c>
      <c r="S49" s="62">
        <f ca="1">AVERAGE(OFFSET($R$3,0,0,'Données projet'!$E$9+1,1))-AVERAGE(OFFSET($H$3,0,0,'Données projet'!$E$9+1,1))</f>
        <v>259.74478933784656</v>
      </c>
      <c r="T49" s="62">
        <f t="shared" si="34"/>
        <v>223.74038909289646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</v>
      </c>
      <c r="N50" s="14">
        <f>IF('Données projet'!$A$36&gt;35,N49+M50-V49,IF(A50&lt;'Données projet'!$A$36,$K$205^A50,IF(A50='Données projet'!$A$36,'Données projet'!$B$36,N49+M50-V49)))</f>
        <v>236</v>
      </c>
      <c r="O50" s="14">
        <f>N50*VLOOKUP('Données projet'!$B$9,Paramètres!$A$1:$I$89,3,0)*VLOOKUP('Données projet'!$B$9,Paramètres!$A$1:$I$89,5,0)</f>
        <v>110.44799999999999</v>
      </c>
      <c r="P50" s="14">
        <f t="shared" si="33"/>
        <v>29.436511885319565</v>
      </c>
      <c r="Q50" s="22">
        <f t="shared" si="53"/>
        <v>243.63219153359822</v>
      </c>
      <c r="R50" s="62">
        <f t="shared" si="0"/>
        <v>536.96552486693156</v>
      </c>
      <c r="S50" s="62">
        <f ca="1">AVERAGE(OFFSET($R$3,0,0,'Données projet'!$E$9+1,1))-AVERAGE(OFFSET($H$3,0,0,'Données projet'!$E$9+1,1))</f>
        <v>259.74478933784656</v>
      </c>
      <c r="T50" s="62">
        <f t="shared" si="34"/>
        <v>223.74038909289646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</v>
      </c>
      <c r="N51" s="14">
        <f>IF('Données projet'!$A$36&gt;35,N50+M51-V50,IF(A51&lt;'Données projet'!$A$36,$K$205^A51,IF(A51='Données projet'!$A$36,'Données projet'!$B$36,N50+M51-V50)))</f>
        <v>243</v>
      </c>
      <c r="O51" s="14">
        <f>N51*VLOOKUP('Données projet'!$B$9,Paramètres!$A$1:$I$89,3,0)*VLOOKUP('Données projet'!$B$9,Paramètres!$A$1:$I$89,5,0)</f>
        <v>113.72399999999999</v>
      </c>
      <c r="P51" s="14">
        <f t="shared" si="33"/>
        <v>30.206680638130489</v>
      </c>
      <c r="Q51" s="22">
        <f t="shared" si="53"/>
        <v>250.67926877807722</v>
      </c>
      <c r="R51" s="62">
        <f t="shared" si="0"/>
        <v>544.0126021114105</v>
      </c>
      <c r="S51" s="62">
        <f ca="1">AVERAGE(OFFSET($R$3,0,0,'Données projet'!$E$9+1,1))-AVERAGE(OFFSET($H$3,0,0,'Données projet'!$E$9+1,1))</f>
        <v>259.74478933784656</v>
      </c>
      <c r="T51" s="62">
        <f t="shared" si="34"/>
        <v>223.74038909289646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</v>
      </c>
      <c r="N52" s="14">
        <f>IF('Données projet'!$A$36&gt;35,N51+M52-V51,IF(A52&lt;'Données projet'!$A$36,$K$205^A52,IF(A52='Données projet'!$A$36,'Données projet'!$B$36,N51+M52-V51)))</f>
        <v>250</v>
      </c>
      <c r="O52" s="14">
        <f>N52*VLOOKUP('Données projet'!$B$9,Paramètres!$A$1:$I$89,3,0)*VLOOKUP('Données projet'!$B$9,Paramètres!$A$1:$I$89,5,0)</f>
        <v>117</v>
      </c>
      <c r="P52" s="14">
        <f t="shared" si="33"/>
        <v>30.974270896484146</v>
      </c>
      <c r="Q52" s="22">
        <f t="shared" si="53"/>
        <v>257.72185514470988</v>
      </c>
      <c r="R52" s="62">
        <f t="shared" si="0"/>
        <v>551.05518847804319</v>
      </c>
      <c r="S52" s="62">
        <f ca="1">AVERAGE(OFFSET($R$3,0,0,'Données projet'!$E$9+1,1))-AVERAGE(OFFSET($H$3,0,0,'Données projet'!$E$9+1,1))</f>
        <v>259.74478933784656</v>
      </c>
      <c r="T52" s="62">
        <f t="shared" si="34"/>
        <v>223.74038909289646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257</v>
      </c>
      <c r="L53" s="13">
        <f>VLOOKUP(A53,'Données projet'!$A$35:$I$55,9,0)</f>
        <v>7</v>
      </c>
      <c r="M53" s="13">
        <f t="array" ref="M53">INDEX(L:L,MIN(IF(ISNUMBER(L53:L249),ROW(L53:L249),"")))</f>
        <v>7</v>
      </c>
      <c r="N53" s="14">
        <f>IF('Données projet'!$A$36&gt;35,N52+M53-V52,IF(A53&lt;'Données projet'!$A$36,$K$205^A53,IF(A53='Données projet'!$A$36,'Données projet'!$B$36,N52+M53-V52)))</f>
        <v>257</v>
      </c>
      <c r="O53" s="14">
        <f>N53*VLOOKUP('Données projet'!$B$9,Paramètres!$A$1:$I$89,3,0)*VLOOKUP('Données projet'!$B$9,Paramètres!$A$1:$I$89,5,0)</f>
        <v>120.276</v>
      </c>
      <c r="P53" s="14">
        <f t="shared" si="33"/>
        <v>31.739363152156315</v>
      </c>
      <c r="Q53" s="22">
        <f t="shared" si="53"/>
        <v>264.76009082333889</v>
      </c>
      <c r="R53" s="62">
        <f t="shared" si="0"/>
        <v>558.0934241566722</v>
      </c>
      <c r="S53" s="62">
        <f ca="1">AVERAGE(OFFSET($R$3,0,0,'Données projet'!$E$9+1,1))-AVERAGE(OFFSET($H$3,0,0,'Données projet'!$E$9+1,1))</f>
        <v>259.74478933784656</v>
      </c>
      <c r="T53" s="62">
        <f t="shared" si="34"/>
        <v>223.74038909289646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265</v>
      </c>
      <c r="O54" s="14">
        <f>N54*VLOOKUP('Données projet'!$B$9,Paramètres!$A$1:$I$89,3,0)*VLOOKUP('Données projet'!$B$9,Paramètres!$A$1:$I$89,5,0)</f>
        <v>124.02</v>
      </c>
      <c r="P54" s="14">
        <f t="shared" si="33"/>
        <v>32.610792634958898</v>
      </c>
      <c r="Q54" s="22">
        <f t="shared" si="53"/>
        <v>272.79863050588671</v>
      </c>
      <c r="R54" s="62">
        <f t="shared" si="0"/>
        <v>566.13196383922002</v>
      </c>
      <c r="S54" s="62">
        <f ca="1">AVERAGE(OFFSET($R$3,0,0,'Données projet'!$E$9+1,1))-AVERAGE(OFFSET($H$3,0,0,'Données projet'!$E$9+1,1))</f>
        <v>259.74478933784656</v>
      </c>
      <c r="T54" s="62">
        <f t="shared" si="34"/>
        <v>223.74038909289646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273</v>
      </c>
      <c r="O55" s="14">
        <f>N55*VLOOKUP('Données projet'!$B$9,Paramètres!$A$1:$I$89,3,0)*VLOOKUP('Données projet'!$B$9,Paramètres!$A$1:$I$89,5,0)</f>
        <v>127.76400000000001</v>
      </c>
      <c r="P55" s="14">
        <f t="shared" si="33"/>
        <v>33.479164830670051</v>
      </c>
      <c r="Q55" s="22">
        <f t="shared" si="53"/>
        <v>280.83184541341694</v>
      </c>
      <c r="R55" s="62">
        <f t="shared" si="0"/>
        <v>574.16517874675026</v>
      </c>
      <c r="S55" s="62">
        <f ca="1">AVERAGE(OFFSET($R$3,0,0,'Données projet'!$E$9+1,1))-AVERAGE(OFFSET($H$3,0,0,'Données projet'!$E$9+1,1))</f>
        <v>259.74478933784656</v>
      </c>
      <c r="T55" s="62">
        <f t="shared" si="34"/>
        <v>223.74038909289646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281</v>
      </c>
      <c r="O56" s="14">
        <f>N56*VLOOKUP('Données projet'!$B$9,Paramètres!$A$1:$I$89,3,0)*VLOOKUP('Données projet'!$B$9,Paramètres!$A$1:$I$89,5,0)</f>
        <v>131.50800000000001</v>
      </c>
      <c r="P56" s="14">
        <f t="shared" si="33"/>
        <v>34.344579617082509</v>
      </c>
      <c r="Q56" s="22">
        <f t="shared" si="53"/>
        <v>288.85990949975201</v>
      </c>
      <c r="R56" s="62">
        <f t="shared" si="0"/>
        <v>582.19324283308538</v>
      </c>
      <c r="S56" s="62">
        <f ca="1">AVERAGE(OFFSET($R$3,0,0,'Données projet'!$E$9+1,1))-AVERAGE(OFFSET($H$3,0,0,'Données projet'!$E$9+1,1))</f>
        <v>259.74478933784656</v>
      </c>
      <c r="T56" s="62">
        <f t="shared" si="34"/>
        <v>223.74038909289646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289</v>
      </c>
      <c r="O57" s="14">
        <f>N57*VLOOKUP('Données projet'!$B$9,Paramètres!$A$1:$I$89,3,0)*VLOOKUP('Données projet'!$B$9,Paramètres!$A$1:$I$89,5,0)</f>
        <v>135.25199999999998</v>
      </c>
      <c r="P57" s="14">
        <f t="shared" si="33"/>
        <v>35.207130861518152</v>
      </c>
      <c r="Q57" s="22">
        <f t="shared" si="53"/>
        <v>296.88298625047742</v>
      </c>
      <c r="R57" s="62">
        <f t="shared" si="0"/>
        <v>590.21631958381067</v>
      </c>
      <c r="S57" s="62">
        <f ca="1">AVERAGE(OFFSET($R$3,0,0,'Données projet'!$E$9+1,1))-AVERAGE(OFFSET($H$3,0,0,'Données projet'!$E$9+1,1))</f>
        <v>259.74478933784656</v>
      </c>
      <c r="T57" s="62">
        <f t="shared" si="34"/>
        <v>223.74038909289646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297</v>
      </c>
      <c r="O58" s="14">
        <f>N58*VLOOKUP('Données projet'!$B$9,Paramètres!$A$1:$I$89,3,0)*VLOOKUP('Données projet'!$B$9,Paramètres!$A$1:$I$89,5,0)</f>
        <v>138.99600000000001</v>
      </c>
      <c r="P58" s="14">
        <f t="shared" si="33"/>
        <v>36.066906938767758</v>
      </c>
      <c r="Q58" s="22">
        <f t="shared" si="53"/>
        <v>304.90122958502047</v>
      </c>
      <c r="R58" s="62">
        <f t="shared" si="0"/>
        <v>598.23456291835373</v>
      </c>
      <c r="S58" s="62">
        <f ca="1">AVERAGE(OFFSET($R$3,0,0,'Données projet'!$E$9+1,1))-AVERAGE(OFFSET($H$3,0,0,'Données projet'!$E$9+1,1))</f>
        <v>259.74478933784656</v>
      </c>
      <c r="T58" s="62">
        <f t="shared" si="34"/>
        <v>223.74038909289646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</v>
      </c>
      <c r="N59" s="14">
        <f>IF('Données projet'!$A$36&gt;35,N58+M59-V58,IF(A59&lt;'Données projet'!$A$36,$K$205^A59,IF(A59='Données projet'!$A$36,'Données projet'!$B$36,N58+M59-V58)))</f>
        <v>305</v>
      </c>
      <c r="O59" s="14">
        <f>N59*VLOOKUP('Données projet'!$B$9,Paramètres!$A$1:$I$89,3,0)*VLOOKUP('Données projet'!$B$9,Paramètres!$A$1:$I$89,5,0)</f>
        <v>142.74</v>
      </c>
      <c r="P59" s="14">
        <f t="shared" si="33"/>
        <v>36.923991191656064</v>
      </c>
      <c r="Q59" s="22">
        <f t="shared" si="53"/>
        <v>312.91478465880101</v>
      </c>
      <c r="R59" s="62">
        <f t="shared" si="0"/>
        <v>606.24811799213433</v>
      </c>
      <c r="S59" s="62">
        <f ca="1">AVERAGE(OFFSET($R$3,0,0,'Données projet'!$E$9+1,1))-AVERAGE(OFFSET($H$3,0,0,'Données projet'!$E$9+1,1))</f>
        <v>259.74478933784656</v>
      </c>
      <c r="T59" s="62">
        <f t="shared" si="34"/>
        <v>223.74038909289646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</v>
      </c>
      <c r="N60" s="14">
        <f>IF('Données projet'!$A$36&gt;35,N59+M60-V59,IF(A60&lt;'Données projet'!$A$36,$K$205^A60,IF(A60='Données projet'!$A$36,'Données projet'!$B$36,N59+M60-V59)))</f>
        <v>313</v>
      </c>
      <c r="O60" s="14">
        <f>N60*VLOOKUP('Données projet'!$B$9,Paramètres!$A$1:$I$89,3,0)*VLOOKUP('Données projet'!$B$9,Paramètres!$A$1:$I$89,5,0)</f>
        <v>146.48400000000001</v>
      </c>
      <c r="P60" s="14">
        <f t="shared" si="33"/>
        <v>37.778462341926023</v>
      </c>
      <c r="Q60" s="22">
        <f t="shared" si="53"/>
        <v>320.9237885788545</v>
      </c>
      <c r="R60" s="62">
        <f t="shared" si="0"/>
        <v>614.25712191218781</v>
      </c>
      <c r="S60" s="62">
        <f ca="1">AVERAGE(OFFSET($R$3,0,0,'Données projet'!$E$9+1,1))-AVERAGE(OFFSET($H$3,0,0,'Données projet'!$E$9+1,1))</f>
        <v>259.74478933784656</v>
      </c>
      <c r="T60" s="62">
        <f t="shared" si="34"/>
        <v>223.74038909289646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</v>
      </c>
      <c r="N61" s="14">
        <f>IF('Données projet'!$A$36&gt;35,N60+M61-V60,IF(A61&lt;'Données projet'!$A$36,$K$205^A61,IF(A61='Données projet'!$A$36,'Données projet'!$B$36,N60+M61-V60)))</f>
        <v>321</v>
      </c>
      <c r="O61" s="14">
        <f>N61*VLOOKUP('Données projet'!$B$9,Paramètres!$A$1:$I$89,3,0)*VLOOKUP('Données projet'!$B$9,Paramètres!$A$1:$I$89,5,0)</f>
        <v>150.22800000000001</v>
      </c>
      <c r="P61" s="14">
        <f t="shared" si="33"/>
        <v>38.630394857933659</v>
      </c>
      <c r="Q61" s="22">
        <f t="shared" si="53"/>
        <v>328.92837104423444</v>
      </c>
      <c r="R61" s="62">
        <f t="shared" si="0"/>
        <v>622.26170437756775</v>
      </c>
      <c r="S61" s="62">
        <f ca="1">AVERAGE(OFFSET($R$3,0,0,'Données projet'!$E$9+1,1))-AVERAGE(OFFSET($H$3,0,0,'Données projet'!$E$9+1,1))</f>
        <v>259.74478933784656</v>
      </c>
      <c r="T61" s="62">
        <f t="shared" si="34"/>
        <v>223.74038909289646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</v>
      </c>
      <c r="N62" s="14">
        <f>IF('Données projet'!$A$36&gt;35,N61+M62-V61,IF(A62&lt;'Données projet'!$A$36,$K$205^A62,IF(A62='Données projet'!$A$36,'Données projet'!$B$36,N61+M62-V61)))</f>
        <v>329</v>
      </c>
      <c r="O62" s="14">
        <f>N62*VLOOKUP('Données projet'!$B$9,Paramètres!$A$1:$I$89,3,0)*VLOOKUP('Données projet'!$B$9,Paramètres!$A$1:$I$89,5,0)</f>
        <v>153.97200000000001</v>
      </c>
      <c r="P62" s="14">
        <f t="shared" si="33"/>
        <v>39.479859284656378</v>
      </c>
      <c r="Q62" s="22">
        <f t="shared" si="53"/>
        <v>336.92865492077652</v>
      </c>
      <c r="R62" s="62">
        <f t="shared" si="0"/>
        <v>630.26198825410984</v>
      </c>
      <c r="S62" s="62">
        <f ca="1">AVERAGE(OFFSET($R$3,0,0,'Données projet'!$E$9+1,1))-AVERAGE(OFFSET($H$3,0,0,'Données projet'!$E$9+1,1))</f>
        <v>259.74478933784656</v>
      </c>
      <c r="T62" s="62">
        <f t="shared" si="34"/>
        <v>223.74038909289646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337</v>
      </c>
      <c r="L63" s="13">
        <f>VLOOKUP(A63,'Données projet'!$A$35:$I$55,9,0)</f>
        <v>8</v>
      </c>
      <c r="M63" s="13">
        <f t="array" ref="M63">INDEX(L:L,MIN(IF(ISNUMBER(L63:L259),ROW(L63:L259),"")))</f>
        <v>8</v>
      </c>
      <c r="N63" s="14">
        <f>IF('Données projet'!$A$36&gt;35,N62+M63-V62,IF(A63&lt;'Données projet'!$A$36,$K$205^A63,IF(A63='Données projet'!$A$36,'Données projet'!$B$36,N62+M63-V62)))</f>
        <v>337</v>
      </c>
      <c r="O63" s="14">
        <f>N63*VLOOKUP('Données projet'!$B$9,Paramètres!$A$1:$I$89,3,0)*VLOOKUP('Données projet'!$B$9,Paramètres!$A$1:$I$89,5,0)</f>
        <v>157.71600000000001</v>
      </c>
      <c r="P63" s="14">
        <f t="shared" si="33"/>
        <v>40.326922540698838</v>
      </c>
      <c r="Q63" s="22">
        <f t="shared" si="53"/>
        <v>344.92475675838381</v>
      </c>
      <c r="R63" s="62">
        <f t="shared" si="0"/>
        <v>638.25809009171712</v>
      </c>
      <c r="S63" s="62">
        <f ca="1">AVERAGE(OFFSET($R$3,0,0,'Données projet'!$E$9+1,1))-AVERAGE(OFFSET($H$3,0,0,'Données projet'!$E$9+1,1))</f>
        <v>259.74478933784656</v>
      </c>
      <c r="T63" s="62">
        <f t="shared" si="34"/>
        <v>223.74038909289646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67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7.5</v>
      </c>
      <c r="N64" s="14">
        <f>IF('Données projet'!$A$36&gt;35,N63+M64-V63,IF(A64&lt;'Données projet'!$A$36,$K$205^A64,IF(A64='Données projet'!$A$36,'Données projet'!$B$36,N63+M64-V63)))</f>
        <v>277.5</v>
      </c>
      <c r="O64" s="14">
        <f>N64*VLOOKUP('Données projet'!$B$9,Paramètres!$A$1:$I$89,3,0)*VLOOKUP('Données projet'!$B$9,Paramètres!$A$1:$I$89,5,0)</f>
        <v>129.87</v>
      </c>
      <c r="P64" s="14">
        <f t="shared" si="33"/>
        <v>33.966318400312318</v>
      </c>
      <c r="Q64" s="22">
        <f t="shared" si="53"/>
        <v>285.34825454721067</v>
      </c>
      <c r="R64" s="62">
        <f t="shared" si="0"/>
        <v>578.68158788054393</v>
      </c>
      <c r="S64" s="62">
        <f ca="1">AVERAGE(OFFSET($R$3,0,0,'Données projet'!$E$9+1,1))-AVERAGE(OFFSET($H$3,0,0,'Données projet'!$E$9+1,1))</f>
        <v>259.74478933784656</v>
      </c>
      <c r="T64" s="62">
        <f t="shared" si="34"/>
        <v>223.74038909289646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7.5</v>
      </c>
      <c r="N65" s="14">
        <f>IF('Données projet'!$A$36&gt;35,N64+M65-V64,IF(A65&lt;'Données projet'!$A$36,$K$205^A65,IF(A65='Données projet'!$A$36,'Données projet'!$B$36,N64+M65-V64)))</f>
        <v>285</v>
      </c>
      <c r="O65" s="14">
        <f>N65*VLOOKUP('Données projet'!$B$9,Paramètres!$A$1:$I$89,3,0)*VLOOKUP('Données projet'!$B$9,Paramètres!$A$1:$I$89,5,0)</f>
        <v>133.38</v>
      </c>
      <c r="P65" s="14">
        <f t="shared" si="33"/>
        <v>34.776207535548991</v>
      </c>
      <c r="Q65" s="22">
        <f t="shared" si="53"/>
        <v>292.8720614577478</v>
      </c>
      <c r="R65" s="62">
        <f t="shared" si="0"/>
        <v>586.20539479108106</v>
      </c>
      <c r="S65" s="62">
        <f ca="1">AVERAGE(OFFSET($R$3,0,0,'Données projet'!$E$9+1,1))-AVERAGE(OFFSET($H$3,0,0,'Données projet'!$E$9+1,1))</f>
        <v>259.74478933784656</v>
      </c>
      <c r="T65" s="62">
        <f t="shared" si="34"/>
        <v>223.74038909289646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7.5</v>
      </c>
      <c r="N66" s="14">
        <f>IF('Données projet'!$A$36&gt;35,N65+M66-V65,IF(A66&lt;'Données projet'!$A$36,$K$205^A66,IF(A66='Données projet'!$A$36,'Données projet'!$B$36,N65+M66-V65)))</f>
        <v>292.5</v>
      </c>
      <c r="O66" s="14">
        <f>N66*VLOOKUP('Données projet'!$B$9,Paramètres!$A$1:$I$89,3,0)*VLOOKUP('Données projet'!$B$9,Paramètres!$A$1:$I$89,5,0)</f>
        <v>136.89000000000001</v>
      </c>
      <c r="P66" s="14">
        <f t="shared" si="33"/>
        <v>35.583619346017713</v>
      </c>
      <c r="Q66" s="22">
        <f t="shared" si="53"/>
        <v>300.39155369431421</v>
      </c>
      <c r="R66" s="62">
        <f t="shared" si="0"/>
        <v>593.72488702764758</v>
      </c>
      <c r="S66" s="62">
        <f ca="1">AVERAGE(OFFSET($R$3,0,0,'Données projet'!$E$9+1,1))-AVERAGE(OFFSET($H$3,0,0,'Données projet'!$E$9+1,1))</f>
        <v>259.74478933784656</v>
      </c>
      <c r="T66" s="62">
        <f t="shared" si="34"/>
        <v>223.74038909289646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7.5</v>
      </c>
      <c r="N67" s="14">
        <f>IF('Données projet'!$A$36&gt;35,N66+M67-V66,IF(A67&lt;'Données projet'!$A$36,$K$205^A67,IF(A67='Données projet'!$A$36,'Données projet'!$B$36,N66+M67-V66)))</f>
        <v>300</v>
      </c>
      <c r="O67" s="14">
        <f>N67*VLOOKUP('Données projet'!$B$9,Paramètres!$A$1:$I$89,3,0)*VLOOKUP('Données projet'!$B$9,Paramètres!$A$1:$I$89,5,0)</f>
        <v>140.4</v>
      </c>
      <c r="P67" s="14">
        <f t="shared" si="33"/>
        <v>36.388624656711201</v>
      </c>
      <c r="Q67" s="22">
        <f t="shared" ref="Q67:Q98" si="54">(O67+P67)*0.475*44/12</f>
        <v>307.90685461043864</v>
      </c>
      <c r="R67" s="62">
        <f t="shared" ref="R67:R130" si="55">Q67+(I67+J67)*44/12</f>
        <v>601.24018794377196</v>
      </c>
      <c r="S67" s="62">
        <f ca="1">AVERAGE(OFFSET($R$3,0,0,'Données projet'!$E$9+1,1))-AVERAGE(OFFSET($H$3,0,0,'Données projet'!$E$9+1,1))</f>
        <v>259.74478933784656</v>
      </c>
      <c r="T67" s="62">
        <f t="shared" si="34"/>
        <v>223.74038909289646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7.5</v>
      </c>
      <c r="N68" s="14">
        <f>IF('Données projet'!$A$36&gt;35,N67+M68-V67,IF(A68&lt;'Données projet'!$A$36,$K$205^A68,IF(A68='Données projet'!$A$36,'Données projet'!$B$36,N67+M68-V67)))</f>
        <v>307.5</v>
      </c>
      <c r="O68" s="14">
        <f>N68*VLOOKUP('Données projet'!$B$9,Paramètres!$A$1:$I$89,3,0)*VLOOKUP('Données projet'!$B$9,Paramètres!$A$1:$I$89,5,0)</f>
        <v>143.91</v>
      </c>
      <c r="P68" s="14">
        <f t="shared" si="33"/>
        <v>37.191290549543432</v>
      </c>
      <c r="Q68" s="22">
        <f t="shared" si="54"/>
        <v>315.41808104045475</v>
      </c>
      <c r="R68" s="62">
        <f t="shared" si="55"/>
        <v>608.75141437378807</v>
      </c>
      <c r="S68" s="62">
        <f ca="1">AVERAGE(OFFSET($R$3,0,0,'Données projet'!$E$9+1,1))-AVERAGE(OFFSET($H$3,0,0,'Données projet'!$E$9+1,1))</f>
        <v>259.74478933784656</v>
      </c>
      <c r="T68" s="62">
        <f t="shared" si="34"/>
        <v>223.74038909289646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7.5</v>
      </c>
      <c r="N69" s="14">
        <f>IF('Données projet'!$A$36&gt;35,N68+M69-V68,IF(A69&lt;'Données projet'!$A$36,$K$205^A69,IF(A69='Données projet'!$A$36,'Données projet'!$B$36,N68+M69-V68)))</f>
        <v>315</v>
      </c>
      <c r="O69" s="14">
        <f>N69*VLOOKUP('Données projet'!$B$9,Paramètres!$A$1:$I$89,3,0)*VLOOKUP('Données projet'!$B$9,Paramètres!$A$1:$I$89,5,0)</f>
        <v>147.41999999999999</v>
      </c>
      <c r="P69" s="14">
        <f t="shared" ref="P69:P132" si="87">EXP(-1.0587+0.8836*LN(O69)+0.284)</f>
        <v>37.991680647570291</v>
      </c>
      <c r="Q69" s="22">
        <f t="shared" si="54"/>
        <v>322.92534379451826</v>
      </c>
      <c r="R69" s="62">
        <f t="shared" si="55"/>
        <v>616.25867712785157</v>
      </c>
      <c r="S69" s="62">
        <f ca="1">AVERAGE(OFFSET($R$3,0,0,'Données projet'!$E$9+1,1))-AVERAGE(OFFSET($H$3,0,0,'Données projet'!$E$9+1,1))</f>
        <v>259.74478933784656</v>
      </c>
      <c r="T69" s="62">
        <f t="shared" ref="T69:T132" si="88">$T$3</f>
        <v>223.74038909289646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7.5</v>
      </c>
      <c r="N70" s="14">
        <f>IF('Données projet'!$A$36&gt;35,N69+M70-V69,IF(A70&lt;'Données projet'!$A$36,$K$205^A70,IF(A70='Données projet'!$A$36,'Données projet'!$B$36,N69+M70-V69)))</f>
        <v>322.5</v>
      </c>
      <c r="O70" s="14">
        <f>N70*VLOOKUP('Données projet'!$B$9,Paramètres!$A$1:$I$89,3,0)*VLOOKUP('Données projet'!$B$9,Paramètres!$A$1:$I$89,5,0)</f>
        <v>150.93</v>
      </c>
      <c r="P70" s="14">
        <f t="shared" si="87"/>
        <v>38.789855371379076</v>
      </c>
      <c r="Q70" s="22">
        <f t="shared" si="54"/>
        <v>330.4287481051519</v>
      </c>
      <c r="R70" s="62">
        <f t="shared" si="55"/>
        <v>623.76208143848521</v>
      </c>
      <c r="S70" s="62">
        <f ca="1">AVERAGE(OFFSET($R$3,0,0,'Données projet'!$E$9+1,1))-AVERAGE(OFFSET($H$3,0,0,'Données projet'!$E$9+1,1))</f>
        <v>259.74478933784656</v>
      </c>
      <c r="T70" s="62">
        <f t="shared" si="88"/>
        <v>223.74038909289646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7.5</v>
      </c>
      <c r="N71" s="14">
        <f>IF('Données projet'!$A$36&gt;35,N70+M71-V70,IF(A71&lt;'Données projet'!$A$36,$K$205^A71,IF(A71='Données projet'!$A$36,'Données projet'!$B$36,N70+M71-V70)))</f>
        <v>330</v>
      </c>
      <c r="O71" s="14">
        <f>N71*VLOOKUP('Données projet'!$B$9,Paramètres!$A$1:$I$89,3,0)*VLOOKUP('Données projet'!$B$9,Paramètres!$A$1:$I$89,5,0)</f>
        <v>154.44</v>
      </c>
      <c r="P71" s="14">
        <f t="shared" si="87"/>
        <v>39.58587217095549</v>
      </c>
      <c r="Q71" s="22">
        <f t="shared" si="54"/>
        <v>337.92839403108081</v>
      </c>
      <c r="R71" s="62">
        <f t="shared" si="55"/>
        <v>631.26172736441413</v>
      </c>
      <c r="S71" s="62">
        <f ca="1">AVERAGE(OFFSET($R$3,0,0,'Données projet'!$E$9+1,1))-AVERAGE(OFFSET($H$3,0,0,'Données projet'!$E$9+1,1))</f>
        <v>259.74478933784656</v>
      </c>
      <c r="T71" s="62">
        <f t="shared" si="88"/>
        <v>223.74038909289646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7.5</v>
      </c>
      <c r="N72" s="14">
        <f>IF('Données projet'!$A$36&gt;35,N71+M72-V71,IF(A72&lt;'Données projet'!$A$36,$K$205^A72,IF(A72='Données projet'!$A$36,'Données projet'!$B$36,N71+M72-V71)))</f>
        <v>337.5</v>
      </c>
      <c r="O72" s="14">
        <f>N72*VLOOKUP('Données projet'!$B$9,Paramètres!$A$1:$I$89,3,0)*VLOOKUP('Données projet'!$B$9,Paramètres!$A$1:$I$89,5,0)</f>
        <v>157.95000000000002</v>
      </c>
      <c r="P72" s="14">
        <f t="shared" si="87"/>
        <v>40.379785735878301</v>
      </c>
      <c r="Q72" s="22">
        <f t="shared" si="54"/>
        <v>345.42437682332138</v>
      </c>
      <c r="R72" s="62">
        <f t="shared" si="55"/>
        <v>638.75771015665464</v>
      </c>
      <c r="S72" s="62">
        <f ca="1">AVERAGE(OFFSET($R$3,0,0,'Données projet'!$E$9+1,1))-AVERAGE(OFFSET($H$3,0,0,'Données projet'!$E$9+1,1))</f>
        <v>259.74478933784656</v>
      </c>
      <c r="T72" s="62">
        <f t="shared" si="88"/>
        <v>223.74038909289646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345</v>
      </c>
      <c r="L73" s="13">
        <f>VLOOKUP(A73,'Données projet'!$A$35:$I$55,9,0)</f>
        <v>7.5</v>
      </c>
      <c r="M73" s="13">
        <f t="array" ref="M73">INDEX(L:L,MIN(IF(ISNUMBER(L73:L269),ROW(L73:L269),"")))</f>
        <v>7.5</v>
      </c>
      <c r="N73" s="14">
        <f>IF('Données projet'!$A$36&gt;35,N72+M73-V72,IF(A73&lt;'Données projet'!$A$36,$K$205^A73,IF(A73='Données projet'!$A$36,'Données projet'!$B$36,N72+M73-V72)))</f>
        <v>345</v>
      </c>
      <c r="O73" s="14">
        <f>N73*VLOOKUP('Données projet'!$B$9,Paramètres!$A$1:$I$89,3,0)*VLOOKUP('Données projet'!$B$9,Paramètres!$A$1:$I$89,5,0)</f>
        <v>161.45999999999998</v>
      </c>
      <c r="P73" s="14">
        <f t="shared" si="87"/>
        <v>41.171648186302534</v>
      </c>
      <c r="Q73" s="22">
        <f t="shared" si="54"/>
        <v>352.9167872578102</v>
      </c>
      <c r="R73" s="62">
        <f t="shared" si="55"/>
        <v>646.25012059114351</v>
      </c>
      <c r="S73" s="62">
        <f ca="1">AVERAGE(OFFSET($R$3,0,0,'Données projet'!$E$9+1,1))-AVERAGE(OFFSET($H$3,0,0,'Données projet'!$E$9+1,1))</f>
        <v>259.74478933784656</v>
      </c>
      <c r="T73" s="62">
        <f t="shared" si="88"/>
        <v>223.74038909289646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69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7.7</v>
      </c>
      <c r="N74" s="14">
        <f>IF('Données projet'!$A$36&gt;35,N73+M74-V73,IF(A74&lt;'Données projet'!$A$36,$K$205^A74,IF(A74='Données projet'!$A$36,'Données projet'!$B$36,N73+M74-V73)))</f>
        <v>283.7</v>
      </c>
      <c r="O74" s="14">
        <f>N74*VLOOKUP('Données projet'!$B$9,Paramètres!$A$1:$I$89,3,0)*VLOOKUP('Données projet'!$B$9,Paramètres!$A$1:$I$89,5,0)</f>
        <v>132.77160000000001</v>
      </c>
      <c r="P74" s="14">
        <f t="shared" si="87"/>
        <v>34.63600628318656</v>
      </c>
      <c r="Q74" s="22">
        <f t="shared" si="54"/>
        <v>291.56824760988326</v>
      </c>
      <c r="R74" s="62">
        <f t="shared" si="55"/>
        <v>584.90158094321657</v>
      </c>
      <c r="S74" s="62">
        <f ca="1">AVERAGE(OFFSET($R$3,0,0,'Données projet'!$E$9+1,1))-AVERAGE(OFFSET($H$3,0,0,'Données projet'!$E$9+1,1))</f>
        <v>259.74478933784656</v>
      </c>
      <c r="T74" s="62">
        <f t="shared" si="88"/>
        <v>223.74038909289646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7.7</v>
      </c>
      <c r="N75" s="14">
        <f>IF('Données projet'!$A$36&gt;35,N74+M75-V74,IF(A75&lt;'Données projet'!$A$36,$K$205^A75,IF(A75='Données projet'!$A$36,'Données projet'!$B$36,N74+M75-V74)))</f>
        <v>291.39999999999998</v>
      </c>
      <c r="O75" s="14">
        <f>N75*VLOOKUP('Données projet'!$B$9,Paramètres!$A$1:$I$89,3,0)*VLOOKUP('Données projet'!$B$9,Paramètres!$A$1:$I$89,5,0)</f>
        <v>136.37519999999998</v>
      </c>
      <c r="P75" s="14">
        <f t="shared" si="87"/>
        <v>35.465351191683979</v>
      </c>
      <c r="Q75" s="22">
        <f t="shared" si="54"/>
        <v>299.28895999218292</v>
      </c>
      <c r="R75" s="62">
        <f t="shared" si="55"/>
        <v>592.62229332551624</v>
      </c>
      <c r="S75" s="62">
        <f ca="1">AVERAGE(OFFSET($R$3,0,0,'Données projet'!$E$9+1,1))-AVERAGE(OFFSET($H$3,0,0,'Données projet'!$E$9+1,1))</f>
        <v>259.74478933784656</v>
      </c>
      <c r="T75" s="62">
        <f t="shared" si="88"/>
        <v>223.74038909289646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7.7</v>
      </c>
      <c r="N76" s="14">
        <f>IF('Données projet'!$A$36&gt;35,N75+M76-V75,IF(A76&lt;'Données projet'!$A$36,$K$205^A76,IF(A76='Données projet'!$A$36,'Données projet'!$B$36,N75+M76-V75)))</f>
        <v>299.09999999999997</v>
      </c>
      <c r="O76" s="14">
        <f>N76*VLOOKUP('Données projet'!$B$9,Paramètres!$A$1:$I$89,3,0)*VLOOKUP('Données projet'!$B$9,Paramètres!$A$1:$I$89,5,0)</f>
        <v>139.97879999999998</v>
      </c>
      <c r="P76" s="14">
        <f t="shared" si="87"/>
        <v>36.292148829903653</v>
      </c>
      <c r="Q76" s="22">
        <f t="shared" si="54"/>
        <v>307.00523587874881</v>
      </c>
      <c r="R76" s="62">
        <f t="shared" si="55"/>
        <v>600.33856921208212</v>
      </c>
      <c r="S76" s="62">
        <f ca="1">AVERAGE(OFFSET($R$3,0,0,'Données projet'!$E$9+1,1))-AVERAGE(OFFSET($H$3,0,0,'Données projet'!$E$9+1,1))</f>
        <v>259.74478933784656</v>
      </c>
      <c r="T76" s="62">
        <f t="shared" si="88"/>
        <v>223.74038909289646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7.7</v>
      </c>
      <c r="N77" s="14">
        <f>IF('Données projet'!$A$36&gt;35,N76+M77-V76,IF(A77&lt;'Données projet'!$A$36,$K$205^A77,IF(A77='Données projet'!$A$36,'Données projet'!$B$36,N76+M77-V76)))</f>
        <v>306.79999999999995</v>
      </c>
      <c r="O77" s="14">
        <f>N77*VLOOKUP('Données projet'!$B$9,Paramètres!$A$1:$I$89,3,0)*VLOOKUP('Données projet'!$B$9,Paramètres!$A$1:$I$89,5,0)</f>
        <v>143.58239999999998</v>
      </c>
      <c r="P77" s="14">
        <f t="shared" si="87"/>
        <v>37.116472314400653</v>
      </c>
      <c r="Q77" s="22">
        <f t="shared" si="54"/>
        <v>314.71720261424775</v>
      </c>
      <c r="R77" s="62">
        <f t="shared" si="55"/>
        <v>608.05053594758101</v>
      </c>
      <c r="S77" s="62">
        <f ca="1">AVERAGE(OFFSET($R$3,0,0,'Données projet'!$E$9+1,1))-AVERAGE(OFFSET($H$3,0,0,'Données projet'!$E$9+1,1))</f>
        <v>259.74478933784656</v>
      </c>
      <c r="T77" s="62">
        <f t="shared" si="88"/>
        <v>223.74038909289646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7.7</v>
      </c>
      <c r="N78" s="14">
        <f>IF('Données projet'!$A$36&gt;35,N77+M78-V77,IF(A78&lt;'Données projet'!$A$36,$K$205^A78,IF(A78='Données projet'!$A$36,'Données projet'!$B$36,N77+M78-V77)))</f>
        <v>314.49999999999994</v>
      </c>
      <c r="O78" s="14">
        <f>N78*VLOOKUP('Données projet'!$B$9,Paramètres!$A$1:$I$89,3,0)*VLOOKUP('Données projet'!$B$9,Paramètres!$A$1:$I$89,5,0)</f>
        <v>147.18599999999998</v>
      </c>
      <c r="P78" s="14">
        <f t="shared" si="87"/>
        <v>37.938390882441361</v>
      </c>
      <c r="Q78" s="22">
        <f t="shared" si="54"/>
        <v>322.42498078691864</v>
      </c>
      <c r="R78" s="62">
        <f t="shared" si="55"/>
        <v>615.75831412025195</v>
      </c>
      <c r="S78" s="62">
        <f ca="1">AVERAGE(OFFSET($R$3,0,0,'Données projet'!$E$9+1,1))-AVERAGE(OFFSET($H$3,0,0,'Données projet'!$E$9+1,1))</f>
        <v>259.74478933784656</v>
      </c>
      <c r="T78" s="62">
        <f t="shared" si="88"/>
        <v>223.74038909289646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7.7</v>
      </c>
      <c r="N79" s="14">
        <f>IF('Données projet'!$A$36&gt;35,N78+M79-V78,IF(A79&lt;'Données projet'!$A$36,$K$205^A79,IF(A79='Données projet'!$A$36,'Données projet'!$B$36,N78+M79-V78)))</f>
        <v>322.19999999999993</v>
      </c>
      <c r="O79" s="14">
        <f>N79*VLOOKUP('Données projet'!$B$9,Paramètres!$A$1:$I$89,3,0)*VLOOKUP('Données projet'!$B$9,Paramètres!$A$1:$I$89,5,0)</f>
        <v>150.78959999999998</v>
      </c>
      <c r="P79" s="14">
        <f t="shared" si="87"/>
        <v>38.757970187689722</v>
      </c>
      <c r="Q79" s="22">
        <f t="shared" si="54"/>
        <v>330.12868474355952</v>
      </c>
      <c r="R79" s="62">
        <f t="shared" si="55"/>
        <v>623.46201807689283</v>
      </c>
      <c r="S79" s="62">
        <f ca="1">AVERAGE(OFFSET($R$3,0,0,'Données projet'!$E$9+1,1))-AVERAGE(OFFSET($H$3,0,0,'Données projet'!$E$9+1,1))</f>
        <v>259.74478933784656</v>
      </c>
      <c r="T79" s="62">
        <f t="shared" si="88"/>
        <v>223.74038909289646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7.7</v>
      </c>
      <c r="N80" s="14">
        <f>IF('Données projet'!$A$36&gt;35,N79+M80-V79,IF(A80&lt;'Données projet'!$A$36,$K$205^A80,IF(A80='Données projet'!$A$36,'Données projet'!$B$36,N79+M80-V79)))</f>
        <v>329.89999999999992</v>
      </c>
      <c r="O80" s="14">
        <f>N80*VLOOKUP('Données projet'!$B$9,Paramètres!$A$1:$I$89,3,0)*VLOOKUP('Données projet'!$B$9,Paramètres!$A$1:$I$89,5,0)</f>
        <v>154.39319999999995</v>
      </c>
      <c r="P80" s="14">
        <f t="shared" si="87"/>
        <v>39.575272566832489</v>
      </c>
      <c r="Q80" s="22">
        <f t="shared" si="54"/>
        <v>337.82842305389983</v>
      </c>
      <c r="R80" s="62">
        <f t="shared" si="55"/>
        <v>631.16175638723314</v>
      </c>
      <c r="S80" s="62">
        <f ca="1">AVERAGE(OFFSET($R$3,0,0,'Données projet'!$E$9+1,1))-AVERAGE(OFFSET($H$3,0,0,'Données projet'!$E$9+1,1))</f>
        <v>259.74478933784656</v>
      </c>
      <c r="T80" s="62">
        <f t="shared" si="88"/>
        <v>223.74038909289646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7.7</v>
      </c>
      <c r="N81" s="14">
        <f>IF('Données projet'!$A$36&gt;35,N80+M81-V80,IF(A81&lt;'Données projet'!$A$36,$K$205^A81,IF(A81='Données projet'!$A$36,'Données projet'!$B$36,N80+M81-V80)))</f>
        <v>337.59999999999991</v>
      </c>
      <c r="O81" s="14">
        <f>N81*VLOOKUP('Données projet'!$B$9,Paramètres!$A$1:$I$89,3,0)*VLOOKUP('Données projet'!$B$9,Paramètres!$A$1:$I$89,5,0)</f>
        <v>157.99679999999995</v>
      </c>
      <c r="P81" s="14">
        <f t="shared" si="87"/>
        <v>40.390357280610026</v>
      </c>
      <c r="Q81" s="22">
        <f t="shared" si="54"/>
        <v>345.52429893039567</v>
      </c>
      <c r="R81" s="62">
        <f t="shared" si="55"/>
        <v>638.85763226372899</v>
      </c>
      <c r="S81" s="62">
        <f ca="1">AVERAGE(OFFSET($R$3,0,0,'Données projet'!$E$9+1,1))-AVERAGE(OFFSET($H$3,0,0,'Données projet'!$E$9+1,1))</f>
        <v>259.74478933784656</v>
      </c>
      <c r="T81" s="62">
        <f t="shared" si="88"/>
        <v>223.74038909289646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7.7</v>
      </c>
      <c r="N82" s="14">
        <f>IF('Données projet'!$A$36&gt;35,N81+M82-V81,IF(A82&lt;'Données projet'!$A$36,$K$205^A82,IF(A82='Données projet'!$A$36,'Données projet'!$B$36,N81+M82-V81)))</f>
        <v>345.2999999999999</v>
      </c>
      <c r="O82" s="14">
        <f>N82*VLOOKUP('Données projet'!$B$9,Paramètres!$A$1:$I$89,3,0)*VLOOKUP('Données projet'!$B$9,Paramètres!$A$1:$I$89,5,0)</f>
        <v>161.60039999999995</v>
      </c>
      <c r="P82" s="14">
        <f t="shared" si="87"/>
        <v>41.203280732237822</v>
      </c>
      <c r="Q82" s="22">
        <f t="shared" si="54"/>
        <v>353.21641060864749</v>
      </c>
      <c r="R82" s="62">
        <f t="shared" si="55"/>
        <v>646.54974394198075</v>
      </c>
      <c r="S82" s="62">
        <f ca="1">AVERAGE(OFFSET($R$3,0,0,'Données projet'!$E$9+1,1))-AVERAGE(OFFSET($H$3,0,0,'Données projet'!$E$9+1,1))</f>
        <v>259.74478933784656</v>
      </c>
      <c r="T82" s="62">
        <f t="shared" si="88"/>
        <v>223.74038909289646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353</v>
      </c>
      <c r="L83" s="13">
        <f>VLOOKUP(A83,'Données projet'!$A$35:$I$55,9,0)</f>
        <v>7.7</v>
      </c>
      <c r="M83" s="13">
        <f t="array" ref="M83">INDEX(L:L,MIN(IF(ISNUMBER(L83:L279),ROW(L83:L279),"")))</f>
        <v>7.7</v>
      </c>
      <c r="N83" s="14">
        <f>IF('Données projet'!$A$36&gt;35,N82+M83-V82,IF(A83&lt;'Données projet'!$A$36,$K$205^A83,IF(A83='Données projet'!$A$36,'Données projet'!$B$36,N82+M83-V82)))</f>
        <v>352.99999999999989</v>
      </c>
      <c r="O83" s="14">
        <f>N83*VLOOKUP('Données projet'!$B$9,Paramètres!$A$1:$I$89,3,0)*VLOOKUP('Données projet'!$B$9,Paramètres!$A$1:$I$89,5,0)</f>
        <v>165.20399999999995</v>
      </c>
      <c r="P83" s="14">
        <f t="shared" si="87"/>
        <v>42.014096665795854</v>
      </c>
      <c r="Q83" s="22">
        <f t="shared" si="54"/>
        <v>360.90485169292765</v>
      </c>
      <c r="R83" s="62">
        <f t="shared" si="55"/>
        <v>654.23818502626091</v>
      </c>
      <c r="S83" s="62">
        <f ca="1">AVERAGE(OFFSET($R$3,0,0,'Données projet'!$E$9+1,1))-AVERAGE(OFFSET($H$3,0,0,'Données projet'!$E$9+1,1))</f>
        <v>259.74478933784656</v>
      </c>
      <c r="T83" s="62">
        <f t="shared" si="88"/>
        <v>223.74038909289646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71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8.3000000000000007</v>
      </c>
      <c r="N84" s="14">
        <f>IF('Données projet'!$A$36&gt;35,N83+M84-V83,IF(A84&lt;'Données projet'!$A$36,$K$205^A84,IF(A84='Données projet'!$A$36,'Données projet'!$B$36,N83+M84-V83)))</f>
        <v>290.2999999999999</v>
      </c>
      <c r="O84" s="14">
        <f>N84*VLOOKUP('Données projet'!$B$9,Paramètres!$A$1:$I$89,3,0)*VLOOKUP('Données projet'!$B$9,Paramètres!$A$1:$I$89,5,0)</f>
        <v>135.86039999999994</v>
      </c>
      <c r="P84" s="14">
        <f t="shared" si="87"/>
        <v>35.347031059244749</v>
      </c>
      <c r="Q84" s="22">
        <f t="shared" si="54"/>
        <v>298.18627576151783</v>
      </c>
      <c r="R84" s="62">
        <f t="shared" si="55"/>
        <v>591.51960909485115</v>
      </c>
      <c r="S84" s="62">
        <f ca="1">AVERAGE(OFFSET($R$3,0,0,'Données projet'!$E$9+1,1))-AVERAGE(OFFSET($H$3,0,0,'Données projet'!$E$9+1,1))</f>
        <v>259.74478933784656</v>
      </c>
      <c r="T84" s="62">
        <f t="shared" si="88"/>
        <v>223.74038909289646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8.3000000000000007</v>
      </c>
      <c r="N85" s="14">
        <f>IF('Données projet'!$A$36&gt;35,N84+M85-V84,IF(A85&lt;'Données projet'!$A$36,$K$205^A85,IF(A85='Données projet'!$A$36,'Données projet'!$B$36,N84+M85-V84)))</f>
        <v>298.59999999999991</v>
      </c>
      <c r="O85" s="14">
        <f>N85*VLOOKUP('Données projet'!$B$9,Paramètres!$A$1:$I$89,3,0)*VLOOKUP('Données projet'!$B$9,Paramètres!$A$1:$I$89,5,0)</f>
        <v>139.74479999999997</v>
      </c>
      <c r="P85" s="14">
        <f t="shared" si="87"/>
        <v>36.238536552104364</v>
      </c>
      <c r="Q85" s="22">
        <f t="shared" si="54"/>
        <v>306.50431116158171</v>
      </c>
      <c r="R85" s="62">
        <f t="shared" si="55"/>
        <v>599.83764449491503</v>
      </c>
      <c r="S85" s="62">
        <f ca="1">AVERAGE(OFFSET($R$3,0,0,'Données projet'!$E$9+1,1))-AVERAGE(OFFSET($H$3,0,0,'Données projet'!$E$9+1,1))</f>
        <v>259.74478933784656</v>
      </c>
      <c r="T85" s="62">
        <f t="shared" si="88"/>
        <v>223.74038909289646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8.3000000000000007</v>
      </c>
      <c r="N86" s="14">
        <f>IF('Données projet'!$A$36&gt;35,N85+M86-V85,IF(A86&lt;'Données projet'!$A$36,$K$205^A86,IF(A86='Données projet'!$A$36,'Données projet'!$B$36,N85+M86-V85)))</f>
        <v>306.89999999999992</v>
      </c>
      <c r="O86" s="14">
        <f>N86*VLOOKUP('Données projet'!$B$9,Paramètres!$A$1:$I$89,3,0)*VLOOKUP('Données projet'!$B$9,Paramètres!$A$1:$I$89,5,0)</f>
        <v>143.62919999999997</v>
      </c>
      <c r="P86" s="14">
        <f t="shared" si="87"/>
        <v>37.127161849234348</v>
      </c>
      <c r="Q86" s="22">
        <f t="shared" si="54"/>
        <v>314.81733022074974</v>
      </c>
      <c r="R86" s="62">
        <f t="shared" si="55"/>
        <v>608.15066355408305</v>
      </c>
      <c r="S86" s="62">
        <f ca="1">AVERAGE(OFFSET($R$3,0,0,'Données projet'!$E$9+1,1))-AVERAGE(OFFSET($H$3,0,0,'Données projet'!$E$9+1,1))</f>
        <v>259.74478933784656</v>
      </c>
      <c r="T86" s="62">
        <f t="shared" si="88"/>
        <v>223.74038909289646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8.3000000000000007</v>
      </c>
      <c r="N87" s="14">
        <f>IF('Données projet'!$A$36&gt;35,N86+M87-V86,IF(A87&lt;'Données projet'!$A$36,$K$205^A87,IF(A87='Données projet'!$A$36,'Données projet'!$B$36,N86+M87-V86)))</f>
        <v>315.19999999999993</v>
      </c>
      <c r="O87" s="14">
        <f>N87*VLOOKUP('Données projet'!$B$9,Paramètres!$A$1:$I$89,3,0)*VLOOKUP('Données projet'!$B$9,Paramètres!$A$1:$I$89,5,0)</f>
        <v>147.51359999999997</v>
      </c>
      <c r="P87" s="14">
        <f t="shared" si="87"/>
        <v>38.012993796041464</v>
      </c>
      <c r="Q87" s="22">
        <f t="shared" si="54"/>
        <v>323.12548419477213</v>
      </c>
      <c r="R87" s="62">
        <f t="shared" si="55"/>
        <v>616.45881752810544</v>
      </c>
      <c r="S87" s="62">
        <f ca="1">AVERAGE(OFFSET($R$3,0,0,'Données projet'!$E$9+1,1))-AVERAGE(OFFSET($H$3,0,0,'Données projet'!$E$9+1,1))</f>
        <v>259.74478933784656</v>
      </c>
      <c r="T87" s="62">
        <f t="shared" si="88"/>
        <v>223.74038909289646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8.3000000000000007</v>
      </c>
      <c r="N88" s="14">
        <f>IF('Données projet'!$A$36&gt;35,N87+M88-V87,IF(A88&lt;'Données projet'!$A$36,$K$205^A88,IF(A88='Données projet'!$A$36,'Données projet'!$B$36,N87+M88-V87)))</f>
        <v>323.49999999999994</v>
      </c>
      <c r="O88" s="14">
        <f>N88*VLOOKUP('Données projet'!$B$9,Paramètres!$A$1:$I$89,3,0)*VLOOKUP('Données projet'!$B$9,Paramètres!$A$1:$I$89,5,0)</f>
        <v>151.39799999999997</v>
      </c>
      <c r="P88" s="14">
        <f t="shared" si="87"/>
        <v>38.896114403754709</v>
      </c>
      <c r="Q88" s="22">
        <f t="shared" si="54"/>
        <v>331.42891591987274</v>
      </c>
      <c r="R88" s="62">
        <f t="shared" si="55"/>
        <v>624.76224925320605</v>
      </c>
      <c r="S88" s="62">
        <f ca="1">AVERAGE(OFFSET($R$3,0,0,'Données projet'!$E$9+1,1))-AVERAGE(OFFSET($H$3,0,0,'Données projet'!$E$9+1,1))</f>
        <v>259.74478933784656</v>
      </c>
      <c r="T88" s="62">
        <f t="shared" si="88"/>
        <v>223.74038909289646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8.3000000000000007</v>
      </c>
      <c r="N89" s="14">
        <f>IF('Données projet'!$A$36&gt;35,N88+M89-V88,IF(A89&lt;'Données projet'!$A$36,$K$205^A89,IF(A89='Données projet'!$A$36,'Données projet'!$B$36,N88+M89-V88)))</f>
        <v>331.79999999999995</v>
      </c>
      <c r="O89" s="14">
        <f>N89*VLOOKUP('Données projet'!$B$9,Paramètres!$A$1:$I$89,3,0)*VLOOKUP('Données projet'!$B$9,Paramètres!$A$1:$I$89,5,0)</f>
        <v>155.28239999999997</v>
      </c>
      <c r="P89" s="14">
        <f t="shared" si="87"/>
        <v>39.776601235546408</v>
      </c>
      <c r="Q89" s="22">
        <f t="shared" si="54"/>
        <v>339.72776048524321</v>
      </c>
      <c r="R89" s="62">
        <f t="shared" si="55"/>
        <v>633.06109381857652</v>
      </c>
      <c r="S89" s="62">
        <f ca="1">AVERAGE(OFFSET($R$3,0,0,'Données projet'!$E$9+1,1))-AVERAGE(OFFSET($H$3,0,0,'Données projet'!$E$9+1,1))</f>
        <v>259.74478933784656</v>
      </c>
      <c r="T89" s="62">
        <f t="shared" si="88"/>
        <v>223.74038909289646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8.3000000000000007</v>
      </c>
      <c r="N90" s="14">
        <f>IF('Données projet'!$A$36&gt;35,N89+M90-V89,IF(A90&lt;'Données projet'!$A$36,$K$205^A90,IF(A90='Données projet'!$A$36,'Données projet'!$B$36,N89+M90-V89)))</f>
        <v>340.09999999999997</v>
      </c>
      <c r="O90" s="14">
        <f>N90*VLOOKUP('Données projet'!$B$9,Paramètres!$A$1:$I$89,3,0)*VLOOKUP('Données projet'!$B$9,Paramètres!$A$1:$I$89,5,0)</f>
        <v>159.16679999999997</v>
      </c>
      <c r="P90" s="14">
        <f t="shared" si="87"/>
        <v>40.654527752930747</v>
      </c>
      <c r="Q90" s="22">
        <f t="shared" si="54"/>
        <v>348.02214583635424</v>
      </c>
      <c r="R90" s="62">
        <f t="shared" si="55"/>
        <v>641.35547916968756</v>
      </c>
      <c r="S90" s="62">
        <f ca="1">AVERAGE(OFFSET($R$3,0,0,'Données projet'!$E$9+1,1))-AVERAGE(OFFSET($H$3,0,0,'Données projet'!$E$9+1,1))</f>
        <v>259.74478933784656</v>
      </c>
      <c r="T90" s="62">
        <f t="shared" si="88"/>
        <v>223.74038909289646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8.3000000000000007</v>
      </c>
      <c r="N91" s="14">
        <f>IF('Données projet'!$A$36&gt;35,N90+M91-V90,IF(A91&lt;'Données projet'!$A$36,$K$205^A91,IF(A91='Données projet'!$A$36,'Données projet'!$B$36,N90+M91-V90)))</f>
        <v>348.4</v>
      </c>
      <c r="O91" s="14">
        <f>N91*VLOOKUP('Données projet'!$B$9,Paramètres!$A$1:$I$89,3,0)*VLOOKUP('Données projet'!$B$9,Paramètres!$A$1:$I$89,5,0)</f>
        <v>163.05119999999999</v>
      </c>
      <c r="P91" s="14">
        <f t="shared" si="87"/>
        <v>41.529963627394977</v>
      </c>
      <c r="Q91" s="22">
        <f t="shared" si="54"/>
        <v>356.31219331771285</v>
      </c>
      <c r="R91" s="62">
        <f t="shared" si="55"/>
        <v>649.64552665104611</v>
      </c>
      <c r="S91" s="62">
        <f ca="1">AVERAGE(OFFSET($R$3,0,0,'Données projet'!$E$9+1,1))-AVERAGE(OFFSET($H$3,0,0,'Données projet'!$E$9+1,1))</f>
        <v>259.74478933784656</v>
      </c>
      <c r="T91" s="62">
        <f t="shared" si="88"/>
        <v>223.74038909289646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8.3000000000000007</v>
      </c>
      <c r="N92" s="14">
        <f>IF('Données projet'!$A$36&gt;35,N91+M92-V91,IF(A92&lt;'Données projet'!$A$36,$K$205^A92,IF(A92='Données projet'!$A$36,'Données projet'!$B$36,N91+M92-V91)))</f>
        <v>356.7</v>
      </c>
      <c r="O92" s="14">
        <f>N92*VLOOKUP('Données projet'!$B$9,Paramètres!$A$1:$I$89,3,0)*VLOOKUP('Données projet'!$B$9,Paramètres!$A$1:$I$89,5,0)</f>
        <v>166.93559999999997</v>
      </c>
      <c r="P92" s="14">
        <f t="shared" si="87"/>
        <v>42.402975021498193</v>
      </c>
      <c r="Q92" s="22">
        <f t="shared" si="54"/>
        <v>364.59801816244266</v>
      </c>
      <c r="R92" s="62">
        <f t="shared" si="55"/>
        <v>657.93135149577597</v>
      </c>
      <c r="S92" s="62">
        <f ca="1">AVERAGE(OFFSET($R$3,0,0,'Données projet'!$E$9+1,1))-AVERAGE(OFFSET($H$3,0,0,'Données projet'!$E$9+1,1))</f>
        <v>259.74478933784656</v>
      </c>
      <c r="T92" s="62">
        <f t="shared" si="88"/>
        <v>223.74038909289646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365</v>
      </c>
      <c r="L93" s="13">
        <f>VLOOKUP(A93,'Données projet'!$A$35:$I$55,9,0)</f>
        <v>8.3000000000000007</v>
      </c>
      <c r="M93" s="13">
        <f t="array" ref="M93">INDEX(L:L,MIN(IF(ISNUMBER(L93:L289),ROW(L93:L289),"")))</f>
        <v>8.3000000000000007</v>
      </c>
      <c r="N93" s="14">
        <f>IF('Données projet'!$A$36&gt;35,N92+M93-V92,IF(A93&lt;'Données projet'!$A$36,$K$205^A93,IF(A93='Données projet'!$A$36,'Données projet'!$B$36,N92+M93-V92)))</f>
        <v>365</v>
      </c>
      <c r="O93" s="14">
        <f>N93*VLOOKUP('Données projet'!$B$9,Paramètres!$A$1:$I$89,3,0)*VLOOKUP('Données projet'!$B$9,Paramètres!$A$1:$I$89,5,0)</f>
        <v>170.82000000000002</v>
      </c>
      <c r="P93" s="14">
        <f t="shared" si="87"/>
        <v>43.273624843069463</v>
      </c>
      <c r="Q93" s="22">
        <f t="shared" si="54"/>
        <v>372.87972993501268</v>
      </c>
      <c r="R93" s="62">
        <f t="shared" si="55"/>
        <v>666.21306326834599</v>
      </c>
      <c r="S93" s="62">
        <f ca="1">AVERAGE(OFFSET($R$3,0,0,'Données projet'!$E$9+1,1))-AVERAGE(OFFSET($H$3,0,0,'Données projet'!$E$9+1,1))</f>
        <v>259.74478933784656</v>
      </c>
      <c r="T93" s="62">
        <f t="shared" si="88"/>
        <v>223.74038909289646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73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8.3000000000000007</v>
      </c>
      <c r="N94" s="14">
        <f>IF('Données projet'!$A$36&gt;35,N93+M94-V93,IF(A94&lt;'Données projet'!$A$36,$K$205^A94,IF(A94='Données projet'!$A$36,'Données projet'!$B$36,N93+M94-V93)))</f>
        <v>300.3</v>
      </c>
      <c r="O94" s="14">
        <f>N94*VLOOKUP('Données projet'!$B$9,Paramètres!$A$1:$I$89,3,0)*VLOOKUP('Données projet'!$B$9,Paramètres!$A$1:$I$89,5,0)</f>
        <v>140.54040000000001</v>
      </c>
      <c r="P94" s="14">
        <f t="shared" si="87"/>
        <v>36.420775774849901</v>
      </c>
      <c r="Q94" s="22">
        <f t="shared" si="54"/>
        <v>308.20738114119689</v>
      </c>
      <c r="R94" s="62">
        <f t="shared" si="55"/>
        <v>601.5407144745302</v>
      </c>
      <c r="S94" s="62">
        <f ca="1">AVERAGE(OFFSET($R$3,0,0,'Données projet'!$E$9+1,1))-AVERAGE(OFFSET($H$3,0,0,'Données projet'!$E$9+1,1))</f>
        <v>259.74478933784656</v>
      </c>
      <c r="T94" s="62">
        <f t="shared" si="88"/>
        <v>223.74038909289646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8.3000000000000007</v>
      </c>
      <c r="N95" s="14">
        <f>IF('Données projet'!$A$36&gt;35,N94+M95-V94,IF(A95&lt;'Données projet'!$A$36,$K$205^A95,IF(A95='Données projet'!$A$36,'Données projet'!$B$36,N94+M95-V94)))</f>
        <v>308.60000000000002</v>
      </c>
      <c r="O95" s="14">
        <f>N95*VLOOKUP('Données projet'!$B$9,Paramètres!$A$1:$I$89,3,0)*VLOOKUP('Données projet'!$B$9,Paramètres!$A$1:$I$89,5,0)</f>
        <v>144.4248</v>
      </c>
      <c r="P95" s="14">
        <f t="shared" si="87"/>
        <v>37.308822031923654</v>
      </c>
      <c r="Q95" s="22">
        <f t="shared" si="54"/>
        <v>316.51939170560036</v>
      </c>
      <c r="R95" s="62">
        <f t="shared" si="55"/>
        <v>609.85272503893361</v>
      </c>
      <c r="S95" s="62">
        <f ca="1">AVERAGE(OFFSET($R$3,0,0,'Données projet'!$E$9+1,1))-AVERAGE(OFFSET($H$3,0,0,'Données projet'!$E$9+1,1))</f>
        <v>259.74478933784656</v>
      </c>
      <c r="T95" s="62">
        <f t="shared" si="88"/>
        <v>223.74038909289646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8.3000000000000007</v>
      </c>
      <c r="N96" s="14">
        <f>IF('Données projet'!$A$36&gt;35,N95+M96-V95,IF(A96&lt;'Données projet'!$A$36,$K$205^A96,IF(A96='Données projet'!$A$36,'Données projet'!$B$36,N95+M96-V95)))</f>
        <v>316.90000000000003</v>
      </c>
      <c r="O96" s="14">
        <f>N96*VLOOKUP('Données projet'!$B$9,Paramètres!$A$1:$I$89,3,0)*VLOOKUP('Données projet'!$B$9,Paramètres!$A$1:$I$89,5,0)</f>
        <v>148.3092</v>
      </c>
      <c r="P96" s="14">
        <f t="shared" si="87"/>
        <v>38.194092116566551</v>
      </c>
      <c r="Q96" s="22">
        <f t="shared" si="54"/>
        <v>324.82656710302007</v>
      </c>
      <c r="R96" s="62">
        <f t="shared" si="55"/>
        <v>618.15990043635338</v>
      </c>
      <c r="S96" s="62">
        <f ca="1">AVERAGE(OFFSET($R$3,0,0,'Données projet'!$E$9+1,1))-AVERAGE(OFFSET($H$3,0,0,'Données projet'!$E$9+1,1))</f>
        <v>259.74478933784656</v>
      </c>
      <c r="T96" s="62">
        <f t="shared" si="88"/>
        <v>223.74038909289646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8.3000000000000007</v>
      </c>
      <c r="N97" s="14">
        <f>IF('Données projet'!$A$36&gt;35,N96+M97-V96,IF(A97&lt;'Données projet'!$A$36,$K$205^A97,IF(A97='Données projet'!$A$36,'Données projet'!$B$36,N96+M97-V96)))</f>
        <v>325.20000000000005</v>
      </c>
      <c r="O97" s="14">
        <f>N97*VLOOKUP('Données projet'!$B$9,Paramètres!$A$1:$I$89,3,0)*VLOOKUP('Données projet'!$B$9,Paramètres!$A$1:$I$89,5,0)</f>
        <v>152.19360000000003</v>
      </c>
      <c r="P97" s="14">
        <f t="shared" si="87"/>
        <v>39.076667098894909</v>
      </c>
      <c r="Q97" s="22">
        <f t="shared" si="54"/>
        <v>333.1290485305754</v>
      </c>
      <c r="R97" s="62">
        <f t="shared" si="55"/>
        <v>626.46238186390872</v>
      </c>
      <c r="S97" s="62">
        <f ca="1">AVERAGE(OFFSET($R$3,0,0,'Données projet'!$E$9+1,1))-AVERAGE(OFFSET($H$3,0,0,'Données projet'!$E$9+1,1))</f>
        <v>259.74478933784656</v>
      </c>
      <c r="T97" s="62">
        <f t="shared" si="88"/>
        <v>223.74038909289646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8.3000000000000007</v>
      </c>
      <c r="N98" s="14">
        <f>IF('Données projet'!$A$36&gt;35,N97+M98-V97,IF(A98&lt;'Données projet'!$A$36,$K$205^A98,IF(A98='Données projet'!$A$36,'Données projet'!$B$36,N97+M98-V97)))</f>
        <v>333.50000000000006</v>
      </c>
      <c r="O98" s="14">
        <f>N98*VLOOKUP('Données projet'!$B$9,Paramètres!$A$1:$I$89,3,0)*VLOOKUP('Données projet'!$B$9,Paramètres!$A$1:$I$89,5,0)</f>
        <v>156.07800000000003</v>
      </c>
      <c r="P98" s="14">
        <f t="shared" si="87"/>
        <v>39.956623674978466</v>
      </c>
      <c r="Q98" s="22">
        <f t="shared" si="54"/>
        <v>341.42696956725422</v>
      </c>
      <c r="R98" s="62">
        <f t="shared" si="55"/>
        <v>634.76030290058748</v>
      </c>
      <c r="S98" s="62">
        <f ca="1">AVERAGE(OFFSET($R$3,0,0,'Données projet'!$E$9+1,1))-AVERAGE(OFFSET($H$3,0,0,'Données projet'!$E$9+1,1))</f>
        <v>259.74478933784656</v>
      </c>
      <c r="T98" s="62">
        <f t="shared" si="88"/>
        <v>223.74038909289646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8.3000000000000007</v>
      </c>
      <c r="N99" s="14">
        <f>IF('Données projet'!$A$36&gt;35,N98+M99-V98,IF(A99&lt;'Données projet'!$A$36,$K$205^A99,IF(A99='Données projet'!$A$36,'Données projet'!$B$36,N98+M99-V98)))</f>
        <v>341.80000000000007</v>
      </c>
      <c r="O99" s="14">
        <f>N99*VLOOKUP('Données projet'!$B$9,Paramètres!$A$1:$I$89,3,0)*VLOOKUP('Données projet'!$B$9,Paramètres!$A$1:$I$89,5,0)</f>
        <v>159.96240000000003</v>
      </c>
      <c r="P99" s="14">
        <f t="shared" si="87"/>
        <v>40.834034505739851</v>
      </c>
      <c r="Q99" s="22">
        <f t="shared" ref="Q99:Q130" si="107">(O99+P99)*0.475*44/12</f>
        <v>349.7204567641636</v>
      </c>
      <c r="R99" s="62">
        <f t="shared" si="55"/>
        <v>643.05379009749686</v>
      </c>
      <c r="S99" s="62">
        <f ca="1">AVERAGE(OFFSET($R$3,0,0,'Données projet'!$E$9+1,1))-AVERAGE(OFFSET($H$3,0,0,'Données projet'!$E$9+1,1))</f>
        <v>259.74478933784656</v>
      </c>
      <c r="T99" s="62">
        <f t="shared" si="88"/>
        <v>223.74038909289646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8.3000000000000007</v>
      </c>
      <c r="N100" s="14">
        <f>IF('Données projet'!$A$36&gt;35,N99+M100-V99,IF(A100&lt;'Données projet'!$A$36,$K$205^A100,IF(A100='Données projet'!$A$36,'Données projet'!$B$36,N99+M100-V99)))</f>
        <v>350.10000000000008</v>
      </c>
      <c r="O100" s="14">
        <f>N100*VLOOKUP('Données projet'!$B$9,Paramètres!$A$1:$I$89,3,0)*VLOOKUP('Données projet'!$B$9,Paramètres!$A$1:$I$89,5,0)</f>
        <v>163.84680000000003</v>
      </c>
      <c r="P100" s="14">
        <f t="shared" si="87"/>
        <v>41.708968522008732</v>
      </c>
      <c r="Q100" s="22">
        <f t="shared" si="107"/>
        <v>358.00963017583189</v>
      </c>
      <c r="R100" s="62">
        <f t="shared" si="55"/>
        <v>651.3429635091652</v>
      </c>
      <c r="S100" s="62">
        <f ca="1">AVERAGE(OFFSET($R$3,0,0,'Données projet'!$E$9+1,1))-AVERAGE(OFFSET($H$3,0,0,'Données projet'!$E$9+1,1))</f>
        <v>259.74478933784656</v>
      </c>
      <c r="T100" s="62">
        <f t="shared" si="88"/>
        <v>223.74038909289646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8.3000000000000007</v>
      </c>
      <c r="N101" s="14">
        <f>IF('Données projet'!$A$36&gt;35,N100+M101-V100,IF(A101&lt;'Données projet'!$A$36,$K$205^A101,IF(A101='Données projet'!$A$36,'Données projet'!$B$36,N100+M101-V100)))</f>
        <v>358.40000000000009</v>
      </c>
      <c r="O101" s="14">
        <f>N101*VLOOKUP('Données projet'!$B$9,Paramètres!$A$1:$I$89,3,0)*VLOOKUP('Données projet'!$B$9,Paramètres!$A$1:$I$89,5,0)</f>
        <v>167.73120000000006</v>
      </c>
      <c r="P101" s="14">
        <f t="shared" si="87"/>
        <v>42.581491199832655</v>
      </c>
      <c r="Q101" s="22">
        <f t="shared" si="107"/>
        <v>366.29460383970871</v>
      </c>
      <c r="R101" s="62">
        <f t="shared" si="55"/>
        <v>659.62793717304203</v>
      </c>
      <c r="S101" s="62">
        <f ca="1">AVERAGE(OFFSET($R$3,0,0,'Données projet'!$E$9+1,1))-AVERAGE(OFFSET($H$3,0,0,'Données projet'!$E$9+1,1))</f>
        <v>259.74478933784656</v>
      </c>
      <c r="T101" s="62">
        <f t="shared" si="88"/>
        <v>223.74038909289646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8.3000000000000007</v>
      </c>
      <c r="N102" s="14">
        <f>IF('Données projet'!$A$36&gt;35,N101+M102-V101,IF(A102&lt;'Données projet'!$A$36,$K$205^A102,IF(A102='Données projet'!$A$36,'Données projet'!$B$36,N101+M102-V101)))</f>
        <v>366.7000000000001</v>
      </c>
      <c r="O102" s="14">
        <f>N102*VLOOKUP('Données projet'!$B$9,Paramètres!$A$1:$I$89,3,0)*VLOOKUP('Données projet'!$B$9,Paramètres!$A$1:$I$89,5,0)</f>
        <v>171.61560000000006</v>
      </c>
      <c r="P102" s="14">
        <f t="shared" si="87"/>
        <v>43.45166480956653</v>
      </c>
      <c r="Q102" s="22">
        <f t="shared" si="107"/>
        <v>374.57548620999506</v>
      </c>
      <c r="R102" s="62">
        <f t="shared" si="55"/>
        <v>667.90881954332838</v>
      </c>
      <c r="S102" s="62">
        <f ca="1">AVERAGE(OFFSET($R$3,0,0,'Données projet'!$E$9+1,1))-AVERAGE(OFFSET($H$3,0,0,'Données projet'!$E$9+1,1))</f>
        <v>259.74478933784656</v>
      </c>
      <c r="T102" s="62">
        <f t="shared" si="88"/>
        <v>223.74038909289646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375</v>
      </c>
      <c r="L103" s="13">
        <f>VLOOKUP(A103,'Données projet'!$A$35:$I$55,9,0)</f>
        <v>8.3000000000000007</v>
      </c>
      <c r="M103" s="13">
        <f t="array" ref="M103">INDEX(L:L,MIN(IF(ISNUMBER(L103:L299),ROW(L103:L299),"")))</f>
        <v>8.3000000000000007</v>
      </c>
      <c r="N103" s="14">
        <f>IF('Données projet'!$A$36&gt;35,N102+M103-V102,IF(A103&lt;'Données projet'!$A$36,$K$205^A103,IF(A103='Données projet'!$A$36,'Données projet'!$B$36,N102+M103-V102)))</f>
        <v>375.00000000000011</v>
      </c>
      <c r="O103" s="14">
        <f>N103*VLOOKUP('Données projet'!$B$9,Paramètres!$A$1:$I$89,3,0)*VLOOKUP('Données projet'!$B$9,Paramètres!$A$1:$I$89,5,0)</f>
        <v>175.50000000000006</v>
      </c>
      <c r="P103" s="14">
        <f t="shared" si="87"/>
        <v>44.319548641773906</v>
      </c>
      <c r="Q103" s="22">
        <f t="shared" si="107"/>
        <v>382.85238055108965</v>
      </c>
      <c r="R103" s="62">
        <f t="shared" si="55"/>
        <v>676.18571388442297</v>
      </c>
      <c r="S103" s="62">
        <f ca="1">AVERAGE(OFFSET($R$3,0,0,'Données projet'!$E$9+1,1))-AVERAGE(OFFSET($H$3,0,0,'Données projet'!$E$9+1,1))</f>
        <v>259.74478933784656</v>
      </c>
      <c r="T103" s="62">
        <f t="shared" si="88"/>
        <v>223.74038909289646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375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5.3205440053716299E-14</v>
      </c>
      <c r="P104" s="14">
        <f t="shared" si="87"/>
        <v>8.602146238565607E-13</v>
      </c>
      <c r="Q104" s="22">
        <f t="shared" si="107"/>
        <v>1.590873277977066E-12</v>
      </c>
      <c r="R104" s="62">
        <f t="shared" si="55"/>
        <v>293.33333333333491</v>
      </c>
      <c r="S104" s="62">
        <f ca="1">AVERAGE(OFFSET($R$3,0,0,'Données projet'!$E$9+1,1))-AVERAGE(OFFSET($H$3,0,0,'Données projet'!$E$9+1,1))</f>
        <v>259.74478933784656</v>
      </c>
      <c r="T104" s="62">
        <f t="shared" si="88"/>
        <v>223.74038909289646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5.3205440053716299E-14</v>
      </c>
      <c r="P105" s="14">
        <f t="shared" si="87"/>
        <v>8.602146238565607E-13</v>
      </c>
      <c r="Q105" s="22">
        <f t="shared" si="107"/>
        <v>1.590873277977066E-12</v>
      </c>
      <c r="R105" s="62">
        <f t="shared" si="55"/>
        <v>293.33333333333491</v>
      </c>
      <c r="S105" s="62">
        <f ca="1">AVERAGE(OFFSET($R$3,0,0,'Données projet'!$E$9+1,1))-AVERAGE(OFFSET($H$3,0,0,'Données projet'!$E$9+1,1))</f>
        <v>259.74478933784656</v>
      </c>
      <c r="T105" s="62">
        <f t="shared" si="88"/>
        <v>223.74038909289646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5.3205440053716299E-14</v>
      </c>
      <c r="P106" s="14">
        <f t="shared" si="87"/>
        <v>8.602146238565607E-13</v>
      </c>
      <c r="Q106" s="22">
        <f t="shared" si="107"/>
        <v>1.590873277977066E-12</v>
      </c>
      <c r="R106" s="62">
        <f t="shared" si="55"/>
        <v>293.33333333333491</v>
      </c>
      <c r="S106" s="62">
        <f ca="1">AVERAGE(OFFSET($R$3,0,0,'Données projet'!$E$9+1,1))-AVERAGE(OFFSET($H$3,0,0,'Données projet'!$E$9+1,1))</f>
        <v>259.74478933784656</v>
      </c>
      <c r="T106" s="62">
        <f t="shared" si="88"/>
        <v>223.74038909289646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5.3205440053716299E-14</v>
      </c>
      <c r="P107" s="14">
        <f t="shared" si="87"/>
        <v>8.602146238565607E-13</v>
      </c>
      <c r="Q107" s="22">
        <f t="shared" si="107"/>
        <v>1.590873277977066E-12</v>
      </c>
      <c r="R107" s="62">
        <f t="shared" si="55"/>
        <v>293.33333333333491</v>
      </c>
      <c r="S107" s="62">
        <f ca="1">AVERAGE(OFFSET($R$3,0,0,'Données projet'!$E$9+1,1))-AVERAGE(OFFSET($H$3,0,0,'Données projet'!$E$9+1,1))</f>
        <v>259.74478933784656</v>
      </c>
      <c r="T107" s="62">
        <f t="shared" si="88"/>
        <v>223.74038909289646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5.3205440053716299E-14</v>
      </c>
      <c r="P108" s="14">
        <f t="shared" si="87"/>
        <v>8.602146238565607E-13</v>
      </c>
      <c r="Q108" s="22">
        <f t="shared" si="107"/>
        <v>1.590873277977066E-12</v>
      </c>
      <c r="R108" s="62">
        <f t="shared" si="55"/>
        <v>293.33333333333491</v>
      </c>
      <c r="S108" s="62">
        <f ca="1">AVERAGE(OFFSET($R$3,0,0,'Données projet'!$E$9+1,1))-AVERAGE(OFFSET($H$3,0,0,'Données projet'!$E$9+1,1))</f>
        <v>259.74478933784656</v>
      </c>
      <c r="T108" s="62">
        <f t="shared" si="88"/>
        <v>223.74038909289646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5.3205440053716299E-14</v>
      </c>
      <c r="P109" s="14">
        <f t="shared" si="87"/>
        <v>8.602146238565607E-13</v>
      </c>
      <c r="Q109" s="22">
        <f t="shared" si="107"/>
        <v>1.590873277977066E-12</v>
      </c>
      <c r="R109" s="62">
        <f t="shared" si="55"/>
        <v>293.33333333333491</v>
      </c>
      <c r="S109" s="62">
        <f ca="1">AVERAGE(OFFSET($R$3,0,0,'Données projet'!$E$9+1,1))-AVERAGE(OFFSET($H$3,0,0,'Données projet'!$E$9+1,1))</f>
        <v>259.74478933784656</v>
      </c>
      <c r="T109" s="62">
        <f t="shared" si="88"/>
        <v>223.74038909289646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5.3205440053716299E-14</v>
      </c>
      <c r="P110" s="14">
        <f t="shared" si="87"/>
        <v>8.602146238565607E-13</v>
      </c>
      <c r="Q110" s="22">
        <f t="shared" si="107"/>
        <v>1.590873277977066E-12</v>
      </c>
      <c r="R110" s="62">
        <f t="shared" si="55"/>
        <v>293.33333333333491</v>
      </c>
      <c r="S110" s="62">
        <f ca="1">AVERAGE(OFFSET($R$3,0,0,'Données projet'!$E$9+1,1))-AVERAGE(OFFSET($H$3,0,0,'Données projet'!$E$9+1,1))</f>
        <v>259.74478933784656</v>
      </c>
      <c r="T110" s="62">
        <f t="shared" si="88"/>
        <v>223.74038909289646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5.3205440053716299E-14</v>
      </c>
      <c r="P111" s="14">
        <f t="shared" si="87"/>
        <v>8.602146238565607E-13</v>
      </c>
      <c r="Q111" s="22">
        <f t="shared" si="107"/>
        <v>1.590873277977066E-12</v>
      </c>
      <c r="R111" s="62">
        <f t="shared" si="55"/>
        <v>293.33333333333491</v>
      </c>
      <c r="S111" s="62">
        <f ca="1">AVERAGE(OFFSET($R$3,0,0,'Données projet'!$E$9+1,1))-AVERAGE(OFFSET($H$3,0,0,'Données projet'!$E$9+1,1))</f>
        <v>259.74478933784656</v>
      </c>
      <c r="T111" s="62">
        <f t="shared" si="88"/>
        <v>223.74038909289646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5.3205440053716299E-14</v>
      </c>
      <c r="P112" s="14">
        <f t="shared" si="87"/>
        <v>8.602146238565607E-13</v>
      </c>
      <c r="Q112" s="22">
        <f t="shared" si="107"/>
        <v>1.590873277977066E-12</v>
      </c>
      <c r="R112" s="62">
        <f t="shared" si="55"/>
        <v>293.33333333333491</v>
      </c>
      <c r="S112" s="62">
        <f ca="1">AVERAGE(OFFSET($R$3,0,0,'Données projet'!$E$9+1,1))-AVERAGE(OFFSET($H$3,0,0,'Données projet'!$E$9+1,1))</f>
        <v>259.74478933784656</v>
      </c>
      <c r="T112" s="62">
        <f t="shared" si="88"/>
        <v>223.74038909289646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5.3205440053716299E-14</v>
      </c>
      <c r="P113" s="14">
        <f t="shared" si="87"/>
        <v>8.602146238565607E-13</v>
      </c>
      <c r="Q113" s="22">
        <f t="shared" si="107"/>
        <v>1.590873277977066E-12</v>
      </c>
      <c r="R113" s="62">
        <f t="shared" si="55"/>
        <v>293.33333333333491</v>
      </c>
      <c r="S113" s="62">
        <f ca="1">AVERAGE(OFFSET($R$3,0,0,'Données projet'!$E$9+1,1))-AVERAGE(OFFSET($H$3,0,0,'Données projet'!$E$9+1,1))</f>
        <v>259.74478933784656</v>
      </c>
      <c r="T113" s="62">
        <f t="shared" si="88"/>
        <v>223.74038909289646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5.3205440053716299E-14</v>
      </c>
      <c r="P114" s="14">
        <f t="shared" si="87"/>
        <v>8.602146238565607E-13</v>
      </c>
      <c r="Q114" s="22">
        <f t="shared" si="107"/>
        <v>1.590873277977066E-12</v>
      </c>
      <c r="R114" s="62">
        <f t="shared" si="55"/>
        <v>293.33333333333491</v>
      </c>
      <c r="S114" s="62">
        <f ca="1">AVERAGE(OFFSET($R$3,0,0,'Données projet'!$E$9+1,1))-AVERAGE(OFFSET($H$3,0,0,'Données projet'!$E$9+1,1))</f>
        <v>259.74478933784656</v>
      </c>
      <c r="T114" s="62">
        <f t="shared" si="88"/>
        <v>223.74038909289646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5.3205440053716299E-14</v>
      </c>
      <c r="P115" s="14">
        <f t="shared" si="87"/>
        <v>8.602146238565607E-13</v>
      </c>
      <c r="Q115" s="22">
        <f t="shared" si="107"/>
        <v>1.590873277977066E-12</v>
      </c>
      <c r="R115" s="62">
        <f t="shared" si="55"/>
        <v>293.33333333333491</v>
      </c>
      <c r="S115" s="62">
        <f ca="1">AVERAGE(OFFSET($R$3,0,0,'Données projet'!$E$9+1,1))-AVERAGE(OFFSET($H$3,0,0,'Données projet'!$E$9+1,1))</f>
        <v>259.74478933784656</v>
      </c>
      <c r="T115" s="62">
        <f t="shared" si="88"/>
        <v>223.74038909289646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5.3205440053716299E-14</v>
      </c>
      <c r="P116" s="14">
        <f t="shared" si="87"/>
        <v>8.602146238565607E-13</v>
      </c>
      <c r="Q116" s="22">
        <f t="shared" si="107"/>
        <v>1.590873277977066E-12</v>
      </c>
      <c r="R116" s="62">
        <f t="shared" si="55"/>
        <v>293.33333333333491</v>
      </c>
      <c r="S116" s="62">
        <f ca="1">AVERAGE(OFFSET($R$3,0,0,'Données projet'!$E$9+1,1))-AVERAGE(OFFSET($H$3,0,0,'Données projet'!$E$9+1,1))</f>
        <v>259.74478933784656</v>
      </c>
      <c r="T116" s="62">
        <f t="shared" si="88"/>
        <v>223.74038909289646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5.3205440053716299E-14</v>
      </c>
      <c r="P117" s="14">
        <f t="shared" si="87"/>
        <v>8.602146238565607E-13</v>
      </c>
      <c r="Q117" s="22">
        <f t="shared" si="107"/>
        <v>1.590873277977066E-12</v>
      </c>
      <c r="R117" s="62">
        <f t="shared" si="55"/>
        <v>293.33333333333491</v>
      </c>
      <c r="S117" s="62">
        <f ca="1">AVERAGE(OFFSET($R$3,0,0,'Données projet'!$E$9+1,1))-AVERAGE(OFFSET($H$3,0,0,'Données projet'!$E$9+1,1))</f>
        <v>259.74478933784656</v>
      </c>
      <c r="T117" s="62">
        <f t="shared" si="88"/>
        <v>223.74038909289646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5.3205440053716299E-14</v>
      </c>
      <c r="P118" s="14">
        <f t="shared" si="87"/>
        <v>8.602146238565607E-13</v>
      </c>
      <c r="Q118" s="22">
        <f t="shared" si="107"/>
        <v>1.590873277977066E-12</v>
      </c>
      <c r="R118" s="62">
        <f t="shared" si="55"/>
        <v>293.33333333333491</v>
      </c>
      <c r="S118" s="62">
        <f ca="1">AVERAGE(OFFSET($R$3,0,0,'Données projet'!$E$9+1,1))-AVERAGE(OFFSET($H$3,0,0,'Données projet'!$E$9+1,1))</f>
        <v>259.74478933784656</v>
      </c>
      <c r="T118" s="62">
        <f t="shared" si="88"/>
        <v>223.74038909289646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5.3205440053716299E-14</v>
      </c>
      <c r="P119" s="14">
        <f t="shared" si="87"/>
        <v>8.602146238565607E-13</v>
      </c>
      <c r="Q119" s="22">
        <f t="shared" si="107"/>
        <v>1.590873277977066E-12</v>
      </c>
      <c r="R119" s="62">
        <f t="shared" si="55"/>
        <v>293.33333333333491</v>
      </c>
      <c r="S119" s="62">
        <f ca="1">AVERAGE(OFFSET($R$3,0,0,'Données projet'!$E$9+1,1))-AVERAGE(OFFSET($H$3,0,0,'Données projet'!$E$9+1,1))</f>
        <v>259.74478933784656</v>
      </c>
      <c r="T119" s="62">
        <f t="shared" si="88"/>
        <v>223.74038909289646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5.3205440053716299E-14</v>
      </c>
      <c r="P120" s="14">
        <f t="shared" si="87"/>
        <v>8.602146238565607E-13</v>
      </c>
      <c r="Q120" s="22">
        <f t="shared" si="107"/>
        <v>1.590873277977066E-12</v>
      </c>
      <c r="R120" s="62">
        <f t="shared" si="55"/>
        <v>293.33333333333491</v>
      </c>
      <c r="S120" s="62">
        <f ca="1">AVERAGE(OFFSET($R$3,0,0,'Données projet'!$E$9+1,1))-AVERAGE(OFFSET($H$3,0,0,'Données projet'!$E$9+1,1))</f>
        <v>259.74478933784656</v>
      </c>
      <c r="T120" s="62">
        <f t="shared" si="88"/>
        <v>223.74038909289646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5.3205440053716299E-14</v>
      </c>
      <c r="P121" s="14">
        <f t="shared" si="87"/>
        <v>8.602146238565607E-13</v>
      </c>
      <c r="Q121" s="22">
        <f t="shared" si="107"/>
        <v>1.590873277977066E-12</v>
      </c>
      <c r="R121" s="62">
        <f t="shared" si="55"/>
        <v>293.33333333333491</v>
      </c>
      <c r="S121" s="62">
        <f ca="1">AVERAGE(OFFSET($R$3,0,0,'Données projet'!$E$9+1,1))-AVERAGE(OFFSET($H$3,0,0,'Données projet'!$E$9+1,1))</f>
        <v>259.74478933784656</v>
      </c>
      <c r="T121" s="62">
        <f t="shared" si="88"/>
        <v>223.74038909289646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5.3205440053716299E-14</v>
      </c>
      <c r="P122" s="14">
        <f t="shared" si="87"/>
        <v>8.602146238565607E-13</v>
      </c>
      <c r="Q122" s="22">
        <f t="shared" si="107"/>
        <v>1.590873277977066E-12</v>
      </c>
      <c r="R122" s="62">
        <f t="shared" si="55"/>
        <v>293.33333333333491</v>
      </c>
      <c r="S122" s="62">
        <f ca="1">AVERAGE(OFFSET($R$3,0,0,'Données projet'!$E$9+1,1))-AVERAGE(OFFSET($H$3,0,0,'Données projet'!$E$9+1,1))</f>
        <v>259.74478933784656</v>
      </c>
      <c r="T122" s="62">
        <f t="shared" si="88"/>
        <v>223.74038909289646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5.3205440053716299E-14</v>
      </c>
      <c r="P123" s="14">
        <f t="shared" si="87"/>
        <v>8.602146238565607E-13</v>
      </c>
      <c r="Q123" s="22">
        <f t="shared" si="107"/>
        <v>1.590873277977066E-12</v>
      </c>
      <c r="R123" s="62">
        <f t="shared" si="55"/>
        <v>293.33333333333491</v>
      </c>
      <c r="S123" s="62">
        <f ca="1">AVERAGE(OFFSET($R$3,0,0,'Données projet'!$E$9+1,1))-AVERAGE(OFFSET($H$3,0,0,'Données projet'!$E$9+1,1))</f>
        <v>259.74478933784656</v>
      </c>
      <c r="T123" s="62">
        <f t="shared" si="88"/>
        <v>223.74038909289646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5.3205440053716299E-14</v>
      </c>
      <c r="P124" s="14">
        <f t="shared" si="87"/>
        <v>8.602146238565607E-13</v>
      </c>
      <c r="Q124" s="22">
        <f t="shared" si="107"/>
        <v>1.590873277977066E-12</v>
      </c>
      <c r="R124" s="62">
        <f t="shared" si="55"/>
        <v>293.33333333333491</v>
      </c>
      <c r="S124" s="62">
        <f ca="1">AVERAGE(OFFSET($R$3,0,0,'Données projet'!$E$9+1,1))-AVERAGE(OFFSET($H$3,0,0,'Données projet'!$E$9+1,1))</f>
        <v>259.74478933784656</v>
      </c>
      <c r="T124" s="62">
        <f t="shared" si="88"/>
        <v>223.74038909289646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5.3205440053716299E-14</v>
      </c>
      <c r="P125" s="14">
        <f t="shared" si="87"/>
        <v>8.602146238565607E-13</v>
      </c>
      <c r="Q125" s="22">
        <f t="shared" si="107"/>
        <v>1.590873277977066E-12</v>
      </c>
      <c r="R125" s="62">
        <f t="shared" si="55"/>
        <v>293.33333333333491</v>
      </c>
      <c r="S125" s="62">
        <f ca="1">AVERAGE(OFFSET($R$3,0,0,'Données projet'!$E$9+1,1))-AVERAGE(OFFSET($H$3,0,0,'Données projet'!$E$9+1,1))</f>
        <v>259.74478933784656</v>
      </c>
      <c r="T125" s="62">
        <f t="shared" si="88"/>
        <v>223.74038909289646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5.3205440053716299E-14</v>
      </c>
      <c r="P126" s="14">
        <f t="shared" si="87"/>
        <v>8.602146238565607E-13</v>
      </c>
      <c r="Q126" s="22">
        <f t="shared" si="107"/>
        <v>1.590873277977066E-12</v>
      </c>
      <c r="R126" s="62">
        <f t="shared" si="55"/>
        <v>293.33333333333491</v>
      </c>
      <c r="S126" s="62">
        <f ca="1">AVERAGE(OFFSET($R$3,0,0,'Données projet'!$E$9+1,1))-AVERAGE(OFFSET($H$3,0,0,'Données projet'!$E$9+1,1))</f>
        <v>259.74478933784656</v>
      </c>
      <c r="T126" s="62">
        <f t="shared" si="88"/>
        <v>223.74038909289646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5.3205440053716299E-14</v>
      </c>
      <c r="P127" s="14">
        <f t="shared" si="87"/>
        <v>8.602146238565607E-13</v>
      </c>
      <c r="Q127" s="22">
        <f t="shared" si="107"/>
        <v>1.590873277977066E-12</v>
      </c>
      <c r="R127" s="62">
        <f t="shared" si="55"/>
        <v>293.33333333333491</v>
      </c>
      <c r="S127" s="62">
        <f ca="1">AVERAGE(OFFSET($R$3,0,0,'Données projet'!$E$9+1,1))-AVERAGE(OFFSET($H$3,0,0,'Données projet'!$E$9+1,1))</f>
        <v>259.74478933784656</v>
      </c>
      <c r="T127" s="62">
        <f t="shared" si="88"/>
        <v>223.74038909289646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5.3205440053716299E-14</v>
      </c>
      <c r="P128" s="14">
        <f t="shared" si="87"/>
        <v>8.602146238565607E-13</v>
      </c>
      <c r="Q128" s="22">
        <f t="shared" si="107"/>
        <v>1.590873277977066E-12</v>
      </c>
      <c r="R128" s="62">
        <f t="shared" si="55"/>
        <v>293.33333333333491</v>
      </c>
      <c r="S128" s="62">
        <f ca="1">AVERAGE(OFFSET($R$3,0,0,'Données projet'!$E$9+1,1))-AVERAGE(OFFSET($H$3,0,0,'Données projet'!$E$9+1,1))</f>
        <v>259.74478933784656</v>
      </c>
      <c r="T128" s="62">
        <f t="shared" si="88"/>
        <v>223.74038909289646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5.3205440053716299E-14</v>
      </c>
      <c r="P129" s="14">
        <f t="shared" si="87"/>
        <v>8.602146238565607E-13</v>
      </c>
      <c r="Q129" s="22">
        <f t="shared" si="107"/>
        <v>1.590873277977066E-12</v>
      </c>
      <c r="R129" s="62">
        <f t="shared" si="55"/>
        <v>293.33333333333491</v>
      </c>
      <c r="S129" s="62">
        <f ca="1">AVERAGE(OFFSET($R$3,0,0,'Données projet'!$E$9+1,1))-AVERAGE(OFFSET($H$3,0,0,'Données projet'!$E$9+1,1))</f>
        <v>259.74478933784656</v>
      </c>
      <c r="T129" s="62">
        <f t="shared" si="88"/>
        <v>223.74038909289646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5.3205440053716299E-14</v>
      </c>
      <c r="P130" s="14">
        <f t="shared" si="87"/>
        <v>8.602146238565607E-13</v>
      </c>
      <c r="Q130" s="22">
        <f t="shared" si="107"/>
        <v>1.590873277977066E-12</v>
      </c>
      <c r="R130" s="62">
        <f t="shared" si="55"/>
        <v>293.33333333333491</v>
      </c>
      <c r="S130" s="62">
        <f ca="1">AVERAGE(OFFSET($R$3,0,0,'Données projet'!$E$9+1,1))-AVERAGE(OFFSET($H$3,0,0,'Données projet'!$E$9+1,1))</f>
        <v>259.74478933784656</v>
      </c>
      <c r="T130" s="62">
        <f t="shared" si="88"/>
        <v>223.74038909289646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5.3205440053716299E-14</v>
      </c>
      <c r="P131" s="14">
        <f t="shared" si="87"/>
        <v>8.602146238565607E-13</v>
      </c>
      <c r="Q131" s="22">
        <f t="shared" ref="Q131:Q153" si="108">(O131+P131)*0.475*44/12</f>
        <v>1.590873277977066E-12</v>
      </c>
      <c r="R131" s="62">
        <f t="shared" ref="R131:R194" si="109">Q131+(I131+J131)*44/12</f>
        <v>293.33333333333491</v>
      </c>
      <c r="S131" s="62">
        <f ca="1">AVERAGE(OFFSET($R$3,0,0,'Données projet'!$E$9+1,1))-AVERAGE(OFFSET($H$3,0,0,'Données projet'!$E$9+1,1))</f>
        <v>259.74478933784656</v>
      </c>
      <c r="T131" s="62">
        <f t="shared" si="88"/>
        <v>223.74038909289646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5.3205440053716299E-14</v>
      </c>
      <c r="P132" s="14">
        <f t="shared" si="87"/>
        <v>8.602146238565607E-13</v>
      </c>
      <c r="Q132" s="22">
        <f t="shared" si="108"/>
        <v>1.590873277977066E-12</v>
      </c>
      <c r="R132" s="62">
        <f t="shared" si="109"/>
        <v>293.33333333333491</v>
      </c>
      <c r="S132" s="62">
        <f ca="1">AVERAGE(OFFSET($R$3,0,0,'Données projet'!$E$9+1,1))-AVERAGE(OFFSET($H$3,0,0,'Données projet'!$E$9+1,1))</f>
        <v>259.74478933784656</v>
      </c>
      <c r="T132" s="62">
        <f t="shared" si="88"/>
        <v>223.74038909289646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5.3205440053716299E-14</v>
      </c>
      <c r="P133" s="14">
        <f t="shared" ref="P133:P196" si="141">EXP(-1.0587+0.8836*LN(O133)+0.284)</f>
        <v>8.602146238565607E-13</v>
      </c>
      <c r="Q133" s="22">
        <f t="shared" si="108"/>
        <v>1.590873277977066E-12</v>
      </c>
      <c r="R133" s="62">
        <f t="shared" si="109"/>
        <v>293.33333333333491</v>
      </c>
      <c r="S133" s="62">
        <f ca="1">AVERAGE(OFFSET($R$3,0,0,'Données projet'!$E$9+1,1))-AVERAGE(OFFSET($H$3,0,0,'Données projet'!$E$9+1,1))</f>
        <v>259.74478933784656</v>
      </c>
      <c r="T133" s="62">
        <f t="shared" ref="T133:T196" si="142">$T$3</f>
        <v>223.74038909289646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5.3205440053716299E-14</v>
      </c>
      <c r="P134" s="14">
        <f t="shared" si="141"/>
        <v>8.602146238565607E-13</v>
      </c>
      <c r="Q134" s="22">
        <f t="shared" si="108"/>
        <v>1.590873277977066E-12</v>
      </c>
      <c r="R134" s="62">
        <f t="shared" si="109"/>
        <v>293.33333333333491</v>
      </c>
      <c r="S134" s="62">
        <f ca="1">AVERAGE(OFFSET($R$3,0,0,'Données projet'!$E$9+1,1))-AVERAGE(OFFSET($H$3,0,0,'Données projet'!$E$9+1,1))</f>
        <v>259.74478933784656</v>
      </c>
      <c r="T134" s="62">
        <f t="shared" si="142"/>
        <v>223.74038909289646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5.3205440053716299E-14</v>
      </c>
      <c r="P135" s="14">
        <f t="shared" si="141"/>
        <v>8.602146238565607E-13</v>
      </c>
      <c r="Q135" s="22">
        <f t="shared" si="108"/>
        <v>1.590873277977066E-12</v>
      </c>
      <c r="R135" s="62">
        <f t="shared" si="109"/>
        <v>293.33333333333491</v>
      </c>
      <c r="S135" s="62">
        <f ca="1">AVERAGE(OFFSET($R$3,0,0,'Données projet'!$E$9+1,1))-AVERAGE(OFFSET($H$3,0,0,'Données projet'!$E$9+1,1))</f>
        <v>259.74478933784656</v>
      </c>
      <c r="T135" s="62">
        <f t="shared" si="142"/>
        <v>223.74038909289646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5.3205440053716299E-14</v>
      </c>
      <c r="P136" s="14">
        <f t="shared" si="141"/>
        <v>8.602146238565607E-13</v>
      </c>
      <c r="Q136" s="22">
        <f t="shared" si="108"/>
        <v>1.590873277977066E-12</v>
      </c>
      <c r="R136" s="62">
        <f t="shared" si="109"/>
        <v>293.33333333333491</v>
      </c>
      <c r="S136" s="62">
        <f ca="1">AVERAGE(OFFSET($R$3,0,0,'Données projet'!$E$9+1,1))-AVERAGE(OFFSET($H$3,0,0,'Données projet'!$E$9+1,1))</f>
        <v>259.74478933784656</v>
      </c>
      <c r="T136" s="62">
        <f t="shared" si="142"/>
        <v>223.74038909289646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5.3205440053716299E-14</v>
      </c>
      <c r="P137" s="14">
        <f t="shared" si="141"/>
        <v>8.602146238565607E-13</v>
      </c>
      <c r="Q137" s="22">
        <f t="shared" si="108"/>
        <v>1.590873277977066E-12</v>
      </c>
      <c r="R137" s="62">
        <f t="shared" si="109"/>
        <v>293.33333333333491</v>
      </c>
      <c r="S137" s="62">
        <f ca="1">AVERAGE(OFFSET($R$3,0,0,'Données projet'!$E$9+1,1))-AVERAGE(OFFSET($H$3,0,0,'Données projet'!$E$9+1,1))</f>
        <v>259.74478933784656</v>
      </c>
      <c r="T137" s="62">
        <f t="shared" si="142"/>
        <v>223.74038909289646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5.3205440053716299E-14</v>
      </c>
      <c r="P138" s="14">
        <f t="shared" si="141"/>
        <v>8.602146238565607E-13</v>
      </c>
      <c r="Q138" s="22">
        <f t="shared" si="108"/>
        <v>1.590873277977066E-12</v>
      </c>
      <c r="R138" s="62">
        <f t="shared" si="109"/>
        <v>293.33333333333491</v>
      </c>
      <c r="S138" s="62">
        <f ca="1">AVERAGE(OFFSET($R$3,0,0,'Données projet'!$E$9+1,1))-AVERAGE(OFFSET($H$3,0,0,'Données projet'!$E$9+1,1))</f>
        <v>259.74478933784656</v>
      </c>
      <c r="T138" s="62">
        <f t="shared" si="142"/>
        <v>223.74038909289646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5.3205440053716299E-14</v>
      </c>
      <c r="P139" s="14">
        <f t="shared" si="141"/>
        <v>8.602146238565607E-13</v>
      </c>
      <c r="Q139" s="22">
        <f t="shared" si="108"/>
        <v>1.590873277977066E-12</v>
      </c>
      <c r="R139" s="62">
        <f t="shared" si="109"/>
        <v>293.33333333333491</v>
      </c>
      <c r="S139" s="62">
        <f ca="1">AVERAGE(OFFSET($R$3,0,0,'Données projet'!$E$9+1,1))-AVERAGE(OFFSET($H$3,0,0,'Données projet'!$E$9+1,1))</f>
        <v>259.74478933784656</v>
      </c>
      <c r="T139" s="62">
        <f t="shared" si="142"/>
        <v>223.74038909289646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5.3205440053716299E-14</v>
      </c>
      <c r="P140" s="14">
        <f t="shared" si="141"/>
        <v>8.602146238565607E-13</v>
      </c>
      <c r="Q140" s="22">
        <f t="shared" si="108"/>
        <v>1.590873277977066E-12</v>
      </c>
      <c r="R140" s="62">
        <f t="shared" si="109"/>
        <v>293.33333333333491</v>
      </c>
      <c r="S140" s="62">
        <f ca="1">AVERAGE(OFFSET($R$3,0,0,'Données projet'!$E$9+1,1))-AVERAGE(OFFSET($H$3,0,0,'Données projet'!$E$9+1,1))</f>
        <v>259.74478933784656</v>
      </c>
      <c r="T140" s="62">
        <f t="shared" si="142"/>
        <v>223.74038909289646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5.3205440053716299E-14</v>
      </c>
      <c r="P141" s="14">
        <f t="shared" si="141"/>
        <v>8.602146238565607E-13</v>
      </c>
      <c r="Q141" s="22">
        <f t="shared" si="108"/>
        <v>1.590873277977066E-12</v>
      </c>
      <c r="R141" s="62">
        <f t="shared" si="109"/>
        <v>293.33333333333491</v>
      </c>
      <c r="S141" s="62">
        <f ca="1">AVERAGE(OFFSET($R$3,0,0,'Données projet'!$E$9+1,1))-AVERAGE(OFFSET($H$3,0,0,'Données projet'!$E$9+1,1))</f>
        <v>259.74478933784656</v>
      </c>
      <c r="T141" s="62">
        <f t="shared" si="142"/>
        <v>223.74038909289646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5.3205440053716299E-14</v>
      </c>
      <c r="P142" s="14">
        <f t="shared" si="141"/>
        <v>8.602146238565607E-13</v>
      </c>
      <c r="Q142" s="22">
        <f t="shared" si="108"/>
        <v>1.590873277977066E-12</v>
      </c>
      <c r="R142" s="62">
        <f t="shared" si="109"/>
        <v>293.33333333333491</v>
      </c>
      <c r="S142" s="62">
        <f ca="1">AVERAGE(OFFSET($R$3,0,0,'Données projet'!$E$9+1,1))-AVERAGE(OFFSET($H$3,0,0,'Données projet'!$E$9+1,1))</f>
        <v>259.74478933784656</v>
      </c>
      <c r="T142" s="62">
        <f t="shared" si="142"/>
        <v>223.74038909289646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5.3205440053716299E-14</v>
      </c>
      <c r="P143" s="14">
        <f t="shared" si="141"/>
        <v>8.602146238565607E-13</v>
      </c>
      <c r="Q143" s="22">
        <f t="shared" si="108"/>
        <v>1.590873277977066E-12</v>
      </c>
      <c r="R143" s="62">
        <f t="shared" si="109"/>
        <v>293.33333333333491</v>
      </c>
      <c r="S143" s="62">
        <f ca="1">AVERAGE(OFFSET($R$3,0,0,'Données projet'!$E$9+1,1))-AVERAGE(OFFSET($H$3,0,0,'Données projet'!$E$9+1,1))</f>
        <v>259.74478933784656</v>
      </c>
      <c r="T143" s="62">
        <f t="shared" si="142"/>
        <v>223.74038909289646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5.3205440053716299E-14</v>
      </c>
      <c r="P144" s="14">
        <f t="shared" si="141"/>
        <v>8.602146238565607E-13</v>
      </c>
      <c r="Q144" s="22">
        <f t="shared" si="108"/>
        <v>1.590873277977066E-12</v>
      </c>
      <c r="R144" s="62">
        <f t="shared" si="109"/>
        <v>293.33333333333491</v>
      </c>
      <c r="S144" s="62">
        <f ca="1">AVERAGE(OFFSET($R$3,0,0,'Données projet'!$E$9+1,1))-AVERAGE(OFFSET($H$3,0,0,'Données projet'!$E$9+1,1))</f>
        <v>259.74478933784656</v>
      </c>
      <c r="T144" s="62">
        <f t="shared" si="142"/>
        <v>223.74038909289646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5.3205440053716299E-14</v>
      </c>
      <c r="P145" s="14">
        <f t="shared" si="141"/>
        <v>8.602146238565607E-13</v>
      </c>
      <c r="Q145" s="22">
        <f t="shared" si="108"/>
        <v>1.590873277977066E-12</v>
      </c>
      <c r="R145" s="62">
        <f t="shared" si="109"/>
        <v>293.33333333333491</v>
      </c>
      <c r="S145" s="62">
        <f ca="1">AVERAGE(OFFSET($R$3,0,0,'Données projet'!$E$9+1,1))-AVERAGE(OFFSET($H$3,0,0,'Données projet'!$E$9+1,1))</f>
        <v>259.74478933784656</v>
      </c>
      <c r="T145" s="62">
        <f t="shared" si="142"/>
        <v>223.74038909289646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5.3205440053716299E-14</v>
      </c>
      <c r="P146" s="14">
        <f t="shared" si="141"/>
        <v>8.602146238565607E-13</v>
      </c>
      <c r="Q146" s="22">
        <f t="shared" si="108"/>
        <v>1.590873277977066E-12</v>
      </c>
      <c r="R146" s="62">
        <f t="shared" si="109"/>
        <v>293.33333333333491</v>
      </c>
      <c r="S146" s="62">
        <f ca="1">AVERAGE(OFFSET($R$3,0,0,'Données projet'!$E$9+1,1))-AVERAGE(OFFSET($H$3,0,0,'Données projet'!$E$9+1,1))</f>
        <v>259.74478933784656</v>
      </c>
      <c r="T146" s="62">
        <f t="shared" si="142"/>
        <v>223.74038909289646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5.3205440053716299E-14</v>
      </c>
      <c r="P147" s="14">
        <f t="shared" si="141"/>
        <v>8.602146238565607E-13</v>
      </c>
      <c r="Q147" s="22">
        <f t="shared" si="108"/>
        <v>1.590873277977066E-12</v>
      </c>
      <c r="R147" s="62">
        <f t="shared" si="109"/>
        <v>293.33333333333491</v>
      </c>
      <c r="S147" s="62">
        <f ca="1">AVERAGE(OFFSET($R$3,0,0,'Données projet'!$E$9+1,1))-AVERAGE(OFFSET($H$3,0,0,'Données projet'!$E$9+1,1))</f>
        <v>259.74478933784656</v>
      </c>
      <c r="T147" s="62">
        <f t="shared" si="142"/>
        <v>223.74038909289646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5.3205440053716299E-14</v>
      </c>
      <c r="P148" s="14">
        <f t="shared" si="141"/>
        <v>8.602146238565607E-13</v>
      </c>
      <c r="Q148" s="22">
        <f t="shared" si="108"/>
        <v>1.590873277977066E-12</v>
      </c>
      <c r="R148" s="62">
        <f t="shared" si="109"/>
        <v>293.33333333333491</v>
      </c>
      <c r="S148" s="62">
        <f ca="1">AVERAGE(OFFSET($R$3,0,0,'Données projet'!$E$9+1,1))-AVERAGE(OFFSET($H$3,0,0,'Données projet'!$E$9+1,1))</f>
        <v>259.74478933784656</v>
      </c>
      <c r="T148" s="62">
        <f t="shared" si="142"/>
        <v>223.74038909289646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5.3205440053716299E-14</v>
      </c>
      <c r="P149" s="14">
        <f t="shared" si="141"/>
        <v>8.602146238565607E-13</v>
      </c>
      <c r="Q149" s="22">
        <f t="shared" si="108"/>
        <v>1.590873277977066E-12</v>
      </c>
      <c r="R149" s="62">
        <f t="shared" si="109"/>
        <v>293.33333333333491</v>
      </c>
      <c r="S149" s="62">
        <f ca="1">AVERAGE(OFFSET($R$3,0,0,'Données projet'!$E$9+1,1))-AVERAGE(OFFSET($H$3,0,0,'Données projet'!$E$9+1,1))</f>
        <v>259.74478933784656</v>
      </c>
      <c r="T149" s="62">
        <f t="shared" si="142"/>
        <v>223.74038909289646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5.3205440053716299E-14</v>
      </c>
      <c r="P150" s="14">
        <f t="shared" si="141"/>
        <v>8.602146238565607E-13</v>
      </c>
      <c r="Q150" s="22">
        <f t="shared" si="108"/>
        <v>1.590873277977066E-12</v>
      </c>
      <c r="R150" s="62">
        <f t="shared" si="109"/>
        <v>293.33333333333491</v>
      </c>
      <c r="S150" s="62">
        <f ca="1">AVERAGE(OFFSET($R$3,0,0,'Données projet'!$E$9+1,1))-AVERAGE(OFFSET($H$3,0,0,'Données projet'!$E$9+1,1))</f>
        <v>259.74478933784656</v>
      </c>
      <c r="T150" s="62">
        <f t="shared" si="142"/>
        <v>223.74038909289646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5.3205440053716299E-14</v>
      </c>
      <c r="P151" s="14">
        <f t="shared" si="141"/>
        <v>8.602146238565607E-13</v>
      </c>
      <c r="Q151" s="22">
        <f t="shared" si="108"/>
        <v>1.590873277977066E-12</v>
      </c>
      <c r="R151" s="62">
        <f t="shared" si="109"/>
        <v>293.33333333333491</v>
      </c>
      <c r="S151" s="62">
        <f ca="1">AVERAGE(OFFSET($R$3,0,0,'Données projet'!$E$9+1,1))-AVERAGE(OFFSET($H$3,0,0,'Données projet'!$E$9+1,1))</f>
        <v>259.74478933784656</v>
      </c>
      <c r="T151" s="62">
        <f t="shared" si="142"/>
        <v>223.74038909289646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5.3205440053716299E-14</v>
      </c>
      <c r="P152" s="14">
        <f t="shared" si="141"/>
        <v>8.602146238565607E-13</v>
      </c>
      <c r="Q152" s="22">
        <f t="shared" si="108"/>
        <v>1.590873277977066E-12</v>
      </c>
      <c r="R152" s="62">
        <f t="shared" si="109"/>
        <v>293.33333333333491</v>
      </c>
      <c r="S152" s="62">
        <f ca="1">AVERAGE(OFFSET($R$3,0,0,'Données projet'!$E$9+1,1))-AVERAGE(OFFSET($H$3,0,0,'Données projet'!$E$9+1,1))</f>
        <v>259.74478933784656</v>
      </c>
      <c r="T152" s="62">
        <f t="shared" si="142"/>
        <v>223.74038909289646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5.3205440053716299E-14</v>
      </c>
      <c r="P153" s="14">
        <f t="shared" si="141"/>
        <v>8.602146238565607E-13</v>
      </c>
      <c r="Q153" s="22">
        <f t="shared" si="108"/>
        <v>1.590873277977066E-12</v>
      </c>
      <c r="R153" s="62">
        <f t="shared" si="109"/>
        <v>293.33333333333491</v>
      </c>
      <c r="S153" s="62">
        <f ca="1">AVERAGE(OFFSET($R$3,0,0,'Données projet'!$E$9+1,1))-AVERAGE(OFFSET($H$3,0,0,'Données projet'!$E$9+1,1))</f>
        <v>259.74478933784656</v>
      </c>
      <c r="T153" s="62">
        <f t="shared" si="142"/>
        <v>223.74038909289646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5.3205440053716299E-14</v>
      </c>
      <c r="P154" s="14">
        <f t="shared" si="141"/>
        <v>8.602146238565607E-13</v>
      </c>
      <c r="Q154" s="22">
        <f t="shared" ref="Q154:Q203" si="162">(O154+P154)*0.475*44/12</f>
        <v>1.590873277977066E-12</v>
      </c>
      <c r="R154" s="62">
        <f t="shared" si="109"/>
        <v>293.33333333333491</v>
      </c>
      <c r="S154" s="62">
        <f ca="1">AVERAGE(OFFSET($R$3,0,0,'Données projet'!$E$9+1,1))-AVERAGE(OFFSET($H$3,0,0,'Données projet'!$E$9+1,1))</f>
        <v>259.74478933784656</v>
      </c>
      <c r="T154" s="62">
        <f t="shared" si="142"/>
        <v>223.74038909289646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5.3205440053716299E-14</v>
      </c>
      <c r="P155" s="14">
        <f t="shared" si="141"/>
        <v>8.602146238565607E-13</v>
      </c>
      <c r="Q155" s="22">
        <f t="shared" si="162"/>
        <v>1.590873277977066E-12</v>
      </c>
      <c r="R155" s="62">
        <f t="shared" si="109"/>
        <v>293.33333333333491</v>
      </c>
      <c r="S155" s="62">
        <f ca="1">AVERAGE(OFFSET($R$3,0,0,'Données projet'!$E$9+1,1))-AVERAGE(OFFSET($H$3,0,0,'Données projet'!$E$9+1,1))</f>
        <v>259.74478933784656</v>
      </c>
      <c r="T155" s="62">
        <f t="shared" si="142"/>
        <v>223.74038909289646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5.3205440053716299E-14</v>
      </c>
      <c r="P156" s="14">
        <f t="shared" si="141"/>
        <v>8.602146238565607E-13</v>
      </c>
      <c r="Q156" s="22">
        <f t="shared" si="162"/>
        <v>1.590873277977066E-12</v>
      </c>
      <c r="R156" s="62">
        <f t="shared" si="109"/>
        <v>293.33333333333491</v>
      </c>
      <c r="S156" s="62">
        <f ca="1">AVERAGE(OFFSET($R$3,0,0,'Données projet'!$E$9+1,1))-AVERAGE(OFFSET($H$3,0,0,'Données projet'!$E$9+1,1))</f>
        <v>259.74478933784656</v>
      </c>
      <c r="T156" s="62">
        <f t="shared" si="142"/>
        <v>223.74038909289646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5.3205440053716299E-14</v>
      </c>
      <c r="P157" s="14">
        <f t="shared" si="141"/>
        <v>8.602146238565607E-13</v>
      </c>
      <c r="Q157" s="22">
        <f t="shared" si="162"/>
        <v>1.590873277977066E-12</v>
      </c>
      <c r="R157" s="62">
        <f t="shared" si="109"/>
        <v>293.33333333333491</v>
      </c>
      <c r="S157" s="62">
        <f ca="1">AVERAGE(OFFSET($R$3,0,0,'Données projet'!$E$9+1,1))-AVERAGE(OFFSET($H$3,0,0,'Données projet'!$E$9+1,1))</f>
        <v>259.74478933784656</v>
      </c>
      <c r="T157" s="62">
        <f t="shared" si="142"/>
        <v>223.74038909289646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5.3205440053716299E-14</v>
      </c>
      <c r="P158" s="14">
        <f t="shared" si="141"/>
        <v>8.602146238565607E-13</v>
      </c>
      <c r="Q158" s="22">
        <f t="shared" si="162"/>
        <v>1.590873277977066E-12</v>
      </c>
      <c r="R158" s="62">
        <f t="shared" si="109"/>
        <v>293.33333333333491</v>
      </c>
      <c r="S158" s="62">
        <f ca="1">AVERAGE(OFFSET($R$3,0,0,'Données projet'!$E$9+1,1))-AVERAGE(OFFSET($H$3,0,0,'Données projet'!$E$9+1,1))</f>
        <v>259.74478933784656</v>
      </c>
      <c r="T158" s="62">
        <f t="shared" si="142"/>
        <v>223.74038909289646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5.3205440053716299E-14</v>
      </c>
      <c r="P159" s="14">
        <f t="shared" si="141"/>
        <v>8.602146238565607E-13</v>
      </c>
      <c r="Q159" s="22">
        <f t="shared" si="162"/>
        <v>1.590873277977066E-12</v>
      </c>
      <c r="R159" s="62">
        <f t="shared" si="109"/>
        <v>293.33333333333491</v>
      </c>
      <c r="S159" s="62">
        <f ca="1">AVERAGE(OFFSET($R$3,0,0,'Données projet'!$E$9+1,1))-AVERAGE(OFFSET($H$3,0,0,'Données projet'!$E$9+1,1))</f>
        <v>259.74478933784656</v>
      </c>
      <c r="T159" s="62">
        <f t="shared" si="142"/>
        <v>223.74038909289646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5.3205440053716299E-14</v>
      </c>
      <c r="P160" s="14">
        <f t="shared" si="141"/>
        <v>8.602146238565607E-13</v>
      </c>
      <c r="Q160" s="22">
        <f t="shared" si="162"/>
        <v>1.590873277977066E-12</v>
      </c>
      <c r="R160" s="62">
        <f t="shared" si="109"/>
        <v>293.33333333333491</v>
      </c>
      <c r="S160" s="62">
        <f ca="1">AVERAGE(OFFSET($R$3,0,0,'Données projet'!$E$9+1,1))-AVERAGE(OFFSET($H$3,0,0,'Données projet'!$E$9+1,1))</f>
        <v>259.74478933784656</v>
      </c>
      <c r="T160" s="62">
        <f t="shared" si="142"/>
        <v>223.74038909289646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5.3205440053716299E-14</v>
      </c>
      <c r="P161" s="14">
        <f t="shared" si="141"/>
        <v>8.602146238565607E-13</v>
      </c>
      <c r="Q161" s="22">
        <f t="shared" si="162"/>
        <v>1.590873277977066E-12</v>
      </c>
      <c r="R161" s="62">
        <f t="shared" si="109"/>
        <v>293.33333333333491</v>
      </c>
      <c r="S161" s="62">
        <f ca="1">AVERAGE(OFFSET($R$3,0,0,'Données projet'!$E$9+1,1))-AVERAGE(OFFSET($H$3,0,0,'Données projet'!$E$9+1,1))</f>
        <v>259.74478933784656</v>
      </c>
      <c r="T161" s="62">
        <f t="shared" si="142"/>
        <v>223.74038909289646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5.3205440053716299E-14</v>
      </c>
      <c r="P162" s="14">
        <f t="shared" si="141"/>
        <v>8.602146238565607E-13</v>
      </c>
      <c r="Q162" s="22">
        <f t="shared" si="162"/>
        <v>1.590873277977066E-12</v>
      </c>
      <c r="R162" s="62">
        <f t="shared" si="109"/>
        <v>293.33333333333491</v>
      </c>
      <c r="S162" s="62">
        <f ca="1">AVERAGE(OFFSET($R$3,0,0,'Données projet'!$E$9+1,1))-AVERAGE(OFFSET($H$3,0,0,'Données projet'!$E$9+1,1))</f>
        <v>259.74478933784656</v>
      </c>
      <c r="T162" s="62">
        <f t="shared" si="142"/>
        <v>223.74038909289646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5.3205440053716299E-14</v>
      </c>
      <c r="P163" s="14">
        <f t="shared" si="141"/>
        <v>8.602146238565607E-13</v>
      </c>
      <c r="Q163" s="22">
        <f t="shared" si="162"/>
        <v>1.590873277977066E-12</v>
      </c>
      <c r="R163" s="62">
        <f t="shared" si="109"/>
        <v>293.33333333333491</v>
      </c>
      <c r="S163" s="62">
        <f ca="1">AVERAGE(OFFSET($R$3,0,0,'Données projet'!$E$9+1,1))-AVERAGE(OFFSET($H$3,0,0,'Données projet'!$E$9+1,1))</f>
        <v>259.74478933784656</v>
      </c>
      <c r="T163" s="62">
        <f t="shared" si="142"/>
        <v>223.74038909289646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5.3205440053716299E-14</v>
      </c>
      <c r="P164" s="14">
        <f t="shared" si="141"/>
        <v>8.602146238565607E-13</v>
      </c>
      <c r="Q164" s="22">
        <f t="shared" si="162"/>
        <v>1.590873277977066E-12</v>
      </c>
      <c r="R164" s="62">
        <f t="shared" si="109"/>
        <v>293.33333333333491</v>
      </c>
      <c r="S164" s="62">
        <f ca="1">AVERAGE(OFFSET($R$3,0,0,'Données projet'!$E$9+1,1))-AVERAGE(OFFSET($H$3,0,0,'Données projet'!$E$9+1,1))</f>
        <v>259.74478933784656</v>
      </c>
      <c r="T164" s="62">
        <f t="shared" si="142"/>
        <v>223.74038909289646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5.3205440053716299E-14</v>
      </c>
      <c r="P165" s="14">
        <f t="shared" si="141"/>
        <v>8.602146238565607E-13</v>
      </c>
      <c r="Q165" s="22">
        <f t="shared" si="162"/>
        <v>1.590873277977066E-12</v>
      </c>
      <c r="R165" s="62">
        <f t="shared" si="109"/>
        <v>293.33333333333491</v>
      </c>
      <c r="S165" s="62">
        <f ca="1">AVERAGE(OFFSET($R$3,0,0,'Données projet'!$E$9+1,1))-AVERAGE(OFFSET($H$3,0,0,'Données projet'!$E$9+1,1))</f>
        <v>259.74478933784656</v>
      </c>
      <c r="T165" s="62">
        <f t="shared" si="142"/>
        <v>223.74038909289646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5.3205440053716299E-14</v>
      </c>
      <c r="P166" s="14">
        <f t="shared" si="141"/>
        <v>8.602146238565607E-13</v>
      </c>
      <c r="Q166" s="22">
        <f t="shared" si="162"/>
        <v>1.590873277977066E-12</v>
      </c>
      <c r="R166" s="62">
        <f t="shared" si="109"/>
        <v>293.33333333333491</v>
      </c>
      <c r="S166" s="62">
        <f ca="1">AVERAGE(OFFSET($R$3,0,0,'Données projet'!$E$9+1,1))-AVERAGE(OFFSET($H$3,0,0,'Données projet'!$E$9+1,1))</f>
        <v>259.74478933784656</v>
      </c>
      <c r="T166" s="62">
        <f t="shared" si="142"/>
        <v>223.74038909289646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5.3205440053716299E-14</v>
      </c>
      <c r="P167" s="14">
        <f t="shared" si="141"/>
        <v>8.602146238565607E-13</v>
      </c>
      <c r="Q167" s="22">
        <f t="shared" si="162"/>
        <v>1.590873277977066E-12</v>
      </c>
      <c r="R167" s="62">
        <f t="shared" si="109"/>
        <v>293.33333333333491</v>
      </c>
      <c r="S167" s="62">
        <f ca="1">AVERAGE(OFFSET($R$3,0,0,'Données projet'!$E$9+1,1))-AVERAGE(OFFSET($H$3,0,0,'Données projet'!$E$9+1,1))</f>
        <v>259.74478933784656</v>
      </c>
      <c r="T167" s="62">
        <f t="shared" si="142"/>
        <v>223.74038909289646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5.3205440053716299E-14</v>
      </c>
      <c r="P168" s="14">
        <f t="shared" si="141"/>
        <v>8.602146238565607E-13</v>
      </c>
      <c r="Q168" s="22">
        <f t="shared" si="162"/>
        <v>1.590873277977066E-12</v>
      </c>
      <c r="R168" s="62">
        <f t="shared" si="109"/>
        <v>293.33333333333491</v>
      </c>
      <c r="S168" s="62">
        <f ca="1">AVERAGE(OFFSET($R$3,0,0,'Données projet'!$E$9+1,1))-AVERAGE(OFFSET($H$3,0,0,'Données projet'!$E$9+1,1))</f>
        <v>259.74478933784656</v>
      </c>
      <c r="T168" s="62">
        <f t="shared" si="142"/>
        <v>223.74038909289646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5.3205440053716299E-14</v>
      </c>
      <c r="P169" s="14">
        <f t="shared" si="141"/>
        <v>8.602146238565607E-13</v>
      </c>
      <c r="Q169" s="22">
        <f t="shared" si="162"/>
        <v>1.590873277977066E-12</v>
      </c>
      <c r="R169" s="62">
        <f t="shared" si="109"/>
        <v>293.33333333333491</v>
      </c>
      <c r="S169" s="62">
        <f ca="1">AVERAGE(OFFSET($R$3,0,0,'Données projet'!$E$9+1,1))-AVERAGE(OFFSET($H$3,0,0,'Données projet'!$E$9+1,1))</f>
        <v>259.74478933784656</v>
      </c>
      <c r="T169" s="62">
        <f t="shared" si="142"/>
        <v>223.74038909289646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5.3205440053716299E-14</v>
      </c>
      <c r="P170" s="14">
        <f t="shared" si="141"/>
        <v>8.602146238565607E-13</v>
      </c>
      <c r="Q170" s="22">
        <f t="shared" si="162"/>
        <v>1.590873277977066E-12</v>
      </c>
      <c r="R170" s="62">
        <f t="shared" si="109"/>
        <v>293.33333333333491</v>
      </c>
      <c r="S170" s="62">
        <f ca="1">AVERAGE(OFFSET($R$3,0,0,'Données projet'!$E$9+1,1))-AVERAGE(OFFSET($H$3,0,0,'Données projet'!$E$9+1,1))</f>
        <v>259.74478933784656</v>
      </c>
      <c r="T170" s="62">
        <f t="shared" si="142"/>
        <v>223.74038909289646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5.3205440053716299E-14</v>
      </c>
      <c r="P171" s="14">
        <f t="shared" si="141"/>
        <v>8.602146238565607E-13</v>
      </c>
      <c r="Q171" s="22">
        <f t="shared" si="162"/>
        <v>1.590873277977066E-12</v>
      </c>
      <c r="R171" s="62">
        <f t="shared" si="109"/>
        <v>293.33333333333491</v>
      </c>
      <c r="S171" s="62">
        <f ca="1">AVERAGE(OFFSET($R$3,0,0,'Données projet'!$E$9+1,1))-AVERAGE(OFFSET($H$3,0,0,'Données projet'!$E$9+1,1))</f>
        <v>259.74478933784656</v>
      </c>
      <c r="T171" s="62">
        <f t="shared" si="142"/>
        <v>223.74038909289646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5.3205440053716299E-14</v>
      </c>
      <c r="P172" s="14">
        <f t="shared" si="141"/>
        <v>8.602146238565607E-13</v>
      </c>
      <c r="Q172" s="22">
        <f t="shared" si="162"/>
        <v>1.590873277977066E-12</v>
      </c>
      <c r="R172" s="62">
        <f t="shared" si="109"/>
        <v>293.33333333333491</v>
      </c>
      <c r="S172" s="62">
        <f ca="1">AVERAGE(OFFSET($R$3,0,0,'Données projet'!$E$9+1,1))-AVERAGE(OFFSET($H$3,0,0,'Données projet'!$E$9+1,1))</f>
        <v>259.74478933784656</v>
      </c>
      <c r="T172" s="62">
        <f t="shared" si="142"/>
        <v>223.74038909289646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5.3205440053716299E-14</v>
      </c>
      <c r="P173" s="14">
        <f t="shared" si="141"/>
        <v>8.602146238565607E-13</v>
      </c>
      <c r="Q173" s="22">
        <f t="shared" si="162"/>
        <v>1.590873277977066E-12</v>
      </c>
      <c r="R173" s="62">
        <f t="shared" si="109"/>
        <v>293.33333333333491</v>
      </c>
      <c r="S173" s="62">
        <f ca="1">AVERAGE(OFFSET($R$3,0,0,'Données projet'!$E$9+1,1))-AVERAGE(OFFSET($H$3,0,0,'Données projet'!$E$9+1,1))</f>
        <v>259.74478933784656</v>
      </c>
      <c r="T173" s="62">
        <f t="shared" si="142"/>
        <v>223.74038909289646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5.3205440053716299E-14</v>
      </c>
      <c r="P174" s="14">
        <f t="shared" si="141"/>
        <v>8.602146238565607E-13</v>
      </c>
      <c r="Q174" s="22">
        <f t="shared" si="162"/>
        <v>1.590873277977066E-12</v>
      </c>
      <c r="R174" s="62">
        <f t="shared" si="109"/>
        <v>293.33333333333491</v>
      </c>
      <c r="S174" s="62">
        <f ca="1">AVERAGE(OFFSET($R$3,0,0,'Données projet'!$E$9+1,1))-AVERAGE(OFFSET($H$3,0,0,'Données projet'!$E$9+1,1))</f>
        <v>259.74478933784656</v>
      </c>
      <c r="T174" s="62">
        <f t="shared" si="142"/>
        <v>223.74038909289646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5.3205440053716299E-14</v>
      </c>
      <c r="P175" s="14">
        <f t="shared" si="141"/>
        <v>8.602146238565607E-13</v>
      </c>
      <c r="Q175" s="22">
        <f t="shared" si="162"/>
        <v>1.590873277977066E-12</v>
      </c>
      <c r="R175" s="62">
        <f t="shared" si="109"/>
        <v>293.33333333333491</v>
      </c>
      <c r="S175" s="62">
        <f ca="1">AVERAGE(OFFSET($R$3,0,0,'Données projet'!$E$9+1,1))-AVERAGE(OFFSET($H$3,0,0,'Données projet'!$E$9+1,1))</f>
        <v>259.74478933784656</v>
      </c>
      <c r="T175" s="62">
        <f t="shared" si="142"/>
        <v>223.74038909289646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5.3205440053716299E-14</v>
      </c>
      <c r="P176" s="14">
        <f t="shared" si="141"/>
        <v>8.602146238565607E-13</v>
      </c>
      <c r="Q176" s="22">
        <f t="shared" si="162"/>
        <v>1.590873277977066E-12</v>
      </c>
      <c r="R176" s="62">
        <f t="shared" si="109"/>
        <v>293.33333333333491</v>
      </c>
      <c r="S176" s="62">
        <f ca="1">AVERAGE(OFFSET($R$3,0,0,'Données projet'!$E$9+1,1))-AVERAGE(OFFSET($H$3,0,0,'Données projet'!$E$9+1,1))</f>
        <v>259.74478933784656</v>
      </c>
      <c r="T176" s="62">
        <f t="shared" si="142"/>
        <v>223.74038909289646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5.3205440053716299E-14</v>
      </c>
      <c r="P177" s="14">
        <f t="shared" si="141"/>
        <v>8.602146238565607E-13</v>
      </c>
      <c r="Q177" s="22">
        <f t="shared" si="162"/>
        <v>1.590873277977066E-12</v>
      </c>
      <c r="R177" s="62">
        <f t="shared" si="109"/>
        <v>293.33333333333491</v>
      </c>
      <c r="S177" s="62">
        <f ca="1">AVERAGE(OFFSET($R$3,0,0,'Données projet'!$E$9+1,1))-AVERAGE(OFFSET($H$3,0,0,'Données projet'!$E$9+1,1))</f>
        <v>259.74478933784656</v>
      </c>
      <c r="T177" s="62">
        <f t="shared" si="142"/>
        <v>223.74038909289646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5.3205440053716299E-14</v>
      </c>
      <c r="P178" s="14">
        <f t="shared" si="141"/>
        <v>8.602146238565607E-13</v>
      </c>
      <c r="Q178" s="22">
        <f t="shared" si="162"/>
        <v>1.590873277977066E-12</v>
      </c>
      <c r="R178" s="62">
        <f t="shared" si="109"/>
        <v>293.33333333333491</v>
      </c>
      <c r="S178" s="62">
        <f ca="1">AVERAGE(OFFSET($R$3,0,0,'Données projet'!$E$9+1,1))-AVERAGE(OFFSET($H$3,0,0,'Données projet'!$E$9+1,1))</f>
        <v>259.74478933784656</v>
      </c>
      <c r="T178" s="62">
        <f t="shared" si="142"/>
        <v>223.74038909289646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5.3205440053716299E-14</v>
      </c>
      <c r="P179" s="14">
        <f t="shared" si="141"/>
        <v>8.602146238565607E-13</v>
      </c>
      <c r="Q179" s="22">
        <f t="shared" si="162"/>
        <v>1.590873277977066E-12</v>
      </c>
      <c r="R179" s="62">
        <f t="shared" si="109"/>
        <v>293.33333333333491</v>
      </c>
      <c r="S179" s="62">
        <f ca="1">AVERAGE(OFFSET($R$3,0,0,'Données projet'!$E$9+1,1))-AVERAGE(OFFSET($H$3,0,0,'Données projet'!$E$9+1,1))</f>
        <v>259.74478933784656</v>
      </c>
      <c r="T179" s="62">
        <f t="shared" si="142"/>
        <v>223.74038909289646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5.3205440053716299E-14</v>
      </c>
      <c r="P180" s="14">
        <f t="shared" si="141"/>
        <v>8.602146238565607E-13</v>
      </c>
      <c r="Q180" s="22">
        <f t="shared" si="162"/>
        <v>1.590873277977066E-12</v>
      </c>
      <c r="R180" s="62">
        <f t="shared" si="109"/>
        <v>293.33333333333491</v>
      </c>
      <c r="S180" s="62">
        <f ca="1">AVERAGE(OFFSET($R$3,0,0,'Données projet'!$E$9+1,1))-AVERAGE(OFFSET($H$3,0,0,'Données projet'!$E$9+1,1))</f>
        <v>259.74478933784656</v>
      </c>
      <c r="T180" s="62">
        <f t="shared" si="142"/>
        <v>223.74038909289646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5.3205440053716299E-14</v>
      </c>
      <c r="P181" s="14">
        <f t="shared" si="141"/>
        <v>8.602146238565607E-13</v>
      </c>
      <c r="Q181" s="22">
        <f t="shared" si="162"/>
        <v>1.590873277977066E-12</v>
      </c>
      <c r="R181" s="62">
        <f t="shared" si="109"/>
        <v>293.33333333333491</v>
      </c>
      <c r="S181" s="62">
        <f ca="1">AVERAGE(OFFSET($R$3,0,0,'Données projet'!$E$9+1,1))-AVERAGE(OFFSET($H$3,0,0,'Données projet'!$E$9+1,1))</f>
        <v>259.74478933784656</v>
      </c>
      <c r="T181" s="62">
        <f t="shared" si="142"/>
        <v>223.74038909289646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5.3205440053716299E-14</v>
      </c>
      <c r="P182" s="14">
        <f t="shared" si="141"/>
        <v>8.602146238565607E-13</v>
      </c>
      <c r="Q182" s="22">
        <f t="shared" si="162"/>
        <v>1.590873277977066E-12</v>
      </c>
      <c r="R182" s="62">
        <f t="shared" si="109"/>
        <v>293.33333333333491</v>
      </c>
      <c r="S182" s="62">
        <f ca="1">AVERAGE(OFFSET($R$3,0,0,'Données projet'!$E$9+1,1))-AVERAGE(OFFSET($H$3,0,0,'Données projet'!$E$9+1,1))</f>
        <v>259.74478933784656</v>
      </c>
      <c r="T182" s="62">
        <f t="shared" si="142"/>
        <v>223.74038909289646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5.3205440053716299E-14</v>
      </c>
      <c r="P183" s="14">
        <f t="shared" si="141"/>
        <v>8.602146238565607E-13</v>
      </c>
      <c r="Q183" s="22">
        <f t="shared" si="162"/>
        <v>1.590873277977066E-12</v>
      </c>
      <c r="R183" s="62">
        <f t="shared" si="109"/>
        <v>293.33333333333491</v>
      </c>
      <c r="S183" s="62">
        <f ca="1">AVERAGE(OFFSET($R$3,0,0,'Données projet'!$E$9+1,1))-AVERAGE(OFFSET($H$3,0,0,'Données projet'!$E$9+1,1))</f>
        <v>259.74478933784656</v>
      </c>
      <c r="T183" s="62">
        <f t="shared" si="142"/>
        <v>223.74038909289646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5.3205440053716299E-14</v>
      </c>
      <c r="P184" s="14">
        <f t="shared" si="141"/>
        <v>8.602146238565607E-13</v>
      </c>
      <c r="Q184" s="22">
        <f t="shared" si="162"/>
        <v>1.590873277977066E-12</v>
      </c>
      <c r="R184" s="62">
        <f t="shared" si="109"/>
        <v>293.33333333333491</v>
      </c>
      <c r="S184" s="62">
        <f ca="1">AVERAGE(OFFSET($R$3,0,0,'Données projet'!$E$9+1,1))-AVERAGE(OFFSET($H$3,0,0,'Données projet'!$E$9+1,1))</f>
        <v>259.74478933784656</v>
      </c>
      <c r="T184" s="62">
        <f t="shared" si="142"/>
        <v>223.74038909289646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5.3205440053716299E-14</v>
      </c>
      <c r="P185" s="14">
        <f t="shared" si="141"/>
        <v>8.602146238565607E-13</v>
      </c>
      <c r="Q185" s="22">
        <f t="shared" si="162"/>
        <v>1.590873277977066E-12</v>
      </c>
      <c r="R185" s="62">
        <f t="shared" si="109"/>
        <v>293.33333333333491</v>
      </c>
      <c r="S185" s="62">
        <f ca="1">AVERAGE(OFFSET($R$3,0,0,'Données projet'!$E$9+1,1))-AVERAGE(OFFSET($H$3,0,0,'Données projet'!$E$9+1,1))</f>
        <v>259.74478933784656</v>
      </c>
      <c r="T185" s="62">
        <f t="shared" si="142"/>
        <v>223.74038909289646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5.3205440053716299E-14</v>
      </c>
      <c r="P186" s="14">
        <f t="shared" si="141"/>
        <v>8.602146238565607E-13</v>
      </c>
      <c r="Q186" s="22">
        <f t="shared" si="162"/>
        <v>1.590873277977066E-12</v>
      </c>
      <c r="R186" s="62">
        <f t="shared" si="109"/>
        <v>293.33333333333491</v>
      </c>
      <c r="S186" s="62">
        <f ca="1">AVERAGE(OFFSET($R$3,0,0,'Données projet'!$E$9+1,1))-AVERAGE(OFFSET($H$3,0,0,'Données projet'!$E$9+1,1))</f>
        <v>259.74478933784656</v>
      </c>
      <c r="T186" s="62">
        <f t="shared" si="142"/>
        <v>223.74038909289646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5.3205440053716299E-14</v>
      </c>
      <c r="P187" s="14">
        <f t="shared" si="141"/>
        <v>8.602146238565607E-13</v>
      </c>
      <c r="Q187" s="22">
        <f t="shared" si="162"/>
        <v>1.590873277977066E-12</v>
      </c>
      <c r="R187" s="62">
        <f t="shared" si="109"/>
        <v>293.33333333333491</v>
      </c>
      <c r="S187" s="62">
        <f ca="1">AVERAGE(OFFSET($R$3,0,0,'Données projet'!$E$9+1,1))-AVERAGE(OFFSET($H$3,0,0,'Données projet'!$E$9+1,1))</f>
        <v>259.74478933784656</v>
      </c>
      <c r="T187" s="62">
        <f t="shared" si="142"/>
        <v>223.74038909289646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5.3205440053716299E-14</v>
      </c>
      <c r="P188" s="14">
        <f t="shared" si="141"/>
        <v>8.602146238565607E-13</v>
      </c>
      <c r="Q188" s="22">
        <f t="shared" si="162"/>
        <v>1.590873277977066E-12</v>
      </c>
      <c r="R188" s="62">
        <f t="shared" si="109"/>
        <v>293.33333333333491</v>
      </c>
      <c r="S188" s="62">
        <f ca="1">AVERAGE(OFFSET($R$3,0,0,'Données projet'!$E$9+1,1))-AVERAGE(OFFSET($H$3,0,0,'Données projet'!$E$9+1,1))</f>
        <v>259.74478933784656</v>
      </c>
      <c r="T188" s="62">
        <f t="shared" si="142"/>
        <v>223.74038909289646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5.3205440053716299E-14</v>
      </c>
      <c r="P189" s="14">
        <f t="shared" si="141"/>
        <v>8.602146238565607E-13</v>
      </c>
      <c r="Q189" s="22">
        <f t="shared" si="162"/>
        <v>1.590873277977066E-12</v>
      </c>
      <c r="R189" s="62">
        <f t="shared" si="109"/>
        <v>293.33333333333491</v>
      </c>
      <c r="S189" s="62">
        <f ca="1">AVERAGE(OFFSET($R$3,0,0,'Données projet'!$E$9+1,1))-AVERAGE(OFFSET($H$3,0,0,'Données projet'!$E$9+1,1))</f>
        <v>259.74478933784656</v>
      </c>
      <c r="T189" s="62">
        <f t="shared" si="142"/>
        <v>223.74038909289646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5.3205440053716299E-14</v>
      </c>
      <c r="P190" s="14">
        <f t="shared" si="141"/>
        <v>8.602146238565607E-13</v>
      </c>
      <c r="Q190" s="22">
        <f t="shared" si="162"/>
        <v>1.590873277977066E-12</v>
      </c>
      <c r="R190" s="62">
        <f t="shared" si="109"/>
        <v>293.33333333333491</v>
      </c>
      <c r="S190" s="62">
        <f ca="1">AVERAGE(OFFSET($R$3,0,0,'Données projet'!$E$9+1,1))-AVERAGE(OFFSET($H$3,0,0,'Données projet'!$E$9+1,1))</f>
        <v>259.74478933784656</v>
      </c>
      <c r="T190" s="62">
        <f t="shared" si="142"/>
        <v>223.74038909289646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5.3205440053716299E-14</v>
      </c>
      <c r="P191" s="14">
        <f t="shared" si="141"/>
        <v>8.602146238565607E-13</v>
      </c>
      <c r="Q191" s="22">
        <f t="shared" si="162"/>
        <v>1.590873277977066E-12</v>
      </c>
      <c r="R191" s="62">
        <f t="shared" si="109"/>
        <v>293.33333333333491</v>
      </c>
      <c r="S191" s="62">
        <f ca="1">AVERAGE(OFFSET($R$3,0,0,'Données projet'!$E$9+1,1))-AVERAGE(OFFSET($H$3,0,0,'Données projet'!$E$9+1,1))</f>
        <v>259.74478933784656</v>
      </c>
      <c r="T191" s="62">
        <f t="shared" si="142"/>
        <v>223.74038909289646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5.3205440053716299E-14</v>
      </c>
      <c r="P192" s="14">
        <f t="shared" si="141"/>
        <v>8.602146238565607E-13</v>
      </c>
      <c r="Q192" s="22">
        <f t="shared" si="162"/>
        <v>1.590873277977066E-12</v>
      </c>
      <c r="R192" s="62">
        <f t="shared" si="109"/>
        <v>293.33333333333491</v>
      </c>
      <c r="S192" s="62">
        <f ca="1">AVERAGE(OFFSET($R$3,0,0,'Données projet'!$E$9+1,1))-AVERAGE(OFFSET($H$3,0,0,'Données projet'!$E$9+1,1))</f>
        <v>259.74478933784656</v>
      </c>
      <c r="T192" s="62">
        <f t="shared" si="142"/>
        <v>223.74038909289646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5.3205440053716299E-14</v>
      </c>
      <c r="P193" s="14">
        <f t="shared" si="141"/>
        <v>8.602146238565607E-13</v>
      </c>
      <c r="Q193" s="22">
        <f t="shared" si="162"/>
        <v>1.590873277977066E-12</v>
      </c>
      <c r="R193" s="62">
        <f t="shared" si="109"/>
        <v>293.33333333333491</v>
      </c>
      <c r="S193" s="62">
        <f ca="1">AVERAGE(OFFSET($R$3,0,0,'Données projet'!$E$9+1,1))-AVERAGE(OFFSET($H$3,0,0,'Données projet'!$E$9+1,1))</f>
        <v>259.74478933784656</v>
      </c>
      <c r="T193" s="62">
        <f t="shared" si="142"/>
        <v>223.74038909289646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5.3205440053716299E-14</v>
      </c>
      <c r="P194" s="14">
        <f t="shared" si="141"/>
        <v>8.602146238565607E-13</v>
      </c>
      <c r="Q194" s="22">
        <f t="shared" si="162"/>
        <v>1.590873277977066E-12</v>
      </c>
      <c r="R194" s="62">
        <f t="shared" si="109"/>
        <v>293.33333333333491</v>
      </c>
      <c r="S194" s="62">
        <f ca="1">AVERAGE(OFFSET($R$3,0,0,'Données projet'!$E$9+1,1))-AVERAGE(OFFSET($H$3,0,0,'Données projet'!$E$9+1,1))</f>
        <v>259.74478933784656</v>
      </c>
      <c r="T194" s="62">
        <f t="shared" si="142"/>
        <v>223.74038909289646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5.3205440053716299E-14</v>
      </c>
      <c r="P195" s="14">
        <f t="shared" si="141"/>
        <v>8.602146238565607E-13</v>
      </c>
      <c r="Q195" s="22">
        <f t="shared" si="162"/>
        <v>1.590873277977066E-12</v>
      </c>
      <c r="R195" s="62">
        <f t="shared" ref="R195:R203" si="191">Q195+(I195+J195)*44/12</f>
        <v>293.33333333333491</v>
      </c>
      <c r="S195" s="62">
        <f ca="1">AVERAGE(OFFSET($R$3,0,0,'Données projet'!$E$9+1,1))-AVERAGE(OFFSET($H$3,0,0,'Données projet'!$E$9+1,1))</f>
        <v>259.74478933784656</v>
      </c>
      <c r="T195" s="62">
        <f t="shared" si="142"/>
        <v>223.74038909289646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5.3205440053716299E-14</v>
      </c>
      <c r="P196" s="14">
        <f t="shared" si="141"/>
        <v>8.602146238565607E-13</v>
      </c>
      <c r="Q196" s="22">
        <f t="shared" si="162"/>
        <v>1.590873277977066E-12</v>
      </c>
      <c r="R196" s="62">
        <f t="shared" si="191"/>
        <v>293.33333333333491</v>
      </c>
      <c r="S196" s="62">
        <f ca="1">AVERAGE(OFFSET($R$3,0,0,'Données projet'!$E$9+1,1))-AVERAGE(OFFSET($H$3,0,0,'Données projet'!$E$9+1,1))</f>
        <v>259.74478933784656</v>
      </c>
      <c r="T196" s="62">
        <f t="shared" si="142"/>
        <v>223.74038909289646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5.3205440053716299E-14</v>
      </c>
      <c r="P197" s="14">
        <f t="shared" ref="P197:P203" si="203">EXP(-1.0587+0.8836*LN(O197)+0.284)</f>
        <v>8.602146238565607E-13</v>
      </c>
      <c r="Q197" s="22">
        <f t="shared" si="162"/>
        <v>1.590873277977066E-12</v>
      </c>
      <c r="R197" s="62">
        <f t="shared" si="191"/>
        <v>293.33333333333491</v>
      </c>
      <c r="S197" s="62">
        <f ca="1">AVERAGE(OFFSET($R$3,0,0,'Données projet'!$E$9+1,1))-AVERAGE(OFFSET($H$3,0,0,'Données projet'!$E$9+1,1))</f>
        <v>259.74478933784656</v>
      </c>
      <c r="T197" s="62">
        <f t="shared" ref="T197:T203" si="204">$T$3</f>
        <v>223.74038909289646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5.3205440053716299E-14</v>
      </c>
      <c r="P198" s="14">
        <f t="shared" si="203"/>
        <v>8.602146238565607E-13</v>
      </c>
      <c r="Q198" s="22">
        <f t="shared" si="162"/>
        <v>1.590873277977066E-12</v>
      </c>
      <c r="R198" s="62">
        <f t="shared" si="191"/>
        <v>293.33333333333491</v>
      </c>
      <c r="S198" s="62">
        <f ca="1">AVERAGE(OFFSET($R$3,0,0,'Données projet'!$E$9+1,1))-AVERAGE(OFFSET($H$3,0,0,'Données projet'!$E$9+1,1))</f>
        <v>259.74478933784656</v>
      </c>
      <c r="T198" s="62">
        <f t="shared" si="204"/>
        <v>223.74038909289646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5.3205440053716299E-14</v>
      </c>
      <c r="P199" s="14">
        <f t="shared" si="203"/>
        <v>8.602146238565607E-13</v>
      </c>
      <c r="Q199" s="22">
        <f t="shared" si="162"/>
        <v>1.590873277977066E-12</v>
      </c>
      <c r="R199" s="62">
        <f t="shared" si="191"/>
        <v>293.33333333333491</v>
      </c>
      <c r="S199" s="62">
        <f ca="1">AVERAGE(OFFSET($R$3,0,0,'Données projet'!$E$9+1,1))-AVERAGE(OFFSET($H$3,0,0,'Données projet'!$E$9+1,1))</f>
        <v>259.74478933784656</v>
      </c>
      <c r="T199" s="62">
        <f t="shared" si="204"/>
        <v>223.74038909289646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5.3205440053716299E-14</v>
      </c>
      <c r="P200" s="14">
        <f t="shared" si="203"/>
        <v>8.602146238565607E-13</v>
      </c>
      <c r="Q200" s="22">
        <f t="shared" si="162"/>
        <v>1.590873277977066E-12</v>
      </c>
      <c r="R200" s="62">
        <f t="shared" si="191"/>
        <v>293.33333333333491</v>
      </c>
      <c r="S200" s="62">
        <f ca="1">AVERAGE(OFFSET($R$3,0,0,'Données projet'!$E$9+1,1))-AVERAGE(OFFSET($H$3,0,0,'Données projet'!$E$9+1,1))</f>
        <v>259.74478933784656</v>
      </c>
      <c r="T200" s="62">
        <f t="shared" si="204"/>
        <v>223.74038909289646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5.3205440053716299E-14</v>
      </c>
      <c r="P201" s="14">
        <f t="shared" si="203"/>
        <v>8.602146238565607E-13</v>
      </c>
      <c r="Q201" s="22">
        <f t="shared" si="162"/>
        <v>1.590873277977066E-12</v>
      </c>
      <c r="R201" s="62">
        <f t="shared" si="191"/>
        <v>293.33333333333491</v>
      </c>
      <c r="S201" s="62">
        <f ca="1">AVERAGE(OFFSET($R$3,0,0,'Données projet'!$E$9+1,1))-AVERAGE(OFFSET($H$3,0,0,'Données projet'!$E$9+1,1))</f>
        <v>259.74478933784656</v>
      </c>
      <c r="T201" s="62">
        <f t="shared" si="204"/>
        <v>223.74038909289646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5.3205440053716299E-14</v>
      </c>
      <c r="P202" s="14">
        <f t="shared" si="203"/>
        <v>8.602146238565607E-13</v>
      </c>
      <c r="Q202" s="22">
        <f t="shared" si="162"/>
        <v>1.590873277977066E-12</v>
      </c>
      <c r="R202" s="62">
        <f t="shared" si="191"/>
        <v>293.33333333333491</v>
      </c>
      <c r="S202" s="62">
        <f ca="1">AVERAGE(OFFSET($R$3,0,0,'Données projet'!$E$9+1,1))-AVERAGE(OFFSET($H$3,0,0,'Données projet'!$E$9+1,1))</f>
        <v>259.74478933784656</v>
      </c>
      <c r="T202" s="62">
        <f t="shared" si="204"/>
        <v>223.74038909289646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5.3205440053716299E-14</v>
      </c>
      <c r="P203" s="14">
        <f t="shared" si="203"/>
        <v>8.602146238565607E-13</v>
      </c>
      <c r="Q203" s="22">
        <f t="shared" si="162"/>
        <v>1.590873277977066E-12</v>
      </c>
      <c r="R203" s="62">
        <f t="shared" si="191"/>
        <v>293.33333333333491</v>
      </c>
      <c r="S203" s="62">
        <f ca="1">AVERAGE(OFFSET($R$3,0,0,'Données projet'!$E$9+1,1))-AVERAGE(OFFSET($H$3,0,0,'Données projet'!$E$9+1,1))</f>
        <v>259.74478933784656</v>
      </c>
      <c r="T203" s="62">
        <f t="shared" si="204"/>
        <v>223.74038909289646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1.2677537154322802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workbookViewId="0">
      <selection activeCell="M22" sqref="M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1</v>
      </c>
      <c r="C6" s="156">
        <f ca="1">IF(OR('Données projet'!B9="",'Données projet'!C9="",'Données projet'!C9=0%),0,Calculateur!S3)</f>
        <v>259.74478933784656</v>
      </c>
      <c r="D6" s="156">
        <f>IF(OR('Données projet'!B9="",'Données projet'!C9="",'Données projet'!C9=0%),0,Calculateur!T3)</f>
        <v>223.74038909289646</v>
      </c>
      <c r="E6" s="156">
        <f ca="1">MIN(C6,D6)</f>
        <v>223.74038909289646</v>
      </c>
      <c r="F6" s="156">
        <f ca="1">E6*B6</f>
        <v>223.74038909289646</v>
      </c>
      <c r="G6" s="156">
        <f ca="1">F6*(100%-'Données projet'!$C$24)*(100%-'Données projet'!$C$25)*(100%-'Données projet'!$C$26)*(100%-'Données projet'!$C$27)</f>
        <v>171.16139765606579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171.16139765606579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223.74038909289646</v>
      </c>
      <c r="G16" s="175">
        <f t="shared" ca="1" si="3"/>
        <v>171.16139765606579</v>
      </c>
      <c r="H16" s="176">
        <f t="shared" si="3"/>
        <v>0</v>
      </c>
      <c r="I16" s="176">
        <f t="shared" si="3"/>
        <v>0</v>
      </c>
      <c r="J16" s="177">
        <f t="shared" si="3"/>
        <v>0</v>
      </c>
      <c r="K16" s="177">
        <f t="shared" si="3"/>
        <v>0</v>
      </c>
      <c r="L16" s="178">
        <f t="shared" ca="1" si="3"/>
        <v>171.16139765606579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G1" zoomScale="90" zoomScaleNormal="90" workbookViewId="0">
      <selection activeCell="U44" sqref="U4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635.76066620224924</v>
      </c>
      <c r="U10" s="190">
        <f>'Données projet'!D9</f>
        <v>1</v>
      </c>
      <c r="V10" s="189">
        <f>U10*T10</f>
        <v>635.76066620224924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6134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-5498.239333797751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63</v>
      </c>
      <c r="C25" s="206">
        <v>15</v>
      </c>
      <c r="D25" s="194">
        <f t="shared" si="2"/>
        <v>945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-5498.239333797751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67</v>
      </c>
      <c r="C27" s="206">
        <v>18</v>
      </c>
      <c r="D27" s="194">
        <f t="shared" si="2"/>
        <v>1206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69</v>
      </c>
      <c r="C28" s="206">
        <v>20</v>
      </c>
      <c r="D28" s="194">
        <f t="shared" si="2"/>
        <v>1380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71</v>
      </c>
      <c r="C29" s="206">
        <v>25</v>
      </c>
      <c r="D29" s="194">
        <f t="shared" si="2"/>
        <v>1775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73</v>
      </c>
      <c r="C30" s="206">
        <v>30</v>
      </c>
      <c r="D30" s="194">
        <f t="shared" si="2"/>
        <v>2190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375</v>
      </c>
      <c r="C31" s="206">
        <v>50</v>
      </c>
      <c r="D31" s="194">
        <f t="shared" si="2"/>
        <v>18750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2025-01-06T10:49:15Z</dcterms:modified>
</cp:coreProperties>
</file>