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Nicolas CHARGUEROS/Nicolas_CHARGUEROS_Saint bonnet des quarts_4ha/2.Dossier_LBC_déposé/"/>
    </mc:Choice>
  </mc:AlternateContent>
  <xr:revisionPtr revIDLastSave="18" documentId="8_{C3F55166-8CA1-4B7E-A342-6C1DCD5193E9}" xr6:coauthVersionLast="47" xr6:coauthVersionMax="47" xr10:uidLastSave="{92B42ED4-DFA6-48AC-BF3D-77C7FF4B33C0}"/>
  <bookViews>
    <workbookView xWindow="-110" yWindow="-110" windowWidth="19420" windowHeight="11500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FY126" i="2" l="1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<sst xmlns="http://schemas.openxmlformats.org/spreadsheetml/2006/main" count="1171" uniqueCount="325">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</sst>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7" zoomScale="80" zoomScaleNormal="80" workbookViewId="0">
      <selection activeCell="K33" sqref="K33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18</v>
      </c>
      <c r="C9" s="32">
        <v>1</v>
      </c>
      <c r="D9" s="33">
        <f t="shared" ref="D9:D18" si="0">C9*$C$5</f>
        <v>4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19</v>
      </c>
      <c r="B36" s="60">
        <v>162</v>
      </c>
      <c r="C36" s="60">
        <v>0</v>
      </c>
      <c r="D36" s="60">
        <v>0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25</v>
      </c>
      <c r="B37" s="60">
        <v>335</v>
      </c>
      <c r="C37" s="60">
        <v>1</v>
      </c>
      <c r="D37" s="60">
        <v>54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421</v>
      </c>
      <c r="C38" s="60">
        <v>2</v>
      </c>
      <c r="D38" s="60">
        <v>54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35</v>
      </c>
      <c r="B39" s="60">
        <v>505</v>
      </c>
      <c r="C39" s="60">
        <v>3</v>
      </c>
      <c r="D39" s="60">
        <v>69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564</v>
      </c>
      <c r="C40" s="60">
        <v>4</v>
      </c>
      <c r="D40" s="60">
        <v>72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45</v>
      </c>
      <c r="B41" s="60">
        <v>606</v>
      </c>
      <c r="C41" s="60">
        <v>5</v>
      </c>
      <c r="D41" s="60">
        <v>66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50</v>
      </c>
      <c r="B42" s="60">
        <v>629</v>
      </c>
      <c r="C42" s="60">
        <v>6</v>
      </c>
      <c r="D42" s="60">
        <v>48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55</v>
      </c>
      <c r="B43" s="60">
        <v>650</v>
      </c>
      <c r="C43" s="60">
        <v>7</v>
      </c>
      <c r="D43" s="60">
        <v>35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60</v>
      </c>
      <c r="B44" s="60">
        <v>666</v>
      </c>
      <c r="C44" s="60" t="s">
        <v>324</v>
      </c>
      <c r="D44" s="60">
        <v>666</v>
      </c>
      <c r="E44" s="51">
        <v>0.7</v>
      </c>
      <c r="F44" s="51">
        <v>0.16800000000000001</v>
      </c>
      <c r="G44" s="51">
        <v>0.13200000000000001</v>
      </c>
      <c r="H44" s="51">
        <v>0</v>
      </c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topLeftCell="C3" zoomScaleNormal="100" workbookViewId="0">
      <selection activeCell="G19" sqref="G1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46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381.67656863929176</v>
      </c>
      <c r="T3" s="59">
        <f>IF('Données projet'!E9&gt;30,$R$33-$H$33,LOOKUP('Données projet'!$E$9,$A$3:$A$203,R3:R203)-LOOKUP('Données projet'!$E$9,$A$3:$A$203,$H$3:$H$203))</f>
        <v>475.41300114566593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1">
        <f>IFERROR(EXP(-1.0587+0.8836*LN(C4)+0.284),0)</f>
        <v>0.24713212124918574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67">
        <f t="shared" ref="H4:H67" si="1">(B4+E4+F4)*44/12+(C4+D4)*0.475*44/12</f>
        <v>294.62413844450896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295.21411363847875</v>
      </c>
      <c r="S4" s="59">
        <f ca="1">AVERAGE(OFFSET($R$3,0,0,'Données projet'!$E$9+1,1))-AVERAGE(OFFSET($H$3,0,0,'Données projet'!$E$9+1,1))</f>
        <v>381.67656863929176</v>
      </c>
      <c r="T4" s="59">
        <f>$T$3</f>
        <v>475.41300114566593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1">
        <f t="shared" ref="D5:D68" si="32">IFERROR(EXP(-1.0587+0.8836*LN(C5)+0.284),0)</f>
        <v>0.45595218483732475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67">
        <f t="shared" si="1"/>
        <v>295.84821672192498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295.76719928637186</v>
      </c>
      <c r="S5" s="59">
        <f ca="1">AVERAGE(OFFSET($R$3,0,0,'Données projet'!$E$9+1,1))-AVERAGE(OFFSET($H$3,0,0,'Données projet'!$E$9+1,1))</f>
        <v>381.67656863929176</v>
      </c>
      <c r="T5" s="59">
        <f t="shared" ref="T5:T68" si="34">$T$3</f>
        <v>475.41300114566593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1">
        <f t="shared" si="32"/>
        <v>0.65239937694593597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67">
        <f t="shared" si="1"/>
        <v>297.05074558151415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296.48359426836487</v>
      </c>
      <c r="S6" s="59">
        <f ca="1">AVERAGE(OFFSET($R$3,0,0,'Données projet'!$E$9+1,1))-AVERAGE(OFFSET($H$3,0,0,'Données projet'!$E$9+1,1))</f>
        <v>381.67656863929176</v>
      </c>
      <c r="T6" s="59">
        <f t="shared" si="34"/>
        <v>475.41300114566593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1">
        <f t="shared" si="32"/>
        <v>0.84121964318960396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67">
        <f t="shared" si="1"/>
        <v>298.2399908785552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297.41170338354436</v>
      </c>
      <c r="S7" s="59">
        <f ca="1">AVERAGE(OFFSET($R$3,0,0,'Données projet'!$E$9+1,1))-AVERAGE(OFFSET($H$3,0,0,'Données projet'!$E$9+1,1))</f>
        <v>381.67656863929176</v>
      </c>
      <c r="T7" s="59">
        <f t="shared" si="34"/>
        <v>475.41300114566593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1">
        <f t="shared" si="32"/>
        <v>1.0245640017032431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67">
        <f t="shared" si="1"/>
        <v>299.41969896963315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298.6143298092266</v>
      </c>
      <c r="S8" s="59">
        <f ca="1">AVERAGE(OFFSET($R$3,0,0,'Données projet'!$E$9+1,1))-AVERAGE(OFFSET($H$3,0,0,'Données projet'!$E$9+1,1))</f>
        <v>381.67656863929176</v>
      </c>
      <c r="T8" s="59">
        <f t="shared" si="34"/>
        <v>475.41300114566593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1">
        <f t="shared" si="32"/>
        <v>1.2036594830385248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67">
        <f t="shared" si="1"/>
        <v>300.59200693295872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300.17297217271317</v>
      </c>
      <c r="S9" s="59">
        <f ca="1">AVERAGE(OFFSET($R$3,0,0,'Données projet'!$E$9+1,1))-AVERAGE(OFFSET($H$3,0,0,'Données projet'!$E$9+1,1))</f>
        <v>381.67656863929176</v>
      </c>
      <c r="T9" s="59">
        <f t="shared" si="34"/>
        <v>475.41300114566593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1">
        <f t="shared" si="32"/>
        <v>1.3792971063482828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67">
        <f t="shared" si="1"/>
        <v>301.75829246022323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302.19340794970827</v>
      </c>
      <c r="S10" s="59">
        <f ca="1">AVERAGE(OFFSET($R$3,0,0,'Données projet'!$E$9+1,1))-AVERAGE(OFFSET($H$3,0,0,'Données projet'!$E$9+1,1))</f>
        <v>381.67656863929176</v>
      </c>
      <c r="T10" s="59">
        <f t="shared" si="34"/>
        <v>475.41300114566593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1">
        <f t="shared" si="32"/>
        <v>1.5520278477018838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67">
        <f t="shared" si="1"/>
        <v>302.91951516808075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304.81294932254156</v>
      </c>
      <c r="S11" s="59">
        <f ca="1">AVERAGE(OFFSET($R$3,0,0,'Données projet'!$E$9+1,1))-AVERAGE(OFFSET($H$3,0,0,'Données projet'!$E$9+1,1))</f>
        <v>381.67656863929176</v>
      </c>
      <c r="T11" s="59">
        <f t="shared" si="34"/>
        <v>475.41300114566593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1">
        <f t="shared" si="32"/>
        <v>1.7222566815192901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67">
        <f t="shared" si="1"/>
        <v>304.07638038697939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308.2098738353186</v>
      </c>
      <c r="S12" s="59">
        <f ca="1">AVERAGE(OFFSET($R$3,0,0,'Données projet'!$E$9+1,1))-AVERAGE(OFFSET($H$3,0,0,'Données projet'!$E$9+1,1))</f>
        <v>381.67656863929176</v>
      </c>
      <c r="T12" s="59">
        <f t="shared" si="34"/>
        <v>475.41300114566593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1">
        <f t="shared" si="32"/>
        <v>1.8902933083766646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67">
        <f t="shared" si="1"/>
        <v>305.22942751208933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312.61568343797188</v>
      </c>
      <c r="S13" s="59">
        <f ca="1">AVERAGE(OFFSET($R$3,0,0,'Données projet'!$E$9+1,1))-AVERAGE(OFFSET($H$3,0,0,'Données projet'!$E$9+1,1))</f>
        <v>381.67656863929176</v>
      </c>
      <c r="T13" s="59">
        <f t="shared" si="34"/>
        <v>475.41300114566593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1">
        <f t="shared" si="32"/>
        <v>2.0563819044260145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67">
        <f t="shared" si="1"/>
        <v>306.37908181687527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318.33104241120049</v>
      </c>
      <c r="S14" s="59">
        <f ca="1">AVERAGE(OFFSET($R$3,0,0,'Données projet'!$E$9+1,1))-AVERAGE(OFFSET($H$3,0,0,'Données projet'!$E$9+1,1))</f>
        <v>381.67656863929176</v>
      </c>
      <c r="T14" s="59">
        <f t="shared" si="34"/>
        <v>475.41300114566593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1">
        <f t="shared" si="32"/>
        <v>2.2207197037661022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67">
        <f t="shared" si="1"/>
        <v>307.52568681739263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325.74650101186751</v>
      </c>
      <c r="S15" s="59">
        <f ca="1">AVERAGE(OFFSET($R$3,0,0,'Données projet'!$E$9+1,1))-AVERAGE(OFFSET($H$3,0,0,'Données projet'!$E$9+1,1))</f>
        <v>381.67656863929176</v>
      </c>
      <c r="T15" s="59">
        <f t="shared" si="34"/>
        <v>475.41300114566593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1">
        <f t="shared" si="32"/>
        <v>2.3834691936258148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67">
        <f t="shared" si="1"/>
        <v>308.66952551223159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335.36944545714709</v>
      </c>
      <c r="S16" s="59">
        <f ca="1">AVERAGE(OFFSET($R$3,0,0,'Données projet'!$E$9+1,1))-AVERAGE(OFFSET($H$3,0,0,'Données projet'!$E$9+1,1))</f>
        <v>381.67656863929176</v>
      </c>
      <c r="T16" s="59">
        <f t="shared" si="34"/>
        <v>475.41300114566593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1">
        <f t="shared" si="32"/>
        <v>2.5447664431495727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67">
        <f t="shared" si="1"/>
        <v>309.81083488848549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347.85914950897904</v>
      </c>
      <c r="S17" s="59">
        <f ca="1">AVERAGE(OFFSET($R$3,0,0,'Données projet'!$E$9+1,1))-AVERAGE(OFFSET($H$3,0,0,'Données projet'!$E$9+1,1))</f>
        <v>381.67656863929176</v>
      </c>
      <c r="T17" s="59">
        <f t="shared" si="34"/>
        <v>475.41300114566593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1">
        <f t="shared" si="32"/>
        <v>2.7047269815583839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67">
        <f t="shared" si="1"/>
        <v>310.94981615954748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364.07236896556145</v>
      </c>
      <c r="S18" s="59">
        <f ca="1">AVERAGE(OFFSET($R$3,0,0,'Données projet'!$E$9+1,1))-AVERAGE(OFFSET($H$3,0,0,'Données projet'!$E$9+1,1))</f>
        <v>381.67656863929176</v>
      </c>
      <c r="T18" s="59">
        <f t="shared" si="34"/>
        <v>475.41300114566593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1">
        <f t="shared" si="32"/>
        <v>2.863450062707606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67">
        <f t="shared" si="1"/>
        <v>312.08664219254905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385.1226576119281</v>
      </c>
      <c r="S19" s="59">
        <f ca="1">AVERAGE(OFFSET($R$3,0,0,'Données projet'!$E$9+1,1))-AVERAGE(OFFSET($H$3,0,0,'Données projet'!$E$9+1,1))</f>
        <v>381.67656863929176</v>
      </c>
      <c r="T19" s="59">
        <f t="shared" si="34"/>
        <v>475.41300114566593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1">
        <f t="shared" si="32"/>
        <v>3.0210218324899247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67">
        <f t="shared" si="1"/>
        <v>313.22146302491996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412.45754349889535</v>
      </c>
      <c r="S20" s="59">
        <f ca="1">AVERAGE(OFFSET($R$3,0,0,'Données projet'!$E$9+1,1))-AVERAGE(OFFSET($H$3,0,0,'Données projet'!$E$9+1,1))</f>
        <v>381.67656863929176</v>
      </c>
      <c r="T20" s="59">
        <f t="shared" si="34"/>
        <v>475.41300114566593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1">
        <f t="shared" si="32"/>
        <v>3.177517729464268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67">
        <f t="shared" si="1"/>
        <v>314.35441004548358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447.95895542222519</v>
      </c>
      <c r="S21" s="59">
        <f ca="1">AVERAGE(OFFSET($R$3,0,0,'Données projet'!$E$9+1,1))-AVERAGE(OFFSET($H$3,0,0,'Données projet'!$E$9+1,1))</f>
        <v>381.67656863929176</v>
      </c>
      <c r="T21" s="59">
        <f t="shared" si="34"/>
        <v>475.41300114566593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1">
        <f t="shared" si="32"/>
        <v>3.3330043367174276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67">
        <f t="shared" si="1"/>
        <v>315.48559921978284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494.07391930065342</v>
      </c>
      <c r="S22" s="59">
        <f ca="1">AVERAGE(OFFSET($R$3,0,0,'Données projet'!$E$9+1,1))-AVERAGE(OFFSET($H$3,0,0,'Données projet'!$E$9+1,1))</f>
        <v>381.67656863929176</v>
      </c>
      <c r="T22" s="59">
        <f t="shared" si="34"/>
        <v>475.41300114566593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0.30800000000000005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1">
        <f t="shared" si="32"/>
        <v>3.4875408327380875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67">
        <f t="shared" si="1"/>
        <v>316.61513361701884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528.84537536099572</v>
      </c>
      <c r="S23" s="59">
        <f ca="1">AVERAGE(OFFSET($R$3,0,0,'Données projet'!$E$9+1,1))-AVERAGE(OFFSET($H$3,0,0,'Données projet'!$E$9+1,1))</f>
        <v>381.67656863929176</v>
      </c>
      <c r="T23" s="59">
        <f t="shared" si="34"/>
        <v>475.41300114566593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1">
        <f t="shared" si="32"/>
        <v>3.6411801438697711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67">
        <f t="shared" si="1"/>
        <v>317.7431054172398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563.4995651481911</v>
      </c>
      <c r="S24" s="59">
        <f ca="1">AVERAGE(OFFSET($R$3,0,0,'Données projet'!$E$9+1,1))-AVERAGE(OFFSET($H$3,0,0,'Données projet'!$E$9+1,1))</f>
        <v>381.67656863929176</v>
      </c>
      <c r="T24" s="59">
        <f t="shared" si="34"/>
        <v>475.41300114566593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1">
        <f t="shared" si="32"/>
        <v>3.7939698710293386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67">
        <f t="shared" si="1"/>
        <v>318.86959752537609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598.05364786280813</v>
      </c>
      <c r="S25" s="59">
        <f ca="1">AVERAGE(OFFSET($R$3,0,0,'Données projet'!$E$9+1,1))-AVERAGE(OFFSET($H$3,0,0,'Données projet'!$E$9+1,1))</f>
        <v>381.67656863929176</v>
      </c>
      <c r="T25" s="59">
        <f t="shared" si="34"/>
        <v>475.41300114566593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1">
        <f t="shared" si="32"/>
        <v>3.945953043168259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67">
        <f t="shared" si="1"/>
        <v>319.994684883518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632.52056549583176</v>
      </c>
      <c r="S26" s="59">
        <f ca="1">AVERAGE(OFFSET($R$3,0,0,'Données projet'!$E$9+1,1))-AVERAGE(OFFSET($H$3,0,0,'Données projet'!$E$9+1,1))</f>
        <v>381.67656863929176</v>
      </c>
      <c r="T26" s="59">
        <f t="shared" si="34"/>
        <v>475.41300114566593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1">
        <f t="shared" si="32"/>
        <v>4.0971687359996993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67">
        <f t="shared" si="1"/>
        <v>321.11843554853277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666.91041254463369</v>
      </c>
      <c r="S27" s="59">
        <f ca="1">AVERAGE(OFFSET($R$3,0,0,'Données projet'!$E$9+1,1))-AVERAGE(OFFSET($H$3,0,0,'Données projet'!$E$9+1,1))</f>
        <v>381.67656863929176</v>
      </c>
      <c r="T27" s="59">
        <f t="shared" si="34"/>
        <v>475.41300114566593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1">
        <f t="shared" si="32"/>
        <v>4.2476525846986481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67">
        <f t="shared" si="1"/>
        <v>322.24091158501676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701.23127282801488</v>
      </c>
      <c r="S28" s="59">
        <f ca="1">AVERAGE(OFFSET($R$3,0,0,'Données projet'!$E$9+1,1))-AVERAGE(OFFSET($H$3,0,0,'Données projet'!$E$9+1,1))</f>
        <v>381.67656863929176</v>
      </c>
      <c r="T28" s="59">
        <f t="shared" si="34"/>
        <v>475.41300114566593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0.30800000000000005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12.284890293662819</v>
      </c>
      <c r="AB28" s="21">
        <f>EXP(-LN(2)/2)*AB27+(1-EXP(-LN(2)/2))/(LN(2)/2)*V28*Y28*VLOOKUP('Données projet'!$B$9,Paramètres!$A$1:$I$89,3,0)*0.475*44/12</f>
        <v>15.038128218578914</v>
      </c>
      <c r="AC28" s="22">
        <f t="shared" si="3"/>
        <v>27.323018512241731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1">
        <f t="shared" si="32"/>
        <v>4.3974372122609191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67">
        <f t="shared" si="1"/>
        <v>323.36216981135442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670.28592187226661</v>
      </c>
      <c r="S29" s="59">
        <f ca="1">AVERAGE(OFFSET($R$3,0,0,'Données projet'!$E$9+1,1))-AVERAGE(OFFSET($H$3,0,0,'Données projet'!$E$9+1,1))</f>
        <v>381.67656863929176</v>
      </c>
      <c r="T29" s="59">
        <f t="shared" si="34"/>
        <v>475.41300114566593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11.948959322548307</v>
      </c>
      <c r="AB29" s="21">
        <f>EXP(-LN(2)/2)*AB28+(1-EXP(-LN(2)/2))/(LN(2)/2)*V29*Y29*VLOOKUP('Données projet'!$B$9,Paramètres!$A$1:$I$89,3,0)*0.475*44/12</f>
        <v>10.633562439709927</v>
      </c>
      <c r="AC29" s="22">
        <f t="shared" si="3"/>
        <v>22.582521762258231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1">
        <f t="shared" si="32"/>
        <v>4.5465525901071517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67">
        <f t="shared" si="1"/>
        <v>324.48226242776991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703.60952841764924</v>
      </c>
      <c r="S30" s="59">
        <f ca="1">AVERAGE(OFFSET($R$3,0,0,'Données projet'!$E$9+1,1))-AVERAGE(OFFSET($H$3,0,0,'Données projet'!$E$9+1,1))</f>
        <v>381.67656863929176</v>
      </c>
      <c r="T30" s="59">
        <f t="shared" si="34"/>
        <v>475.41300114566593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11.622214401504761</v>
      </c>
      <c r="AB30" s="21">
        <f>EXP(-LN(2)/2)*AB29+(1-EXP(-LN(2)/2))/(LN(2)/2)*V30*Y30*VLOOKUP('Données projet'!$B$9,Paramètres!$A$1:$I$89,3,0)*0.475*44/12</f>
        <v>7.5190641092894577</v>
      </c>
      <c r="AC30" s="22">
        <f t="shared" si="3"/>
        <v>19.141278510794219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1">
        <f t="shared" si="32"/>
        <v>4.6950263437621773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67">
        <f t="shared" si="1"/>
        <v>325.6012375487191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736.87470971578341</v>
      </c>
      <c r="S31" s="59">
        <f ca="1">AVERAGE(OFFSET($R$3,0,0,'Données projet'!$E$9+1,1))-AVERAGE(OFFSET($H$3,0,0,'Données projet'!$E$9+1,1))</f>
        <v>381.67656863929176</v>
      </c>
      <c r="T31" s="59">
        <f t="shared" si="34"/>
        <v>475.41300114566593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11.304404337509922</v>
      </c>
      <c r="AB31" s="21">
        <f>EXP(-LN(2)/2)*AB30+(1-EXP(-LN(2)/2))/(LN(2)/2)*V31*Y31*VLOOKUP('Données projet'!$B$9,Paramètres!$A$1:$I$89,3,0)*0.475*44/12</f>
        <v>5.3167812198549642</v>
      </c>
      <c r="AC31" s="22">
        <f t="shared" si="3"/>
        <v>16.621185557364885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1">
        <f t="shared" si="32"/>
        <v>4.8428840136387867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67">
        <f t="shared" si="1"/>
        <v>326.71913965708751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770.08645729957652</v>
      </c>
      <c r="S32" s="59">
        <f ca="1">AVERAGE(OFFSET($R$3,0,0,'Données projet'!$E$9+1,1))-AVERAGE(OFFSET($H$3,0,0,'Données projet'!$E$9+1,1))</f>
        <v>381.67656863929176</v>
      </c>
      <c r="T32" s="59">
        <f t="shared" si="34"/>
        <v>475.41300114566593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10.995284806427925</v>
      </c>
      <c r="AB32" s="21">
        <f>EXP(-LN(2)/2)*AB31+(1-EXP(-LN(2)/2))/(LN(2)/2)*V32*Y32*VLOOKUP('Données projet'!$B$9,Paramètres!$A$1:$I$89,3,0)*0.475*44/12</f>
        <v>3.7595320546447297</v>
      </c>
      <c r="AC32" s="22">
        <f t="shared" si="3"/>
        <v>14.754816861072655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1">
        <f t="shared" si="32"/>
        <v>4.9901492788407467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67">
        <f t="shared" si="1"/>
        <v>327.83600999398095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381.67656863929176</v>
      </c>
      <c r="T33" s="59">
        <f t="shared" si="34"/>
        <v>475.41300114566593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15.416814740980714</v>
      </c>
      <c r="AA33" s="21">
        <f>EXP(-LN(2)/25)*AA32+(1-EXP(-LN(2)/25))/(LN(2)/25)*Calculateur!V33*Calculateur!X33*VLOOKUP('Données projet'!$B$9,Paramètres!$A$1:$I$89,3,0)*0.475*44/12</f>
        <v>14.380085253278102</v>
      </c>
      <c r="AB33" s="21">
        <f>EXP(-LN(2)/2)*AB32+(1-EXP(-LN(2)/2))/(LN(2)/2)*V33*Y33*VLOOKUP('Données projet'!$B$9,Paramètres!$A$1:$I$89,3,0)*0.475*44/12</f>
        <v>7.1698290755011582</v>
      </c>
      <c r="AC33" s="22">
        <f t="shared" si="3"/>
        <v>36.966729069759971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1">
        <f t="shared" si="32"/>
        <v>5.1368441502871578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67">
        <f t="shared" si="1"/>
        <v>328.95188689508342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381.67656863929176</v>
      </c>
      <c r="T34" s="59">
        <f t="shared" si="34"/>
        <v>475.41300114566593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15.114500407238573</v>
      </c>
      <c r="AA34" s="21">
        <f>EXP(-LN(2)/25)*AA33+(1-EXP(-LN(2)/25))/(LN(2)/25)*Calculateur!V34*Calculateur!X34*VLOOKUP('Données projet'!$B$9,Paramètres!$A$1:$I$89,3,0)*0.475*44/12</f>
        <v>13.986861065811395</v>
      </c>
      <c r="AB34" s="21">
        <f>EXP(-LN(2)/2)*AB33+(1-EXP(-LN(2)/2))/(LN(2)/2)*V34*Y34*VLOOKUP('Données projet'!$B$9,Paramètres!$A$1:$I$89,3,0)*0.475*44/12</f>
        <v>5.0698347592353441</v>
      </c>
      <c r="AC34" s="22">
        <f t="shared" si="3"/>
        <v>34.171196232285311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1">
        <f t="shared" si="32"/>
        <v>5.2829891382175349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67">
        <f t="shared" si="1"/>
        <v>330.06680608239549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381.67656863929176</v>
      </c>
      <c r="T35" s="59">
        <f t="shared" si="34"/>
        <v>475.41300114566593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14.818114273187579</v>
      </c>
      <c r="AA35" s="21">
        <f>EXP(-LN(2)/25)*AA34+(1-EXP(-LN(2)/25))/(LN(2)/25)*Calculateur!V35*Calculateur!X35*VLOOKUP('Données projet'!$B$9,Paramètres!$A$1:$I$89,3,0)*0.475*44/12</f>
        <v>13.604389614429726</v>
      </c>
      <c r="AB35" s="21">
        <f>EXP(-LN(2)/2)*AB34+(1-EXP(-LN(2)/2))/(LN(2)/2)*V35*Y35*VLOOKUP('Données projet'!$B$9,Paramètres!$A$1:$I$89,3,0)*0.475*44/12</f>
        <v>3.5849145377505796</v>
      </c>
      <c r="AC35" s="22">
        <f t="shared" si="3"/>
        <v>32.007418425367881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1">
        <f t="shared" si="32"/>
        <v>5.4286033981705613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67">
        <f t="shared" si="1"/>
        <v>331.18080091848037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381.67656863929176</v>
      </c>
      <c r="T36" s="59">
        <f t="shared" si="34"/>
        <v>475.41300114566593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14.527540090447634</v>
      </c>
      <c r="AA36" s="21">
        <f>EXP(-LN(2)/25)*AA35+(1-EXP(-LN(2)/25))/(LN(2)/25)*Calculateur!V36*Calculateur!X36*VLOOKUP('Données projet'!$B$9,Paramètres!$A$1:$I$89,3,0)*0.475*44/12</f>
        <v>13.232376864999388</v>
      </c>
      <c r="AB36" s="21">
        <f>EXP(-LN(2)/2)*AB35+(1-EXP(-LN(2)/2))/(LN(2)/2)*V36*Y36*VLOOKUP('Données projet'!$B$9,Paramètres!$A$1:$I$89,3,0)*0.475*44/12</f>
        <v>2.5349173796176725</v>
      </c>
      <c r="AC36" s="22">
        <f t="shared" si="3"/>
        <v>30.294834335064692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1">
        <f t="shared" si="32"/>
        <v>5.5737048587712827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67">
        <f t="shared" si="1"/>
        <v>332.2939026290266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381.67656863929176</v>
      </c>
      <c r="T37" s="59">
        <f t="shared" si="34"/>
        <v>475.41300114566593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14.242663890198466</v>
      </c>
      <c r="AA37" s="21">
        <f>EXP(-LN(2)/25)*AA36+(1-EXP(-LN(2)/25))/(LN(2)/25)*Calculateur!V37*Calculateur!X37*VLOOKUP('Données projet'!$B$9,Paramètres!$A$1:$I$89,3,0)*0.475*44/12</f>
        <v>12.870536823765523</v>
      </c>
      <c r="AB37" s="21">
        <f>EXP(-LN(2)/2)*AB36+(1-EXP(-LN(2)/2))/(LN(2)/2)*V37*Y37*VLOOKUP('Données projet'!$B$9,Paramètres!$A$1:$I$89,3,0)*0.475*44/12</f>
        <v>1.79245726887529</v>
      </c>
      <c r="AC37" s="22">
        <f t="shared" si="3"/>
        <v>28.90565798283928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1">
        <f t="shared" si="32"/>
        <v>5.7183103340620756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67">
        <f t="shared" si="1"/>
        <v>333.40614049849142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381.67656863929176</v>
      </c>
      <c r="T38" s="59">
        <f t="shared" si="34"/>
        <v>475.41300114566593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0.38500000000000001</v>
      </c>
      <c r="X38" s="16">
        <f>IF(ISNA(VLOOKUP(A38,'Données projet'!$A$35:$I$55,6,0)),0%,VLOOKUP(A38,'Données projet'!$A$35:$I$55,6,0)*VLOOKUP('Données projet'!$B$9,Paramètres!$A$1:$I$89,7,0))</f>
        <v>9.240000000000001E-2</v>
      </c>
      <c r="Y38" s="16">
        <f>IF(ISNA(VLOOKUP(A38,'Données projet'!$A$35:$I$55,7,0)),0%,VLOOKUP(A38,'Données projet'!$A$35:$I$55,7,0))</f>
        <v>0.13200000000000001</v>
      </c>
      <c r="Z38" s="21">
        <f>EXP(-LN(2)/35)*Z37+(1-EXP(-LN(2)/35))/(LN(2)/35)*V38*W38*VLOOKUP('Données projet'!$B$9,Paramètres!$A$1:$I$89,3,0)*0.475*44/12</f>
        <v>33.662637218620887</v>
      </c>
      <c r="AA38" s="21">
        <f>EXP(-LN(2)/25)*AA37+(1-EXP(-LN(2)/25))/(LN(2)/25)*Calculateur!V38*Calculateur!X38*VLOOKUP('Données projet'!$B$9,Paramètres!$A$1:$I$89,3,0)*0.475*44/12</f>
        <v>17.227799263391621</v>
      </c>
      <c r="AB38" s="21">
        <f>EXP(-LN(2)/2)*AB37+(1-EXP(-LN(2)/2))/(LN(2)/2)*V38*Y38*VLOOKUP('Données projet'!$B$9,Paramètres!$A$1:$I$89,3,0)*0.475*44/12</f>
        <v>7.0320745069307531</v>
      </c>
      <c r="AC38" s="22">
        <f t="shared" si="3"/>
        <v>57.922510988943259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1">
        <f t="shared" si="32"/>
        <v>5.8624356226349592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67">
        <f t="shared" si="1"/>
        <v>334.51754204275585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381.67656863929176</v>
      </c>
      <c r="T39" s="59">
        <f t="shared" si="34"/>
        <v>475.41300114566593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33.00253343494505</v>
      </c>
      <c r="AA39" s="21">
        <f>EXP(-LN(2)/25)*AA38+(1-EXP(-LN(2)/25))/(LN(2)/25)*Calculateur!V39*Calculateur!X39*VLOOKUP('Données projet'!$B$9,Paramètres!$A$1:$I$89,3,0)*0.475*44/12</f>
        <v>16.756704186563589</v>
      </c>
      <c r="AB39" s="21">
        <f>EXP(-LN(2)/2)*AB38+(1-EXP(-LN(2)/2))/(LN(2)/2)*V39*Y39*VLOOKUP('Données projet'!$B$9,Paramètres!$A$1:$I$89,3,0)*0.475*44/12</f>
        <v>4.9724275696597831</v>
      </c>
      <c r="AC39" s="22">
        <f t="shared" si="3"/>
        <v>54.731665191168425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1">
        <f t="shared" si="32"/>
        <v>6.0060955954395308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67">
        <f t="shared" si="1"/>
        <v>335.62813316205717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381.67656863929176</v>
      </c>
      <c r="T40" s="59">
        <f t="shared" si="34"/>
        <v>475.41300114566593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32.355373883843548</v>
      </c>
      <c r="AA40" s="21">
        <f>EXP(-LN(2)/25)*AA39+(1-EXP(-LN(2)/25))/(LN(2)/25)*Calculateur!V40*Calculateur!X40*VLOOKUP('Données projet'!$B$9,Paramètres!$A$1:$I$89,3,0)*0.475*44/12</f>
        <v>16.298491229385231</v>
      </c>
      <c r="AB40" s="21">
        <f>EXP(-LN(2)/2)*AB39+(1-EXP(-LN(2)/2))/(LN(2)/2)*V40*Y40*VLOOKUP('Données projet'!$B$9,Paramètres!$A$1:$I$89,3,0)*0.475*44/12</f>
        <v>3.5160372534653765</v>
      </c>
      <c r="AC40" s="22">
        <f t="shared" si="3"/>
        <v>52.169902366694153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1">
        <f t="shared" si="32"/>
        <v>6.1493042738312038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67">
        <f t="shared" si="1"/>
        <v>336.73793827692265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381.67656863929176</v>
      </c>
      <c r="T41" s="59">
        <f t="shared" si="34"/>
        <v>475.41300114566593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31.720904736810791</v>
      </c>
      <c r="AA41" s="21">
        <f>EXP(-LN(2)/25)*AA40+(1-EXP(-LN(2)/25))/(LN(2)/25)*Calculateur!V41*Calculateur!X41*VLOOKUP('Données projet'!$B$9,Paramètres!$A$1:$I$89,3,0)*0.475*44/12</f>
        <v>15.852808129617289</v>
      </c>
      <c r="AB41" s="21">
        <f>EXP(-LN(2)/2)*AB40+(1-EXP(-LN(2)/2))/(LN(2)/2)*V41*Y41*VLOOKUP('Données projet'!$B$9,Paramètres!$A$1:$I$89,3,0)*0.475*44/12</f>
        <v>2.4862137848298915</v>
      </c>
      <c r="AC41" s="22">
        <f t="shared" si="3"/>
        <v>50.059926651257975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1">
        <f t="shared" si="32"/>
        <v>6.2920748991727322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67">
        <f t="shared" si="1"/>
        <v>337.8469804493925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381.67656863929176</v>
      </c>
      <c r="T42" s="59">
        <f t="shared" si="34"/>
        <v>475.41300114566593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31.098877142763381</v>
      </c>
      <c r="AA42" s="21">
        <f>EXP(-LN(2)/25)*AA41+(1-EXP(-LN(2)/25))/(LN(2)/25)*Calculateur!V42*Calculateur!X42*VLOOKUP('Données projet'!$B$9,Paramètres!$A$1:$I$89,3,0)*0.475*44/12</f>
        <v>15.419312257649956</v>
      </c>
      <c r="AB42" s="21">
        <f>EXP(-LN(2)/2)*AB41+(1-EXP(-LN(2)/2))/(LN(2)/2)*V42*Y42*VLOOKUP('Données projet'!$B$9,Paramètres!$A$1:$I$89,3,0)*0.475*44/12</f>
        <v>1.7580186267326883</v>
      </c>
      <c r="AC42" s="22">
        <f t="shared" si="3"/>
        <v>48.276208027146019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1">
        <f t="shared" si="32"/>
        <v>6.4344199950962579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67">
        <f t="shared" si="1"/>
        <v>338.95528149145929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381.67656863929176</v>
      </c>
      <c r="T43" s="59">
        <f t="shared" si="34"/>
        <v>475.41300114566593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0.38500000000000001</v>
      </c>
      <c r="X43" s="16">
        <f>IF(ISNA(VLOOKUP(A43,'Données projet'!$A$35:$I$55,6,0)),0%,VLOOKUP(A43,'Données projet'!$A$35:$I$55,6,0)*VLOOKUP('Données projet'!$B$9,Paramètres!$A$1:$I$89,7,0))</f>
        <v>9.240000000000001E-2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51.044800118410159</v>
      </c>
      <c r="AA43" s="21">
        <f>EXP(-LN(2)/25)*AA42+(1-EXP(-LN(2)/25))/(LN(2)/25)*Calculateur!V43*Calculateur!X43*VLOOKUP('Données projet'!$B$9,Paramètres!$A$1:$I$89,3,0)*0.475*44/12</f>
        <v>19.911626470563256</v>
      </c>
      <c r="AB43" s="21">
        <f>EXP(-LN(2)/2)*AB42+(1-EXP(-LN(2)/2))/(LN(2)/2)*V43*Y43*VLOOKUP('Données projet'!$B$9,Paramètres!$A$1:$I$89,3,0)*0.475*44/12</f>
        <v>7.2583581798465104</v>
      </c>
      <c r="AC43" s="22">
        <f t="shared" si="3"/>
        <v>78.214784768819925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1">
        <f t="shared" si="32"/>
        <v>6.5763514233638816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67">
        <f t="shared" si="1"/>
        <v>340.0628620623587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381.67656863929176</v>
      </c>
      <c r="T44" s="59">
        <f t="shared" si="34"/>
        <v>475.41300114566593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50.043842722341957</v>
      </c>
      <c r="AA44" s="21">
        <f>EXP(-LN(2)/25)*AA43+(1-EXP(-LN(2)/25))/(LN(2)/25)*Calculateur!V44*Calculateur!X44*VLOOKUP('Données projet'!$B$9,Paramètres!$A$1:$I$89,3,0)*0.475*44/12</f>
        <v>19.367141997618777</v>
      </c>
      <c r="AB44" s="21">
        <f>EXP(-LN(2)/2)*AB43+(1-EXP(-LN(2)/2))/(LN(2)/2)*V44*Y44*VLOOKUP('Données projet'!$B$9,Paramètres!$A$1:$I$89,3,0)*0.475*44/12</f>
        <v>5.1324342892503143</v>
      </c>
      <c r="AC44" s="22">
        <f t="shared" si="3"/>
        <v>74.54341900921105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1">
        <f t="shared" si="32"/>
        <v>6.7178804341249787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67">
        <f t="shared" si="1"/>
        <v>341.16974175610096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381.67656863929176</v>
      </c>
      <c r="T45" s="59">
        <f t="shared" si="34"/>
        <v>475.41300114566593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49.062513490286925</v>
      </c>
      <c r="AA45" s="21">
        <f>EXP(-LN(2)/25)*AA44+(1-EXP(-LN(2)/25))/(LN(2)/25)*Calculateur!V45*Calculateur!X45*VLOOKUP('Données projet'!$B$9,Paramètres!$A$1:$I$89,3,0)*0.475*44/12</f>
        <v>18.837546481220159</v>
      </c>
      <c r="AB45" s="21">
        <f>EXP(-LN(2)/2)*AB44+(1-EXP(-LN(2)/2))/(LN(2)/2)*V45*Y45*VLOOKUP('Données projet'!$B$9,Paramètres!$A$1:$I$89,3,0)*0.475*44/12</f>
        <v>3.6291790899232557</v>
      </c>
      <c r="AC45" s="22">
        <f t="shared" si="3"/>
        <v>71.529239061430346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1">
        <f t="shared" si="32"/>
        <v>6.8590177112522763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67">
        <f t="shared" si="1"/>
        <v>342.27593918043101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381.67656863929176</v>
      </c>
      <c r="T46" s="59">
        <f t="shared" si="34"/>
        <v>475.41300114566593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48.100427525920765</v>
      </c>
      <c r="AA46" s="21">
        <f>EXP(-LN(2)/25)*AA45+(1-EXP(-LN(2)/25))/(LN(2)/25)*Calculateur!V46*Calculateur!X46*VLOOKUP('Données projet'!$B$9,Paramètres!$A$1:$I$89,3,0)*0.475*44/12</f>
        <v>18.322432782067679</v>
      </c>
      <c r="AB46" s="21">
        <f>EXP(-LN(2)/2)*AB45+(1-EXP(-LN(2)/2))/(LN(2)/2)*V46*Y46*VLOOKUP('Données projet'!$B$9,Paramètres!$A$1:$I$89,3,0)*0.475*44/12</f>
        <v>2.5662171446251576</v>
      </c>
      <c r="AC46" s="22">
        <f t="shared" si="3"/>
        <v>68.9890774526136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1">
        <f t="shared" si="32"/>
        <v>6.9997734133417886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67">
        <f t="shared" si="1"/>
        <v>343.38147202823689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381.67656863929176</v>
      </c>
      <c r="T47" s="59">
        <f t="shared" si="34"/>
        <v>475.41300114566593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47.157207480501327</v>
      </c>
      <c r="AA47" s="21">
        <f>EXP(-LN(2)/25)*AA46+(1-EXP(-LN(2)/25))/(LN(2)/25)*Calculateur!V47*Calculateur!X47*VLOOKUP('Données projet'!$B$9,Paramètres!$A$1:$I$89,3,0)*0.475*44/12</f>
        <v>17.821404894107175</v>
      </c>
      <c r="AB47" s="21">
        <f>EXP(-LN(2)/2)*AB46+(1-EXP(-LN(2)/2))/(LN(2)/2)*V47*Y47*VLOOKUP('Données projet'!$B$9,Paramètres!$A$1:$I$89,3,0)*0.475*44/12</f>
        <v>1.8145895449616283</v>
      </c>
      <c r="AC47" s="22">
        <f t="shared" si="3"/>
        <v>66.793201919570137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1">
        <f t="shared" si="32"/>
        <v>7.140157210880437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67">
        <f t="shared" si="1"/>
        <v>344.4863571422834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381.67656863929176</v>
      </c>
      <c r="T48" s="59">
        <f t="shared" si="34"/>
        <v>475.41300114566593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0.38500000000000001</v>
      </c>
      <c r="X48" s="16">
        <f>IF(ISNA(VLOOKUP(A48,'Données projet'!$A$35:$I$55,6,0)),0%,VLOOKUP(A48,'Données projet'!$A$35:$I$55,6,0)*VLOOKUP('Données projet'!$B$9,Paramètres!$A$1:$I$89,7,0))</f>
        <v>9.240000000000001E-2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65.075256977174902</v>
      </c>
      <c r="AA48" s="21">
        <f>EXP(-LN(2)/25)*AA47+(1-EXP(-LN(2)/25))/(LN(2)/25)*Calculateur!V48*Calculateur!X48*VLOOKUP('Données projet'!$B$9,Paramètres!$A$1:$I$89,3,0)*0.475*44/12</f>
        <v>21.838537414433894</v>
      </c>
      <c r="AB48" s="21">
        <f>EXP(-LN(2)/2)*AB47+(1-EXP(-LN(2)/2))/(LN(2)/2)*V48*Y48*VLOOKUP('Données projet'!$B$9,Paramètres!$A$1:$I$89,3,0)*0.475*44/12</f>
        <v>6.7970889191248478</v>
      </c>
      <c r="AC48" s="22">
        <f t="shared" si="3"/>
        <v>93.710883310733649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1">
        <f t="shared" si="32"/>
        <v>7.2801783200166916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67">
        <f t="shared" si="1"/>
        <v>345.59061057402903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381.67656863929176</v>
      </c>
      <c r="T49" s="59">
        <f t="shared" si="34"/>
        <v>475.41300114566593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63.799170879839998</v>
      </c>
      <c r="AA49" s="21">
        <f>EXP(-LN(2)/25)*AA48+(1-EXP(-LN(2)/25))/(LN(2)/25)*Calculateur!V49*Calculateur!X49*VLOOKUP('Données projet'!$B$9,Paramètres!$A$1:$I$89,3,0)*0.475*44/12</f>
        <v>21.241361460397428</v>
      </c>
      <c r="AB49" s="21">
        <f>EXP(-LN(2)/2)*AB48+(1-EXP(-LN(2)/2))/(LN(2)/2)*V49*Y49*VLOOKUP('Données projet'!$B$9,Paramètres!$A$1:$I$89,3,0)*0.475*44/12</f>
        <v>4.8062676670411211</v>
      </c>
      <c r="AC49" s="22">
        <f t="shared" si="3"/>
        <v>89.84680000727856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1">
        <f t="shared" si="32"/>
        <v>7.4198455333118369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67">
        <f t="shared" si="1"/>
        <v>346.69424763718473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381.67656863929176</v>
      </c>
      <c r="T50" s="59">
        <f t="shared" si="34"/>
        <v>475.41300114566593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62.548108052538169</v>
      </c>
      <c r="AA50" s="21">
        <f>EXP(-LN(2)/25)*AA49+(1-EXP(-LN(2)/25))/(LN(2)/25)*Calculateur!V50*Calculateur!X50*VLOOKUP('Données projet'!$B$9,Paramètres!$A$1:$I$89,3,0)*0.475*44/12</f>
        <v>20.66051531422821</v>
      </c>
      <c r="AB50" s="21">
        <f>EXP(-LN(2)/2)*AB49+(1-EXP(-LN(2)/2))/(LN(2)/2)*V50*Y50*VLOOKUP('Données projet'!$B$9,Paramètres!$A$1:$I$89,3,0)*0.475*44/12</f>
        <v>3.3985444595624243</v>
      </c>
      <c r="AC50" s="22">
        <f t="shared" si="3"/>
        <v>86.607167826328805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1">
        <f t="shared" si="32"/>
        <v>7.5591672478002421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67">
        <f t="shared" si="1"/>
        <v>347.79728295658538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381.67656863929176</v>
      </c>
      <c r="T51" s="59">
        <f t="shared" si="34"/>
        <v>475.41300114566593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61.321577804206747</v>
      </c>
      <c r="AA51" s="21">
        <f>EXP(-LN(2)/25)*AA50+(1-EXP(-LN(2)/25))/(LN(2)/25)*Calculateur!V51*Calculateur!X51*VLOOKUP('Données projet'!$B$9,Paramètres!$A$1:$I$89,3,0)*0.475*44/12</f>
        <v>20.095552436471358</v>
      </c>
      <c r="AB51" s="21">
        <f>EXP(-LN(2)/2)*AB50+(1-EXP(-LN(2)/2))/(LN(2)/2)*V51*Y51*VLOOKUP('Données projet'!$B$9,Paramètres!$A$1:$I$89,3,0)*0.475*44/12</f>
        <v>2.403133833520561</v>
      </c>
      <c r="AC51" s="22">
        <f t="shared" si="3"/>
        <v>83.820264074198661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1">
        <f t="shared" si="32"/>
        <v>7.6981514906452606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67">
        <f t="shared" si="1"/>
        <v>348.89973051287382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381.67656863929176</v>
      </c>
      <c r="T52" s="59">
        <f t="shared" si="34"/>
        <v>475.41300114566593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60.119099065935529</v>
      </c>
      <c r="AA52" s="21">
        <f>EXP(-LN(2)/25)*AA51+(1-EXP(-LN(2)/25))/(LN(2)/25)*Calculateur!V52*Calculateur!X52*VLOOKUP('Données projet'!$B$9,Paramètres!$A$1:$I$89,3,0)*0.475*44/12</f>
        <v>19.546038498316875</v>
      </c>
      <c r="AB52" s="21">
        <f>EXP(-LN(2)/2)*AB51+(1-EXP(-LN(2)/2))/(LN(2)/2)*V52*Y52*VLOOKUP('Données projet'!$B$9,Paramètres!$A$1:$I$89,3,0)*0.475*44/12</f>
        <v>1.6992722297812126</v>
      </c>
      <c r="AC52" s="22">
        <f t="shared" si="3"/>
        <v>81.36440979403362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1">
        <f t="shared" si="32"/>
        <v>7.8368059426416599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67">
        <f t="shared" si="1"/>
        <v>350.00160368343415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381.67656863929176</v>
      </c>
      <c r="T53" s="59">
        <f t="shared" si="34"/>
        <v>475.41300114566593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0.38500000000000001</v>
      </c>
      <c r="X53" s="16">
        <f>IF(ISNA(VLOOKUP(A53,'Données projet'!$A$35:$I$55,6,0)),0%,VLOOKUP(A53,'Données projet'!$A$35:$I$55,6,0)*VLOOKUP('Données projet'!$B$9,Paramètres!$A$1:$I$89,7,0))</f>
        <v>9.240000000000001E-2</v>
      </c>
      <c r="Y53" s="16">
        <f>IF(ISNA(VLOOKUP(A53,'Données projet'!$A$35:$I$55,7,0)),0%,VLOOKUP(A53,'Données projet'!$A$35:$I$55,7,0))</f>
        <v>0.13200000000000001</v>
      </c>
      <c r="Z53" s="21">
        <f>EXP(-LN(2)/35)*Z52+(1-EXP(-LN(2)/35))/(LN(2)/35)*V53*W53*VLOOKUP('Données projet'!$B$9,Paramètres!$A$1:$I$89,3,0)*0.475*44/12</f>
        <v>72.64403552759839</v>
      </c>
      <c r="AA53" s="21">
        <f>EXP(-LN(2)/25)*AA52+(1-EXP(-LN(2)/25))/(LN(2)/25)*Calculateur!V53*Calculateur!X53*VLOOKUP('Données projet'!$B$9,Paramètres!$A$1:$I$89,3,0)*0.475*44/12</f>
        <v>22.287521792675662</v>
      </c>
      <c r="AB53" s="21">
        <f>EXP(-LN(2)/2)*AB52+(1-EXP(-LN(2)/2))/(LN(2)/2)*V53*Y53*VLOOKUP('Données projet'!$B$9,Paramètres!$A$1:$I$89,3,0)*0.475*44/12</f>
        <v>5.2117344417146576</v>
      </c>
      <c r="AC53" s="22">
        <f t="shared" si="3"/>
        <v>100.14329176198871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1">
        <f t="shared" si="32"/>
        <v>7.9751379597846981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67">
        <f t="shared" si="1"/>
        <v>351.10291527995832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381.67656863929176</v>
      </c>
      <c r="T54" s="59">
        <f t="shared" si="34"/>
        <v>475.41300114566593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71.219530299388765</v>
      </c>
      <c r="AA54" s="21">
        <f>EXP(-LN(2)/25)*AA53+(1-EXP(-LN(2)/25))/(LN(2)/25)*Calculateur!V54*Calculateur!X54*VLOOKUP('Données projet'!$B$9,Paramètres!$A$1:$I$89,3,0)*0.475*44/12</f>
        <v>21.678068337205115</v>
      </c>
      <c r="AB54" s="21">
        <f>EXP(-LN(2)/2)*AB53+(1-EXP(-LN(2)/2))/(LN(2)/2)*V54*Y54*VLOOKUP('Données projet'!$B$9,Paramètres!$A$1:$I$89,3,0)*0.475*44/12</f>
        <v>3.6852527654799201</v>
      </c>
      <c r="AC54" s="22">
        <f t="shared" si="3"/>
        <v>96.5828514020738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1">
        <f t="shared" si="32"/>
        <v>8.1131545930997699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67">
        <f t="shared" si="1"/>
        <v>352.20367758298204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381.67656863929176</v>
      </c>
      <c r="T55" s="59">
        <f t="shared" si="34"/>
        <v>475.41300114566593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69.822958749841931</v>
      </c>
      <c r="AA55" s="21">
        <f>EXP(-LN(2)/25)*AA54+(1-EXP(-LN(2)/25))/(LN(2)/25)*Calculateur!V55*Calculateur!X55*VLOOKUP('Données projet'!$B$9,Paramètres!$A$1:$I$89,3,0)*0.475*44/12</f>
        <v>21.085280418524174</v>
      </c>
      <c r="AB55" s="21">
        <f>EXP(-LN(2)/2)*AB54+(1-EXP(-LN(2)/2))/(LN(2)/2)*V55*Y55*VLOOKUP('Données projet'!$B$9,Paramètres!$A$1:$I$89,3,0)*0.475*44/12</f>
        <v>2.6058672208573292</v>
      </c>
      <c r="AC55" s="22">
        <f t="shared" si="3"/>
        <v>93.514106389223443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1">
        <f t="shared" si="32"/>
        <v>8.250862606903512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67">
        <f t="shared" si="1"/>
        <v>353.30390237369022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381.67656863929176</v>
      </c>
      <c r="T56" s="59">
        <f t="shared" si="34"/>
        <v>475.41300114566593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68.453773116557173</v>
      </c>
      <c r="AA56" s="21">
        <f>EXP(-LN(2)/25)*AA55+(1-EXP(-LN(2)/25))/(LN(2)/25)*Calculateur!V56*Calculateur!X56*VLOOKUP('Données projet'!$B$9,Paramètres!$A$1:$I$89,3,0)*0.475*44/12</f>
        <v>20.508702316652926</v>
      </c>
      <c r="AB56" s="21">
        <f>EXP(-LN(2)/2)*AB55+(1-EXP(-LN(2)/2))/(LN(2)/2)*V56*Y56*VLOOKUP('Données projet'!$B$9,Paramètres!$A$1:$I$89,3,0)*0.475*44/12</f>
        <v>1.8426263827399603</v>
      </c>
      <c r="AC56" s="22">
        <f t="shared" si="3"/>
        <v>90.805101815950067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1">
        <f t="shared" si="32"/>
        <v>8.388268495647786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67">
        <f t="shared" si="1"/>
        <v>354.40360096325321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381.67656863929176</v>
      </c>
      <c r="T57" s="59">
        <f t="shared" si="34"/>
        <v>475.41300114566593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67.11143637842035</v>
      </c>
      <c r="AA57" s="21">
        <f>EXP(-LN(2)/25)*AA56+(1-EXP(-LN(2)/25))/(LN(2)/25)*Calculateur!V57*Calculateur!X57*VLOOKUP('Données projet'!$B$9,Paramètres!$A$1:$I$89,3,0)*0.475*44/12</f>
        <v>19.947890773298269</v>
      </c>
      <c r="AB57" s="21">
        <f>EXP(-LN(2)/2)*AB56+(1-EXP(-LN(2)/2))/(LN(2)/2)*V57*Y57*VLOOKUP('Données projet'!$B$9,Paramètres!$A$1:$I$89,3,0)*0.475*44/12</f>
        <v>1.3029336104286648</v>
      </c>
      <c r="AC57" s="22">
        <f t="shared" si="3"/>
        <v>88.362260762147287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1">
        <f t="shared" si="32"/>
        <v>8.5253784994806487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67">
        <f t="shared" si="1"/>
        <v>355.50278421992874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381.67656863929176</v>
      </c>
      <c r="T58" s="59">
        <f t="shared" si="34"/>
        <v>475.41300114566593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0.38500000000000001</v>
      </c>
      <c r="X58" s="16">
        <f>IF(ISNA(VLOOKUP(A58,'Données projet'!$A$35:$I$55,6,0)),0%,VLOOKUP(A58,'Données projet'!$A$35:$I$55,6,0)*VLOOKUP('Données projet'!$B$9,Paramètres!$A$1:$I$89,7,0))</f>
        <v>9.240000000000001E-2</v>
      </c>
      <c r="Y58" s="16">
        <f>IF(ISNA(VLOOKUP(A58,'Données projet'!$A$35:$I$55,7,0)),0%,VLOOKUP(A58,'Données projet'!$A$35:$I$55,7,0))</f>
        <v>0.13200000000000001</v>
      </c>
      <c r="Z58" s="21">
        <f>EXP(-LN(2)/35)*Z57+(1-EXP(-LN(2)/35))/(LN(2)/35)*V58*W58*VLOOKUP('Données projet'!$B$9,Paramètres!$A$1:$I$89,3,0)*0.475*44/12</f>
        <v>75.787801969683557</v>
      </c>
      <c r="AA58" s="21">
        <f>EXP(-LN(2)/25)*AA57+(1-EXP(-LN(2)/25))/(LN(2)/25)*Calculateur!V58*Calculateur!X58*VLOOKUP('Données projet'!$B$9,Paramètres!$A$1:$I$89,3,0)*0.475*44/12</f>
        <v>21.791143319300659</v>
      </c>
      <c r="AB58" s="21">
        <f>EXP(-LN(2)/2)*AB57+(1-EXP(-LN(2)/2))/(LN(2)/2)*V58*Y58*VLOOKUP('Données projet'!$B$9,Paramètres!$A$1:$I$89,3,0)*0.475*44/12</f>
        <v>3.8453936783158809</v>
      </c>
      <c r="AC58" s="22">
        <f t="shared" si="3"/>
        <v>101.4243389673001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1">
        <f t="shared" si="32"/>
        <v>8.6621986186436022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67">
        <f t="shared" si="1"/>
        <v>356.60146259413756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381.67656863929176</v>
      </c>
      <c r="T59" s="59">
        <f t="shared" si="34"/>
        <v>475.41300114566593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74.30164939905282</v>
      </c>
      <c r="AA59" s="21">
        <f>EXP(-LN(2)/25)*AA58+(1-EXP(-LN(2)/25))/(LN(2)/25)*Calculateur!V59*Calculateur!X59*VLOOKUP('Données projet'!$B$9,Paramètres!$A$1:$I$89,3,0)*0.475*44/12</f>
        <v>21.19526335928796</v>
      </c>
      <c r="AB59" s="21">
        <f>EXP(-LN(2)/2)*AB58+(1-EXP(-LN(2)/2))/(LN(2)/2)*V59*Y59*VLOOKUP('Données projet'!$B$9,Paramètres!$A$1:$I$89,3,0)*0.475*44/12</f>
        <v>2.719103946269041</v>
      </c>
      <c r="AC59" s="22">
        <f t="shared" si="3"/>
        <v>98.216016704609828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1">
        <f t="shared" si="32"/>
        <v>8.7987346268113527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67">
        <f t="shared" si="1"/>
        <v>357.69964614169641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381.67656863929176</v>
      </c>
      <c r="T60" s="59">
        <f t="shared" si="34"/>
        <v>475.41300114566593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72.844639373868603</v>
      </c>
      <c r="AA60" s="21">
        <f>EXP(-LN(2)/25)*AA59+(1-EXP(-LN(2)/25))/(LN(2)/25)*Calculateur!V60*Calculateur!X60*VLOOKUP('Données projet'!$B$9,Paramètres!$A$1:$I$89,3,0)*0.475*44/12</f>
        <v>20.615677768117774</v>
      </c>
      <c r="AB60" s="21">
        <f>EXP(-LN(2)/2)*AB59+(1-EXP(-LN(2)/2))/(LN(2)/2)*V60*Y60*VLOOKUP('Données projet'!$B$9,Paramètres!$A$1:$I$89,3,0)*0.475*44/12</f>
        <v>1.9226968391579407</v>
      </c>
      <c r="AC60" s="22">
        <f t="shared" si="3"/>
        <v>95.383013981144316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1">
        <f t="shared" si="32"/>
        <v>8.9349920834689218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67">
        <f t="shared" si="1"/>
        <v>358.79734454537498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381.67656863929176</v>
      </c>
      <c r="T61" s="59">
        <f t="shared" si="34"/>
        <v>475.41300114566593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71.416200426589882</v>
      </c>
      <c r="AA61" s="21">
        <f>EXP(-LN(2)/25)*AA60+(1-EXP(-LN(2)/25))/(LN(2)/25)*Calculateur!V61*Calculateur!X61*VLOOKUP('Données projet'!$B$9,Paramètres!$A$1:$I$89,3,0)*0.475*44/12</f>
        <v>20.051940975417217</v>
      </c>
      <c r="AB61" s="21">
        <f>EXP(-LN(2)/2)*AB60+(1-EXP(-LN(2)/2))/(LN(2)/2)*V61*Y61*VLOOKUP('Données projet'!$B$9,Paramètres!$A$1:$I$89,3,0)*0.475*44/12</f>
        <v>1.3595519731345207</v>
      </c>
      <c r="AC61" s="22">
        <f t="shared" si="3"/>
        <v>92.827693375141607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1">
        <f t="shared" si="32"/>
        <v>9.0709763454110508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67">
        <f t="shared" si="1"/>
        <v>359.89456713492422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381.67656863929176</v>
      </c>
      <c r="T62" s="59">
        <f t="shared" si="34"/>
        <v>475.41300114566593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70.015772295805561</v>
      </c>
      <c r="AA62" s="21">
        <f>EXP(-LN(2)/25)*AA61+(1-EXP(-LN(2)/25))/(LN(2)/25)*Calculateur!V62*Calculateur!X62*VLOOKUP('Données projet'!$B$9,Paramètres!$A$1:$I$89,3,0)*0.475*44/12</f>
        <v>19.503619594958685</v>
      </c>
      <c r="AB62" s="21">
        <f>EXP(-LN(2)/2)*AB61+(1-EXP(-LN(2)/2))/(LN(2)/2)*V62*Y62*VLOOKUP('Données projet'!$B$9,Paramètres!$A$1:$I$89,3,0)*0.475*44/12</f>
        <v>0.96134841957897055</v>
      </c>
      <c r="AC62" s="22">
        <f t="shared" si="3"/>
        <v>90.480740310343208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1">
        <f t="shared" si="32"/>
        <v>9.2066925774398314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67">
        <f t="shared" si="1"/>
        <v>360.99132290570765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381.67656863929176</v>
      </c>
      <c r="T63" s="59">
        <f t="shared" si="34"/>
        <v>475.41300114566593</v>
      </c>
      <c r="U63" s="15" t="str">
        <f>IF(ISNA(VLOOKUP(A63,'Données projet'!$A$35:$I$55,3,0)),0,VLOOKUP(A63,'Données projet'!$A$35:$I$55,3,0))</f>
        <v>CR</v>
      </c>
      <c r="V63" s="15">
        <f>IF(ISNA(VLOOKUP(A63,'Données projet'!$A$35:$I$55,4,0)),0,VLOOKUP(A63,'Données projet'!$A$35:$I$55,4,0))</f>
        <v>666</v>
      </c>
      <c r="W63" s="16">
        <f>IF(ISNA(VLOOKUP(A63,'Données projet'!$A$35:$I$55,5,0)),0%,VLOOKUP(A63,'Données projet'!$A$35:$I$55,5,0)*VLOOKUP('Données projet'!$B$9,Paramètres!$A$1:$I$89,7,0))</f>
        <v>0.38500000000000001</v>
      </c>
      <c r="X63" s="16">
        <f>IF(ISNA(VLOOKUP(A63,'Données projet'!$A$35:$I$55,6,0)),0%,VLOOKUP(A63,'Données projet'!$A$35:$I$55,6,0)*VLOOKUP('Données projet'!$B$9,Paramètres!$A$1:$I$89,7,0))</f>
        <v>9.240000000000001E-2</v>
      </c>
      <c r="Y63" s="16">
        <f>IF(ISNA(VLOOKUP(A63,'Données projet'!$A$35:$I$55,7,0)),0%,VLOOKUP(A63,'Données projet'!$A$35:$I$55,7,0))</f>
        <v>0.13200000000000001</v>
      </c>
      <c r="Z63" s="21">
        <f>EXP(-LN(2)/35)*Z62+(1-EXP(-LN(2)/35))/(LN(2)/35)*V63*W63*VLOOKUP('Données projet'!$B$9,Paramètres!$A$1:$I$89,3,0)*0.475*44/12</f>
        <v>258.78352084525125</v>
      </c>
      <c r="AA63" s="21">
        <f>EXP(-LN(2)/25)*AA62+(1-EXP(-LN(2)/25))/(LN(2)/25)*Calculateur!V63*Calculateur!X63*VLOOKUP('Données projet'!$B$9,Paramètres!$A$1:$I$89,3,0)*0.475*44/12</f>
        <v>64.424386178036201</v>
      </c>
      <c r="AB63" s="21">
        <f>EXP(-LN(2)/2)*AB62+(1-EXP(-LN(2)/2))/(LN(2)/2)*V63*Y63*VLOOKUP('Données projet'!$B$9,Paramètres!$A$1:$I$89,3,0)*0.475*44/12</f>
        <v>56.320850395309243</v>
      </c>
      <c r="AC63" s="22">
        <f t="shared" si="3"/>
        <v>379.52875741859674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1">
        <f t="shared" si="32"/>
        <v>9.3421457623289594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67">
        <f t="shared" si="1"/>
        <v>362.08762053605625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381.67656863929176</v>
      </c>
      <c r="T64" s="59">
        <f t="shared" si="34"/>
        <v>475.41300114566593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253.70893384383794</v>
      </c>
      <c r="AA64" s="21">
        <f>EXP(-LN(2)/25)*AA63+(1-EXP(-LN(2)/25))/(LN(2)/25)*Calculateur!V64*Calculateur!X64*VLOOKUP('Données projet'!$B$9,Paramètres!$A$1:$I$89,3,0)*0.475*44/12</f>
        <v>62.662697950066573</v>
      </c>
      <c r="AB64" s="21">
        <f>EXP(-LN(2)/2)*AB63+(1-EXP(-LN(2)/2))/(LN(2)/2)*V64*Y64*VLOOKUP('Données projet'!$B$9,Paramètres!$A$1:$I$89,3,0)*0.475*44/12</f>
        <v>39.824855236716218</v>
      </c>
      <c r="AC64" s="22">
        <f t="shared" si="3"/>
        <v>356.19648703062069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1">
        <f t="shared" si="32"/>
        <v>9.4773407101161169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67">
        <f t="shared" si="1"/>
        <v>363.1834684034522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381.67656863929176</v>
      </c>
      <c r="T65" s="59">
        <f t="shared" si="34"/>
        <v>475.41300114566593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248.73385639832992</v>
      </c>
      <c r="AA65" s="21">
        <f>EXP(-LN(2)/25)*AA64+(1-EXP(-LN(2)/25))/(LN(2)/25)*Calculateur!V65*Calculateur!X65*VLOOKUP('Données projet'!$B$9,Paramètres!$A$1:$I$89,3,0)*0.475*44/12</f>
        <v>60.949183179333936</v>
      </c>
      <c r="AB65" s="21">
        <f>EXP(-LN(2)/2)*AB64+(1-EXP(-LN(2)/2))/(LN(2)/2)*V65*Y65*VLOOKUP('Données projet'!$B$9,Paramètres!$A$1:$I$89,3,0)*0.475*44/12</f>
        <v>28.160425197654629</v>
      </c>
      <c r="AC65" s="22">
        <f t="shared" si="3"/>
        <v>337.84346477531847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1">
        <f t="shared" si="32"/>
        <v>9.612282066778798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67">
        <f t="shared" si="1"/>
        <v>364.27887459963972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381.67656863929176</v>
      </c>
      <c r="T66" s="59">
        <f t="shared" si="34"/>
        <v>475.41300114566593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243.8563371870307</v>
      </c>
      <c r="AA66" s="21">
        <f>EXP(-LN(2)/25)*AA65+(1-EXP(-LN(2)/25))/(LN(2)/25)*Calculateur!V66*Calculateur!X66*VLOOKUP('Données projet'!$B$9,Paramètres!$A$1:$I$89,3,0)*0.475*44/12</f>
        <v>59.282524560116805</v>
      </c>
      <c r="AB66" s="21">
        <f>EXP(-LN(2)/2)*AB65+(1-EXP(-LN(2)/2))/(LN(2)/2)*V66*Y66*VLOOKUP('Données projet'!$B$9,Paramètres!$A$1:$I$89,3,0)*0.475*44/12</f>
        <v>19.912427618358112</v>
      </c>
      <c r="AC66" s="22">
        <f t="shared" si="3"/>
        <v>323.05128936550562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1">
        <f t="shared" si="32"/>
        <v>9.7469743223436929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67">
        <f t="shared" si="1"/>
        <v>365.37384694474855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381.67656863929176</v>
      </c>
      <c r="T67" s="59">
        <f t="shared" si="34"/>
        <v>475.41300114566593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239.07446315247208</v>
      </c>
      <c r="AA67" s="21">
        <f>EXP(-LN(2)/25)*AA66+(1-EXP(-LN(2)/25))/(LN(2)/25)*Calculateur!V67*Calculateur!X67*VLOOKUP('Données projet'!$B$9,Paramètres!$A$1:$I$89,3,0)*0.475*44/12</f>
        <v>57.661440808487939</v>
      </c>
      <c r="AB67" s="21">
        <f>EXP(-LN(2)/2)*AB66+(1-EXP(-LN(2)/2))/(LN(2)/2)*V67*Y67*VLOOKUP('Données projet'!$B$9,Paramètres!$A$1:$I$89,3,0)*0.475*44/12</f>
        <v>14.080212598827316</v>
      </c>
      <c r="AC67" s="22">
        <f t="shared" si="3"/>
        <v>310.8161165597873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1">
        <f t="shared" si="32"/>
        <v>9.8814218184748146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67">
        <f t="shared" ref="H68:H131" si="56">(B68+E68+F68)*44/12+(C68+D68)*0.475*44/12</f>
        <v>366.46839300051028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381.67656863929176</v>
      </c>
      <c r="T68" s="59">
        <f t="shared" si="34"/>
        <v>475.41300114566593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234.38635875107599</v>
      </c>
      <c r="AA68" s="21">
        <f>EXP(-LN(2)/25)*AA67+(1-EXP(-LN(2)/25))/(LN(2)/25)*Calculateur!V68*Calculateur!X68*VLOOKUP('Données projet'!$B$9,Paramètres!$A$1:$I$89,3,0)*0.475*44/12</f>
        <v>56.084685677296449</v>
      </c>
      <c r="AB68" s="21">
        <f>EXP(-LN(2)/2)*AB67+(1-EXP(-LN(2)/2))/(LN(2)/2)*V68*Y68*VLOOKUP('Données projet'!$B$9,Paramètres!$A$1:$I$89,3,0)*0.475*44/12</f>
        <v>9.956213809179058</v>
      </c>
      <c r="AC68" s="22">
        <f t="shared" ref="AC68:AC131" si="57">SUM(Z68:AB68)</f>
        <v>300.42725823755154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1">
        <f t="shared" ref="D69:D132" si="86">IFERROR(EXP(-1.0587+0.8836*LN(C69)+0.284),0)</f>
        <v>10.015628755581478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67">
        <f t="shared" si="56"/>
        <v>367.56252008263772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381.67656863929176</v>
      </c>
      <c r="T69" s="59">
        <f t="shared" ref="T69:T132" si="88">$T$3</f>
        <v>475.41300114566593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229.79018521752994</v>
      </c>
      <c r="AA69" s="21">
        <f>EXP(-LN(2)/25)*AA68+(1-EXP(-LN(2)/25))/(LN(2)/25)*Calculateur!V69*Calculateur!X69*VLOOKUP('Données projet'!$B$9,Paramètres!$A$1:$I$89,3,0)*0.475*44/12</f>
        <v>54.55104699808534</v>
      </c>
      <c r="AB69" s="21">
        <f>EXP(-LN(2)/2)*AB68+(1-EXP(-LN(2)/2))/(LN(2)/2)*V69*Y69*VLOOKUP('Données projet'!$B$9,Paramètres!$A$1:$I$89,3,0)*0.475*44/12</f>
        <v>7.0401062994136598</v>
      </c>
      <c r="AC69" s="22">
        <f t="shared" si="57"/>
        <v>291.38133851502892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1">
        <f t="shared" si="86"/>
        <v>10.149599199483195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67">
        <f t="shared" si="56"/>
        <v>368.65623527243321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381.67656863929176</v>
      </c>
      <c r="T70" s="59">
        <f t="shared" si="88"/>
        <v>475.41300114566593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225.2841398435877</v>
      </c>
      <c r="AA70" s="21">
        <f>EXP(-LN(2)/25)*AA69+(1-EXP(-LN(2)/25))/(LN(2)/25)*Calculateur!V70*Calculateur!X70*VLOOKUP('Données projet'!$B$9,Paramètres!$A$1:$I$89,3,0)*0.475*44/12</f>
        <v>53.059345749207814</v>
      </c>
      <c r="AB70" s="21">
        <f>EXP(-LN(2)/2)*AB69+(1-EXP(-LN(2)/2))/(LN(2)/2)*V70*Y70*VLOOKUP('Données projet'!$B$9,Paramètres!$A$1:$I$89,3,0)*0.475*44/12</f>
        <v>4.9781069045895299</v>
      </c>
      <c r="AC70" s="22">
        <f t="shared" si="57"/>
        <v>283.32159249738504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1">
        <f t="shared" si="86"/>
        <v>10.283337087665418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67">
        <f t="shared" si="56"/>
        <v>369.74954542768387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381.67656863929176</v>
      </c>
      <c r="T71" s="59">
        <f t="shared" si="88"/>
        <v>475.41300114566593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220.86645527101217</v>
      </c>
      <c r="AA71" s="21">
        <f>EXP(-LN(2)/25)*AA70+(1-EXP(-LN(2)/25))/(LN(2)/25)*Calculateur!V71*Calculateur!X71*VLOOKUP('Données projet'!$B$9,Paramètres!$A$1:$I$89,3,0)*0.475*44/12</f>
        <v>51.608435149426001</v>
      </c>
      <c r="AB71" s="21">
        <f>EXP(-LN(2)/2)*AB70+(1-EXP(-LN(2)/2))/(LN(2)/2)*V71*Y71*VLOOKUP('Données projet'!$B$9,Paramètres!$A$1:$I$89,3,0)*0.475*44/12</f>
        <v>3.5200531497068304</v>
      </c>
      <c r="AC71" s="22">
        <f t="shared" si="57"/>
        <v>275.99494357014498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1">
        <f t="shared" si="86"/>
        <v>10.41684623515679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67">
        <f t="shared" si="56"/>
        <v>370.84245719289805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381.67656863929176</v>
      </c>
      <c r="T72" s="59">
        <f t="shared" si="88"/>
        <v>475.41300114566593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216.53539879838331</v>
      </c>
      <c r="AA72" s="21">
        <f>EXP(-LN(2)/25)*AA71+(1-EXP(-LN(2)/25))/(LN(2)/25)*Calculateur!V72*Calculateur!X72*VLOOKUP('Données projet'!$B$9,Paramètres!$A$1:$I$89,3,0)*0.475*44/12</f>
        <v>50.197199776295292</v>
      </c>
      <c r="AB72" s="21">
        <f>EXP(-LN(2)/2)*AB71+(1-EXP(-LN(2)/2))/(LN(2)/2)*V72*Y72*VLOOKUP('Données projet'!$B$9,Paramètres!$A$1:$I$89,3,0)*0.475*44/12</f>
        <v>2.4890534522947654</v>
      </c>
      <c r="AC72" s="22">
        <f t="shared" si="57"/>
        <v>269.22165202697335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1">
        <f t="shared" si="86"/>
        <v>10.550130340056088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67">
        <f t="shared" si="56"/>
        <v>371.93497700893096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381.67656863929176</v>
      </c>
      <c r="T73" s="59">
        <f t="shared" si="88"/>
        <v>475.41300114566593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212.2892717014991</v>
      </c>
      <c r="AA73" s="21">
        <f>EXP(-LN(2)/25)*AA72+(1-EXP(-LN(2)/25))/(LN(2)/25)*Calculateur!V73*Calculateur!X73*VLOOKUP('Données projet'!$B$9,Paramètres!$A$1:$I$89,3,0)*0.475*44/12</f>
        <v>48.824554708656486</v>
      </c>
      <c r="AB73" s="21">
        <f>EXP(-LN(2)/2)*AB72+(1-EXP(-LN(2)/2))/(LN(2)/2)*V73*Y73*VLOOKUP('Données projet'!$B$9,Paramètres!$A$1:$I$89,3,0)*0.475*44/12</f>
        <v>1.7600265748534154</v>
      </c>
      <c r="AC73" s="22">
        <f t="shared" si="57"/>
        <v>262.87385298500902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1">
        <f t="shared" si="86"/>
        <v>10.683192988734277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67">
        <f t="shared" si="56"/>
        <v>373.02711112204548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381.67656863929176</v>
      </c>
      <c r="T74" s="59">
        <f t="shared" si="88"/>
        <v>475.41300114566593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208.126408567103</v>
      </c>
      <c r="AA74" s="21">
        <f>EXP(-LN(2)/25)*AA73+(1-EXP(-LN(2)/25))/(LN(2)/25)*Calculateur!V74*Calculateur!X74*VLOOKUP('Données projet'!$B$9,Paramètres!$A$1:$I$89,3,0)*0.475*44/12</f>
        <v>47.489444692576534</v>
      </c>
      <c r="AB74" s="21">
        <f>EXP(-LN(2)/2)*AB73+(1-EXP(-LN(2)/2))/(LN(2)/2)*V74*Y74*VLOOKUP('Données projet'!$B$9,Paramètres!$A$1:$I$89,3,0)*0.475*44/12</f>
        <v>1.2445267261473827</v>
      </c>
      <c r="AC74" s="22">
        <f t="shared" si="57"/>
        <v>256.86037998582691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1">
        <f t="shared" si="86"/>
        <v>10.816037660735203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67">
        <f t="shared" si="56"/>
        <v>374.11886559244709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381.67656863929176</v>
      </c>
      <c r="T75" s="59">
        <f t="shared" si="88"/>
        <v>475.41300114566593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204.04517663967661</v>
      </c>
      <c r="AA75" s="21">
        <f>EXP(-LN(2)/25)*AA74+(1-EXP(-LN(2)/25))/(LN(2)/25)*Calculateur!V75*Calculateur!X75*VLOOKUP('Données projet'!$B$9,Paramètres!$A$1:$I$89,3,0)*0.475*44/12</f>
        <v>46.190843330096669</v>
      </c>
      <c r="AB75" s="21">
        <f>EXP(-LN(2)/2)*AB74+(1-EXP(-LN(2)/2))/(LN(2)/2)*V75*Y75*VLOOKUP('Données projet'!$B$9,Paramètres!$A$1:$I$89,3,0)*0.475*44/12</f>
        <v>0.8800132874267077</v>
      </c>
      <c r="AC75" s="22">
        <f t="shared" si="57"/>
        <v>251.1160332572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1">
        <f t="shared" si="86"/>
        <v>10.948667733396306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67">
        <f t="shared" si="56"/>
        <v>375.21024630233188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381.67656863929176</v>
      </c>
      <c r="T76" s="59">
        <f t="shared" si="88"/>
        <v>475.41300114566593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200.04397518104136</v>
      </c>
      <c r="AA76" s="21">
        <f>EXP(-LN(2)/25)*AA75+(1-EXP(-LN(2)/25))/(LN(2)/25)*Calculateur!V76*Calculateur!X76*VLOOKUP('Données projet'!$B$9,Paramètres!$A$1:$I$89,3,0)*0.475*44/12</f>
        <v>44.927752290164293</v>
      </c>
      <c r="AB76" s="21">
        <f>EXP(-LN(2)/2)*AB75+(1-EXP(-LN(2)/2))/(LN(2)/2)*V76*Y76*VLOOKUP('Données projet'!$B$9,Paramètres!$A$1:$I$89,3,0)*0.475*44/12</f>
        <v>0.62226336307369134</v>
      </c>
      <c r="AC76" s="22">
        <f t="shared" si="57"/>
        <v>245.59399083427937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1">
        <f t="shared" si="86"/>
        <v>11.081086486208886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67">
        <f t="shared" si="56"/>
        <v>376.30125896348045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381.67656863929176</v>
      </c>
      <c r="T77" s="59">
        <f t="shared" si="88"/>
        <v>475.41300114566593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196.12123484251805</v>
      </c>
      <c r="AA77" s="21">
        <f>EXP(-LN(2)/25)*AA76+(1-EXP(-LN(2)/25))/(LN(2)/25)*Calculateur!V77*Calculateur!X77*VLOOKUP('Données projet'!$B$9,Paramètres!$A$1:$I$89,3,0)*0.475*44/12</f>
        <v>43.699200541141941</v>
      </c>
      <c r="AB77" s="21">
        <f>EXP(-LN(2)/2)*AB76+(1-EXP(-LN(2)/2))/(LN(2)/2)*V77*Y77*VLOOKUP('Données projet'!$B$9,Paramètres!$A$1:$I$89,3,0)*0.475*44/12</f>
        <v>0.44000664371335385</v>
      </c>
      <c r="AC77" s="22">
        <f t="shared" si="57"/>
        <v>240.26044202737336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1">
        <f t="shared" si="86"/>
        <v>11.21329710493602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67">
        <f t="shared" si="56"/>
        <v>377.39190912443019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381.67656863929176</v>
      </c>
      <c r="T78" s="59">
        <f t="shared" si="88"/>
        <v>475.41300114566593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192.27541704939782</v>
      </c>
      <c r="AA78" s="21">
        <f>EXP(-LN(2)/25)*AA77+(1-EXP(-LN(2)/25))/(LN(2)/25)*Calculateur!V78*Calculateur!X78*VLOOKUP('Données projet'!$B$9,Paramètres!$A$1:$I$89,3,0)*0.475*44/12</f>
        <v>42.504243604303333</v>
      </c>
      <c r="AB78" s="21">
        <f>EXP(-LN(2)/2)*AB77+(1-EXP(-LN(2)/2))/(LN(2)/2)*V78*Y78*VLOOKUP('Données projet'!$B$9,Paramètres!$A$1:$I$89,3,0)*0.475*44/12</f>
        <v>0.31113168153684567</v>
      </c>
      <c r="AC78" s="22">
        <f t="shared" si="57"/>
        <v>235.09079233523798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1">
        <f t="shared" si="86"/>
        <v>11.345302685504603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67">
        <f t="shared" si="56"/>
        <v>378.48220217725378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381.67656863929176</v>
      </c>
      <c r="T79" s="59">
        <f t="shared" si="88"/>
        <v>475.41300114566593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188.50501339748345</v>
      </c>
      <c r="AA79" s="21">
        <f>EXP(-LN(2)/25)*AA78+(1-EXP(-LN(2)/25))/(LN(2)/25)*Calculateur!V79*Calculateur!X79*VLOOKUP('Données projet'!$B$9,Paramètres!$A$1:$I$89,3,0)*0.475*44/12</f>
        <v>41.341962827742634</v>
      </c>
      <c r="AB79" s="21">
        <f>EXP(-LN(2)/2)*AB78+(1-EXP(-LN(2)/2))/(LN(2)/2)*V79*Y79*VLOOKUP('Données projet'!$B$9,Paramètres!$A$1:$I$89,3,0)*0.475*44/12</f>
        <v>0.22000332185667693</v>
      </c>
      <c r="AC79" s="22">
        <f t="shared" si="57"/>
        <v>230.06697954708275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1">
        <f t="shared" si="86"/>
        <v>11.47710623768668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67">
        <f t="shared" si="56"/>
        <v>379.57214336397089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381.67656863929176</v>
      </c>
      <c r="T80" s="59">
        <f t="shared" si="88"/>
        <v>475.41300114566593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184.80854506146397</v>
      </c>
      <c r="AA80" s="21">
        <f>EXP(-LN(2)/25)*AA79+(1-EXP(-LN(2)/25))/(LN(2)/25)*Calculateur!V80*Calculateur!X80*VLOOKUP('Données projet'!$B$9,Paramètres!$A$1:$I$89,3,0)*0.475*44/12</f>
        <v>40.211464680138675</v>
      </c>
      <c r="AB80" s="21">
        <f>EXP(-LN(2)/2)*AB79+(1-EXP(-LN(2)/2))/(LN(2)/2)*V80*Y80*VLOOKUP('Données projet'!$B$9,Paramètres!$A$1:$I$89,3,0)*0.475*44/12</f>
        <v>0.15556584076842284</v>
      </c>
      <c r="AC80" s="22">
        <f t="shared" si="57"/>
        <v>225.17557558237107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1">
        <f t="shared" si="86"/>
        <v>11.60871068858415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67">
        <f t="shared" si="56"/>
        <v>380.66173778261737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381.67656863929176</v>
      </c>
      <c r="T81" s="59">
        <f t="shared" si="88"/>
        <v>475.41300114566593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181.18456221489078</v>
      </c>
      <c r="AA81" s="21">
        <f>EXP(-LN(2)/25)*AA80+(1-EXP(-LN(2)/25))/(LN(2)/25)*Calculateur!V81*Calculateur!X81*VLOOKUP('Données projet'!$B$9,Paramètres!$A$1:$I$89,3,0)*0.475*44/12</f>
        <v>39.111880063831258</v>
      </c>
      <c r="AB81" s="21">
        <f>EXP(-LN(2)/2)*AB80+(1-EXP(-LN(2)/2))/(LN(2)/2)*V81*Y81*VLOOKUP('Données projet'!$B$9,Paramètres!$A$1:$I$89,3,0)*0.475*44/12</f>
        <v>0.11000166092833846</v>
      </c>
      <c r="AC81" s="22">
        <f t="shared" si="57"/>
        <v>220.40644393965036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1">
        <f t="shared" si="86"/>
        <v>11.740118885929625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67">
        <f t="shared" si="56"/>
        <v>381.75099039299408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381.67656863929176</v>
      </c>
      <c r="T82" s="59">
        <f t="shared" si="88"/>
        <v>475.41300114566593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177.6316434615276</v>
      </c>
      <c r="AA82" s="21">
        <f>EXP(-LN(2)/25)*AA81+(1-EXP(-LN(2)/25))/(LN(2)/25)*Calculateur!V82*Calculateur!X82*VLOOKUP('Données projet'!$B$9,Paramètres!$A$1:$I$89,3,0)*0.475*44/12</f>
        <v>38.042363646681409</v>
      </c>
      <c r="AB82" s="21">
        <f>EXP(-LN(2)/2)*AB81+(1-EXP(-LN(2)/2))/(LN(2)/2)*V82*Y82*VLOOKUP('Données projet'!$B$9,Paramètres!$A$1:$I$89,3,0)*0.475*44/12</f>
        <v>7.7782920384211418E-2</v>
      </c>
      <c r="AC82" s="22">
        <f t="shared" si="57"/>
        <v>215.75179002859323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1">
        <f t="shared" si="86"/>
        <v>11.87133360121544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67">
        <f t="shared" si="56"/>
        <v>382.83990602211685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381.67656863929176</v>
      </c>
      <c r="T83" s="59">
        <f t="shared" si="88"/>
        <v>475.41300114566593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174.14839527785142</v>
      </c>
      <c r="AA83" s="21">
        <f>EXP(-LN(2)/25)*AA82+(1-EXP(-LN(2)/25))/(LN(2)/25)*Calculateur!V83*Calculateur!X83*VLOOKUP('Données projet'!$B$9,Paramètres!$A$1:$I$89,3,0)*0.475*44/12</f>
        <v>37.002093212201949</v>
      </c>
      <c r="AB83" s="21">
        <f>EXP(-LN(2)/2)*AB82+(1-EXP(-LN(2)/2))/(LN(2)/2)*V83*Y83*VLOOKUP('Données projet'!$B$9,Paramètres!$A$1:$I$89,3,0)*0.475*44/12</f>
        <v>5.5000830464169231E-2</v>
      </c>
      <c r="AC83" s="22">
        <f t="shared" si="57"/>
        <v>211.20548932051753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1">
        <f t="shared" si="86"/>
        <v>12.002357532661732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67">
        <f t="shared" si="56"/>
        <v>383.92848936938583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381.67656863929176</v>
      </c>
      <c r="T84" s="59">
        <f t="shared" si="88"/>
        <v>475.41300114566593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170.73345146648552</v>
      </c>
      <c r="AA84" s="21">
        <f>EXP(-LN(2)/25)*AA83+(1-EXP(-LN(2)/25))/(LN(2)/25)*Calculateur!V84*Calculateur!X84*VLOOKUP('Données projet'!$B$9,Paramètres!$A$1:$I$89,3,0)*0.475*44/12</f>
        <v>35.990269027458773</v>
      </c>
      <c r="AB84" s="21">
        <f>EXP(-LN(2)/2)*AB83+(1-EXP(-LN(2)/2))/(LN(2)/2)*V84*Y84*VLOOKUP('Données projet'!$B$9,Paramètres!$A$1:$I$89,3,0)*0.475*44/12</f>
        <v>3.8891460192105709E-2</v>
      </c>
      <c r="AC84" s="22">
        <f t="shared" si="57"/>
        <v>206.76261195413639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1">
        <f t="shared" si="86"/>
        <v>12.133193308033777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67">
        <f t="shared" si="56"/>
        <v>385.01674501149211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381.67656863929176</v>
      </c>
      <c r="T85" s="59">
        <f t="shared" si="88"/>
        <v>475.41300114566593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167.38547262035044</v>
      </c>
      <c r="AA85" s="21">
        <f>EXP(-LN(2)/25)*AA84+(1-EXP(-LN(2)/25))/(LN(2)/25)*Calculateur!V85*Calculateur!X85*VLOOKUP('Données projet'!$B$9,Paramètres!$A$1:$I$89,3,0)*0.475*44/12</f>
        <v>35.006113228256922</v>
      </c>
      <c r="AB85" s="21">
        <f>EXP(-LN(2)/2)*AB84+(1-EXP(-LN(2)/2))/(LN(2)/2)*V85*Y85*VLOOKUP('Données projet'!$B$9,Paramètres!$A$1:$I$89,3,0)*0.475*44/12</f>
        <v>2.7500415232084616E-2</v>
      </c>
      <c r="AC85" s="22">
        <f t="shared" si="57"/>
        <v>202.41908626383943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1">
        <f t="shared" si="86"/>
        <v>12.263843487317986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67">
        <f t="shared" si="56"/>
        <v>386.10467740707878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381.67656863929176</v>
      </c>
      <c r="T86" s="59">
        <f t="shared" si="88"/>
        <v>475.41300114566593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164.10314559732262</v>
      </c>
      <c r="AA86" s="21">
        <f>EXP(-LN(2)/25)*AA85+(1-EXP(-LN(2)/25))/(LN(2)/25)*Calculateur!V86*Calculateur!X86*VLOOKUP('Données projet'!$B$9,Paramètres!$A$1:$I$89,3,0)*0.475*44/12</f>
        <v>34.048869221138752</v>
      </c>
      <c r="AB86" s="21">
        <f>EXP(-LN(2)/2)*AB85+(1-EXP(-LN(2)/2))/(LN(2)/2)*V86*Y86*VLOOKUP('Données projet'!$B$9,Paramètres!$A$1:$I$89,3,0)*0.475*44/12</f>
        <v>1.9445730096052855E-2</v>
      </c>
      <c r="AC86" s="22">
        <f t="shared" si="57"/>
        <v>198.17146054855743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1">
        <f t="shared" si="86"/>
        <v>12.394310565265267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67">
        <f t="shared" si="56"/>
        <v>387.19229090117028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381.67656863929176</v>
      </c>
      <c r="T87" s="59">
        <f t="shared" si="88"/>
        <v>475.41300114566593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160.88518300519456</v>
      </c>
      <c r="AA87" s="21">
        <f>EXP(-LN(2)/25)*AA86+(1-EXP(-LN(2)/25))/(LN(2)/25)*Calculateur!V87*Calculateur!X87*VLOOKUP('Données projet'!$B$9,Paramètres!$A$1:$I$89,3,0)*0.475*44/12</f>
        <v>33.1178011017345</v>
      </c>
      <c r="AB87" s="21">
        <f>EXP(-LN(2)/2)*AB86+(1-EXP(-LN(2)/2))/(LN(2)/2)*V87*Y87*VLOOKUP('Données projet'!$B$9,Paramètres!$A$1:$I$89,3,0)*0.475*44/12</f>
        <v>1.3750207616042308E-2</v>
      </c>
      <c r="AC87" s="22">
        <f t="shared" si="57"/>
        <v>194.01673431454512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1">
        <f t="shared" si="86"/>
        <v>12.524596973809777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67">
        <f t="shared" si="56"/>
        <v>388.27958972938529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381.67656863929176</v>
      </c>
      <c r="T88" s="59">
        <f t="shared" si="88"/>
        <v>475.41300114566593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157.73032269673476</v>
      </c>
      <c r="AA88" s="21">
        <f>EXP(-LN(2)/25)*AA87+(1-EXP(-LN(2)/25))/(LN(2)/25)*Calculateur!V88*Calculateur!X88*VLOOKUP('Données projet'!$B$9,Paramètres!$A$1:$I$89,3,0)*0.475*44/12</f>
        <v>32.212193089018101</v>
      </c>
      <c r="AB88" s="21">
        <f>EXP(-LN(2)/2)*AB87+(1-EXP(-LN(2)/2))/(LN(2)/2)*V88*Y88*VLOOKUP('Données projet'!$B$9,Paramètres!$A$1:$I$89,3,0)*0.475*44/12</f>
        <v>9.7228650480264273E-3</v>
      </c>
      <c r="AC88" s="22">
        <f t="shared" si="57"/>
        <v>189.95223865080087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1">
        <f t="shared" si="86"/>
        <v>12.654705084370677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67">
        <f t="shared" si="56"/>
        <v>389.36657802194554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381.67656863929176</v>
      </c>
      <c r="T89" s="59">
        <f t="shared" si="88"/>
        <v>475.41300114566593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154.6373272746491</v>
      </c>
      <c r="AA89" s="21">
        <f>EXP(-LN(2)/25)*AA88+(1-EXP(-LN(2)/25))/(LN(2)/25)*Calculateur!V89*Calculateur!X89*VLOOKUP('Données projet'!$B$9,Paramètres!$A$1:$I$89,3,0)*0.475*44/12</f>
        <v>31.331348975033286</v>
      </c>
      <c r="AB89" s="21">
        <f>EXP(-LN(2)/2)*AB88+(1-EXP(-LN(2)/2))/(LN(2)/2)*V89*Y89*VLOOKUP('Données projet'!$B$9,Paramètres!$A$1:$I$89,3,0)*0.475*44/12</f>
        <v>6.8751038080211539E-3</v>
      </c>
      <c r="AC89" s="22">
        <f t="shared" si="57"/>
        <v>185.9755513534904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1">
        <f t="shared" si="86"/>
        <v>12.784637210043719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67">
        <f t="shared" si="56"/>
        <v>390.45325980749277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381.67656863929176</v>
      </c>
      <c r="T90" s="59">
        <f t="shared" si="88"/>
        <v>475.41300114566593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151.60498360624959</v>
      </c>
      <c r="AA90" s="21">
        <f>EXP(-LN(2)/25)*AA89+(1-EXP(-LN(2)/25))/(LN(2)/25)*Calculateur!V90*Calculateur!X90*VLOOKUP('Données projet'!$B$9,Paramètres!$A$1:$I$89,3,0)*0.475*44/12</f>
        <v>30.474591589666968</v>
      </c>
      <c r="AB90" s="21">
        <f>EXP(-LN(2)/2)*AB89+(1-EXP(-LN(2)/2))/(LN(2)/2)*V90*Y90*VLOOKUP('Données projet'!$B$9,Paramètres!$A$1:$I$89,3,0)*0.475*44/12</f>
        <v>4.8614325240132136E-3</v>
      </c>
      <c r="AC90" s="22">
        <f t="shared" si="57"/>
        <v>182.08443662844059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1">
        <f t="shared" si="86"/>
        <v>12.914395607689229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67">
        <f t="shared" si="56"/>
        <v>391.53963901672535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381.67656863929176</v>
      </c>
      <c r="T91" s="59">
        <f t="shared" si="88"/>
        <v>475.41300114566593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148.6321023476404</v>
      </c>
      <c r="AA91" s="21">
        <f>EXP(-LN(2)/25)*AA90+(1-EXP(-LN(2)/25))/(LN(2)/25)*Calculateur!V91*Calculateur!X91*VLOOKUP('Données projet'!$B$9,Paramètres!$A$1:$I$89,3,0)*0.475*44/12</f>
        <v>29.641262280058402</v>
      </c>
      <c r="AB91" s="21">
        <f>EXP(-LN(2)/2)*AB90+(1-EXP(-LN(2)/2))/(LN(2)/2)*V91*Y91*VLOOKUP('Données projet'!$B$9,Paramètres!$A$1:$I$89,3,0)*0.475*44/12</f>
        <v>3.437551904010577E-3</v>
      </c>
      <c r="AC91" s="22">
        <f t="shared" si="57"/>
        <v>178.27680217960281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1">
        <f t="shared" si="86"/>
        <v>13.043982479922438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67">
        <f t="shared" si="56"/>
        <v>392.62571948586486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381.67656863929176</v>
      </c>
      <c r="T92" s="59">
        <f t="shared" si="88"/>
        <v>475.41300114566593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145.717517477234</v>
      </c>
      <c r="AA92" s="21">
        <f>EXP(-LN(2)/25)*AA91+(1-EXP(-LN(2)/25))/(LN(2)/25)*Calculateur!V92*Calculateur!X92*VLOOKUP('Données projet'!$B$9,Paramètres!$A$1:$I$89,3,0)*0.475*44/12</f>
        <v>28.830720404243969</v>
      </c>
      <c r="AB92" s="21">
        <f>EXP(-LN(2)/2)*AB91+(1-EXP(-LN(2)/2))/(LN(2)/2)*V92*Y92*VLOOKUP('Données projet'!$B$9,Paramètres!$A$1:$I$89,3,0)*0.475*44/12</f>
        <v>2.4307162620066068E-3</v>
      </c>
      <c r="AC92" s="22">
        <f t="shared" si="57"/>
        <v>174.55066859773999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1">
        <f t="shared" si="86"/>
        <v>13.173399977011854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67">
        <f t="shared" si="56"/>
        <v>393.71150495996227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381.67656863929176</v>
      </c>
      <c r="T93" s="59">
        <f t="shared" si="88"/>
        <v>475.41300114566593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142.86008583841505</v>
      </c>
      <c r="AA93" s="21">
        <f>EXP(-LN(2)/25)*AA92+(1-EXP(-LN(2)/25))/(LN(2)/25)*Calculateur!V93*Calculateur!X93*VLOOKUP('Données projet'!$B$9,Paramètres!$A$1:$I$89,3,0)*0.475*44/12</f>
        <v>28.042342838648224</v>
      </c>
      <c r="AB93" s="21">
        <f>EXP(-LN(2)/2)*AB92+(1-EXP(-LN(2)/2))/(LN(2)/2)*V93*Y93*VLOOKUP('Données projet'!$B$9,Paramètres!$A$1:$I$89,3,0)*0.475*44/12</f>
        <v>1.7187759520052885E-3</v>
      </c>
      <c r="AC93" s="22">
        <f t="shared" si="57"/>
        <v>170.90414745301527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1">
        <f t="shared" si="86"/>
        <v>13.302650198690802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67">
        <f t="shared" si="56"/>
        <v>394.79699909605313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381.67656863929176</v>
      </c>
      <c r="T94" s="59">
        <f t="shared" si="88"/>
        <v>475.41300114566593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140.05868669117211</v>
      </c>
      <c r="AA94" s="21">
        <f>EXP(-LN(2)/25)*AA93+(1-EXP(-LN(2)/25))/(LN(2)/25)*Calculateur!V94*Calculateur!X94*VLOOKUP('Données projet'!$B$9,Paramètres!$A$1:$I$89,3,0)*0.475*44/12</f>
        <v>27.27552349904267</v>
      </c>
      <c r="AB94" s="21">
        <f>EXP(-LN(2)/2)*AB93+(1-EXP(-LN(2)/2))/(LN(2)/2)*V94*Y94*VLOOKUP('Données projet'!$B$9,Paramètres!$A$1:$I$89,3,0)*0.475*44/12</f>
        <v>1.2153581310033034E-3</v>
      </c>
      <c r="AC94" s="22">
        <f t="shared" si="57"/>
        <v>167.33542554834577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1">
        <f t="shared" si="86"/>
        <v>13.431735195887134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67">
        <f t="shared" si="56"/>
        <v>395.88220546617003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381.67656863929176</v>
      </c>
      <c r="T95" s="59">
        <f t="shared" si="88"/>
        <v>475.41300114566593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137.31222127252187</v>
      </c>
      <c r="AA95" s="21">
        <f>EXP(-LN(2)/25)*AA94+(1-EXP(-LN(2)/25))/(LN(2)/25)*Calculateur!V95*Calculateur!X95*VLOOKUP('Données projet'!$B$9,Paramètres!$A$1:$I$89,3,0)*0.475*44/12</f>
        <v>26.529672874603907</v>
      </c>
      <c r="AB95" s="21">
        <f>EXP(-LN(2)/2)*AB94+(1-EXP(-LN(2)/2))/(LN(2)/2)*V95*Y95*VLOOKUP('Données projet'!$B$9,Paramètres!$A$1:$I$89,3,0)*0.475*44/12</f>
        <v>8.5938797600264424E-4</v>
      </c>
      <c r="AC95" s="22">
        <f t="shared" si="57"/>
        <v>163.84275353510176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1">
        <f t="shared" si="86"/>
        <v>13.560656972375495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67">
        <f t="shared" si="56"/>
        <v>396.9671275602206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381.67656863929176</v>
      </c>
      <c r="T96" s="59">
        <f t="shared" si="88"/>
        <v>475.41300114566593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134.61961236555285</v>
      </c>
      <c r="AA96" s="21">
        <f>EXP(-LN(2)/25)*AA95+(1-EXP(-LN(2)/25))/(LN(2)/25)*Calculateur!V96*Calculateur!X96*VLOOKUP('Données projet'!$B$9,Paramètres!$A$1:$I$89,3,0)*0.475*44/12</f>
        <v>25.804217574713</v>
      </c>
      <c r="AB96" s="21">
        <f>EXP(-LN(2)/2)*AB95+(1-EXP(-LN(2)/2))/(LN(2)/2)*V96*Y96*VLOOKUP('Données projet'!$B$9,Paramètres!$A$1:$I$89,3,0)*0.475*44/12</f>
        <v>6.076790655016517E-4</v>
      </c>
      <c r="AC96" s="22">
        <f t="shared" si="57"/>
        <v>160.42443761933134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1">
        <f t="shared" si="86"/>
        <v>13.689417486356579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67">
        <f t="shared" si="56"/>
        <v>398.05176878873766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381.67656863929176</v>
      </c>
      <c r="T97" s="59">
        <f t="shared" si="88"/>
        <v>475.41300114566593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131.97980387692024</v>
      </c>
      <c r="AA97" s="21">
        <f>EXP(-LN(2)/25)*AA96+(1-EXP(-LN(2)/25))/(LN(2)/25)*Calculateur!V97*Calculateur!X97*VLOOKUP('Données projet'!$B$9,Paramètres!$A$1:$I$89,3,0)*0.475*44/12</f>
        <v>25.098599888147646</v>
      </c>
      <c r="AB97" s="21">
        <f>EXP(-LN(2)/2)*AB96+(1-EXP(-LN(2)/2))/(LN(2)/2)*V97*Y97*VLOOKUP('Données projet'!$B$9,Paramètres!$A$1:$I$89,3,0)*0.475*44/12</f>
        <v>4.2969398800132212E-4</v>
      </c>
      <c r="AC97" s="22">
        <f t="shared" si="57"/>
        <v>157.07883345905589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1">
        <f t="shared" si="86"/>
        <v>13.818018651967211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67">
        <f t="shared" si="56"/>
        <v>399.13613248550951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381.67656863929176</v>
      </c>
      <c r="T98" s="59">
        <f t="shared" si="88"/>
        <v>475.41300114566593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129.39176042262551</v>
      </c>
      <c r="AA98" s="21">
        <f>EXP(-LN(2)/25)*AA97+(1-EXP(-LN(2)/25))/(LN(2)/25)*Calculateur!V98*Calculateur!X98*VLOOKUP('Données projet'!$B$9,Paramètres!$A$1:$I$89,3,0)*0.475*44/12</f>
        <v>24.412277354328243</v>
      </c>
      <c r="AB98" s="21">
        <f>EXP(-LN(2)/2)*AB97+(1-EXP(-LN(2)/2))/(LN(2)/2)*V98*Y98*VLOOKUP('Données projet'!$B$9,Paramètres!$A$1:$I$89,3,0)*0.475*44/12</f>
        <v>3.0383953275082585E-4</v>
      </c>
      <c r="AC98" s="22">
        <f t="shared" si="57"/>
        <v>153.80434161648651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1">
        <f t="shared" si="86"/>
        <v>13.946462340725052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67">
        <f t="shared" si="56"/>
        <v>400.22022191009609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381.67656863929176</v>
      </c>
      <c r="T99" s="59">
        <f t="shared" si="88"/>
        <v>475.41300114566593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126.85446692191886</v>
      </c>
      <c r="AA99" s="21">
        <f>EXP(-LN(2)/25)*AA98+(1-EXP(-LN(2)/25))/(LN(2)/25)*Calculateur!V99*Calculateur!X99*VLOOKUP('Données projet'!$B$9,Paramètres!$A$1:$I$89,3,0)*0.475*44/12</f>
        <v>23.744722346288267</v>
      </c>
      <c r="AB99" s="21">
        <f>EXP(-LN(2)/2)*AB98+(1-EXP(-LN(2)/2))/(LN(2)/2)*V99*Y99*VLOOKUP('Données projet'!$B$9,Paramètres!$A$1:$I$89,3,0)*0.475*44/12</f>
        <v>2.1484699400066106E-4</v>
      </c>
      <c r="AC99" s="22">
        <f t="shared" si="57"/>
        <v>150.59940411520111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1">
        <f t="shared" si="86"/>
        <v>14.074750382911397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67">
        <f t="shared" si="56"/>
        <v>401.30404025023728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381.67656863929176</v>
      </c>
      <c r="T100" s="59">
        <f t="shared" si="88"/>
        <v>475.41300114566593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124.36692819916485</v>
      </c>
      <c r="AA100" s="21">
        <f>EXP(-LN(2)/25)*AA99+(1-EXP(-LN(2)/25))/(LN(2)/25)*Calculateur!V100*Calculateur!X100*VLOOKUP('Données projet'!$B$9,Paramètres!$A$1:$I$89,3,0)*0.475*44/12</f>
        <v>23.095421665048335</v>
      </c>
      <c r="AB100" s="21">
        <f>EXP(-LN(2)/2)*AB99+(1-EXP(-LN(2)/2))/(LN(2)/2)*V100*Y100*VLOOKUP('Données projet'!$B$9,Paramètres!$A$1:$I$89,3,0)*0.475*44/12</f>
        <v>1.5191976637541293E-4</v>
      </c>
      <c r="AC100" s="22">
        <f t="shared" si="57"/>
        <v>147.46250178397958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1">
        <f t="shared" si="86"/>
        <v>14.202884568895271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67">
        <f t="shared" si="56"/>
        <v>402.3875906241592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381.67656863929176</v>
      </c>
      <c r="T101" s="59">
        <f t="shared" si="88"/>
        <v>475.41300114566593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121.92816859351524</v>
      </c>
      <c r="AA101" s="21">
        <f>EXP(-LN(2)/25)*AA100+(1-EXP(-LN(2)/25))/(LN(2)/25)*Calculateur!V101*Calculateur!X101*VLOOKUP('Données projet'!$B$9,Paramètres!$A$1:$I$89,3,0)*0.475*44/12</f>
        <v>22.463876145082146</v>
      </c>
      <c r="AB101" s="21">
        <f>EXP(-LN(2)/2)*AB100+(1-EXP(-LN(2)/2))/(LN(2)/2)*V101*Y101*VLOOKUP('Données projet'!$B$9,Paramètres!$A$1:$I$89,3,0)*0.475*44/12</f>
        <v>1.0742349700033053E-4</v>
      </c>
      <c r="AC101" s="22">
        <f t="shared" si="57"/>
        <v>144.39215216209439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1">
        <f t="shared" si="86"/>
        <v>14.330866650402021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67">
        <f t="shared" si="56"/>
        <v>403.47087608278349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381.67656863929176</v>
      </c>
      <c r="T102" s="59">
        <f t="shared" si="88"/>
        <v>475.41300114566593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119.53723157623594</v>
      </c>
      <c r="AA102" s="21">
        <f>EXP(-LN(2)/25)*AA101+(1-EXP(-LN(2)/25))/(LN(2)/25)*Calculateur!V102*Calculateur!X102*VLOOKUP('Données projet'!$B$9,Paramètres!$A$1:$I$89,3,0)*0.475*44/12</f>
        <v>21.849600270570971</v>
      </c>
      <c r="AB102" s="21">
        <f>EXP(-LN(2)/2)*AB101+(1-EXP(-LN(2)/2))/(LN(2)/2)*V102*Y102*VLOOKUP('Données projet'!$B$9,Paramètres!$A$1:$I$89,3,0)*0.475*44/12</f>
        <v>7.5959883187706463E-5</v>
      </c>
      <c r="AC102" s="22">
        <f t="shared" si="57"/>
        <v>141.38690780669009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1">
        <f t="shared" si="86"/>
        <v>14.458698341729095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67">
        <f t="shared" si="56"/>
        <v>404.55389961184477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381.67656863929176</v>
      </c>
      <c r="T103" s="59">
        <f t="shared" si="88"/>
        <v>475.41300114566593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117.19317937553789</v>
      </c>
      <c r="AA103" s="21">
        <f>EXP(-LN(2)/25)*AA102+(1-EXP(-LN(2)/25))/(LN(2)/25)*Calculateur!V103*Calculateur!X103*VLOOKUP('Données projet'!$B$9,Paramètres!$A$1:$I$89,3,0)*0.475*44/12</f>
        <v>21.252121802151667</v>
      </c>
      <c r="AB103" s="21">
        <f>EXP(-LN(2)/2)*AB102+(1-EXP(-LN(2)/2))/(LN(2)/2)*V103*Y103*VLOOKUP('Données projet'!$B$9,Paramètres!$A$1:$I$89,3,0)*0.475*44/12</f>
        <v>5.3711748500165265E-5</v>
      </c>
      <c r="AC103" s="22">
        <f t="shared" si="57"/>
        <v>138.44535488943808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1">
        <f t="shared" si="86"/>
        <v>14.586381320911869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67">
        <f t="shared" si="56"/>
        <v>405.63666413392144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381.67656863929176</v>
      </c>
      <c r="T104" s="59">
        <f t="shared" si="88"/>
        <v>475.41300114566593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114.89509260876487</v>
      </c>
      <c r="AA104" s="21">
        <f>EXP(-LN(2)/25)*AA103+(1-EXP(-LN(2)/25))/(LN(2)/25)*Calculateur!V104*Calculateur!X104*VLOOKUP('Données projet'!$B$9,Paramètres!$A$1:$I$89,3,0)*0.475*44/12</f>
        <v>20.670981413871317</v>
      </c>
      <c r="AB104" s="21">
        <f>EXP(-LN(2)/2)*AB103+(1-EXP(-LN(2)/2))/(LN(2)/2)*V104*Y104*VLOOKUP('Données projet'!$B$9,Paramètres!$A$1:$I$89,3,0)*0.475*44/12</f>
        <v>3.7979941593853231E-5</v>
      </c>
      <c r="AC104" s="22">
        <f t="shared" si="57"/>
        <v>135.5661120025778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1">
        <f t="shared" si="86"/>
        <v>14.713917230841966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67">
        <f t="shared" si="56"/>
        <v>406.71917251038303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381.67656863929176</v>
      </c>
      <c r="T105" s="59">
        <f t="shared" si="88"/>
        <v>475.41300114566593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112.64206992179375</v>
      </c>
      <c r="AA105" s="21">
        <f>EXP(-LN(2)/25)*AA104+(1-EXP(-LN(2)/25))/(LN(2)/25)*Calculateur!V105*Calculateur!X105*VLOOKUP('Données projet'!$B$9,Paramètres!$A$1:$I$89,3,0)*0.475*44/12</f>
        <v>20.105732340069338</v>
      </c>
      <c r="AB105" s="21">
        <f>EXP(-LN(2)/2)*AB104+(1-EXP(-LN(2)/2))/(LN(2)/2)*V105*Y105*VLOOKUP('Données projet'!$B$9,Paramètres!$A$1:$I$89,3,0)*0.475*44/12</f>
        <v>2.6855874250082633E-5</v>
      </c>
      <c r="AC105" s="22">
        <f t="shared" si="57"/>
        <v>132.74782911773733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1">
        <f t="shared" si="86"/>
        <v>14.841307680340405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67">
        <f t="shared" si="56"/>
        <v>407.80142754325948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381.67656863929176</v>
      </c>
      <c r="T106" s="59">
        <f t="shared" si="88"/>
        <v>475.41300114566593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110.43322763550599</v>
      </c>
      <c r="AA106" s="21">
        <f>EXP(-LN(2)/25)*AA105+(1-EXP(-LN(2)/25))/(LN(2)/25)*Calculateur!V106*Calculateur!X106*VLOOKUP('Données projet'!$B$9,Paramètres!$A$1:$I$89,3,0)*0.475*44/12</f>
        <v>19.555940031915629</v>
      </c>
      <c r="AB106" s="21">
        <f>EXP(-LN(2)/2)*AB105+(1-EXP(-LN(2)/2))/(LN(2)/2)*V106*Y106*VLOOKUP('Données projet'!$B$9,Paramètres!$A$1:$I$89,3,0)*0.475*44/12</f>
        <v>1.8989970796926616E-5</v>
      </c>
      <c r="AC106" s="22">
        <f t="shared" si="57"/>
        <v>129.98918665739239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1">
        <f t="shared" si="86"/>
        <v>14.968554245188011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67">
        <f t="shared" si="56"/>
        <v>408.88343197703574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381.67656863929176</v>
      </c>
      <c r="T107" s="59">
        <f t="shared" si="88"/>
        <v>475.41300114566593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108.26769939919156</v>
      </c>
      <c r="AA107" s="21">
        <f>EXP(-LN(2)/25)*AA106+(1-EXP(-LN(2)/25))/(LN(2)/25)*Calculateur!V107*Calculateur!X107*VLOOKUP('Données projet'!$B$9,Paramètres!$A$1:$I$89,3,0)*0.475*44/12</f>
        <v>19.021181823340704</v>
      </c>
      <c r="AB107" s="21">
        <f>EXP(-LN(2)/2)*AB106+(1-EXP(-LN(2)/2))/(LN(2)/2)*V107*Y107*VLOOKUP('Données projet'!$B$9,Paramètres!$A$1:$I$89,3,0)*0.475*44/12</f>
        <v>1.3427937125041316E-5</v>
      </c>
      <c r="AC107" s="22">
        <f t="shared" si="57"/>
        <v>127.28889465046939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1">
        <f t="shared" si="86"/>
        <v>15.095658469114912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67">
        <f t="shared" si="56"/>
        <v>409.96518850037506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381.67656863929176</v>
      </c>
      <c r="T108" s="59">
        <f t="shared" si="88"/>
        <v>475.41300114566593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106.14463585074945</v>
      </c>
      <c r="AA108" s="21">
        <f>EXP(-LN(2)/25)*AA107+(1-EXP(-LN(2)/25))/(LN(2)/25)*Calculateur!V108*Calculateur!X108*VLOOKUP('Données projet'!$B$9,Paramètres!$A$1:$I$89,3,0)*0.475*44/12</f>
        <v>18.501046606100974</v>
      </c>
      <c r="AB108" s="21">
        <f>EXP(-LN(2)/2)*AB107+(1-EXP(-LN(2)/2))/(LN(2)/2)*V108*Y108*VLOOKUP('Données projet'!$B$9,Paramètres!$A$1:$I$89,3,0)*0.475*44/12</f>
        <v>9.4949853984633079E-6</v>
      </c>
      <c r="AC108" s="22">
        <f t="shared" si="57"/>
        <v>124.64569195183581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1">
        <f t="shared" si="86"/>
        <v>15.222621864751364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67">
        <f t="shared" si="56"/>
        <v>411.04669974777528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381.67656863929176</v>
      </c>
      <c r="T109" s="59">
        <f t="shared" si="88"/>
        <v>475.41300114566593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104.0632042835514</v>
      </c>
      <c r="AA109" s="21">
        <f>EXP(-LN(2)/25)*AA108+(1-EXP(-LN(2)/25))/(LN(2)/25)*Calculateur!V109*Calculateur!X109*VLOOKUP('Données projet'!$B$9,Paramètres!$A$1:$I$89,3,0)*0.475*44/12</f>
        <v>17.995134513729386</v>
      </c>
      <c r="AB109" s="21">
        <f>EXP(-LN(2)/2)*AB108+(1-EXP(-LN(2)/2))/(LN(2)/2)*V109*Y109*VLOOKUP('Données projet'!$B$9,Paramètres!$A$1:$I$89,3,0)*0.475*44/12</f>
        <v>6.7139685625206581E-6</v>
      </c>
      <c r="AC109" s="22">
        <f t="shared" si="57"/>
        <v>122.05834551124934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1">
        <f t="shared" si="86"/>
        <v>15.349445914541667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67">
        <f t="shared" si="56"/>
        <v>412.12796830116002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381.67656863929176</v>
      </c>
      <c r="T110" s="59">
        <f t="shared" si="88"/>
        <v>475.41300114566593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102.02258831983821</v>
      </c>
      <c r="AA110" s="21">
        <f>EXP(-LN(2)/25)*AA109+(1-EXP(-LN(2)/25))/(LN(2)/25)*Calculateur!V110*Calculateur!X110*VLOOKUP('Données projet'!$B$9,Paramètres!$A$1:$I$89,3,0)*0.475*44/12</f>
        <v>17.503056614128461</v>
      </c>
      <c r="AB110" s="21">
        <f>EXP(-LN(2)/2)*AB109+(1-EXP(-LN(2)/2))/(LN(2)/2)*V110*Y110*VLOOKUP('Données projet'!$B$9,Paramètres!$A$1:$I$89,3,0)*0.475*44/12</f>
        <v>4.7474926992316539E-6</v>
      </c>
      <c r="AC110" s="22">
        <f t="shared" si="57"/>
        <v>119.52564968145937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1">
        <f t="shared" si="86"/>
        <v>15.476132071622835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67">
        <f t="shared" si="56"/>
        <v>413.20899669140971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381.67656863929176</v>
      </c>
      <c r="T111" s="59">
        <f t="shared" si="88"/>
        <v>475.41300114566593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100.02198759052058</v>
      </c>
      <c r="AA111" s="21">
        <f>EXP(-LN(2)/25)*AA110+(1-EXP(-LN(2)/25))/(LN(2)/25)*Calculateur!V111*Calculateur!X111*VLOOKUP('Données projet'!$B$9,Paramètres!$A$1:$I$89,3,0)*0.475*44/12</f>
        <v>17.024434610569376</v>
      </c>
      <c r="AB111" s="21">
        <f>EXP(-LN(2)/2)*AB110+(1-EXP(-LN(2)/2))/(LN(2)/2)*V111*Y111*VLOOKUP('Données projet'!$B$9,Paramètres!$A$1:$I$89,3,0)*0.475*44/12</f>
        <v>3.3569842812603291E-6</v>
      </c>
      <c r="AC111" s="22">
        <f t="shared" si="57"/>
        <v>117.04642555807423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1">
        <f t="shared" si="86"/>
        <v>15.602681760669958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67">
        <f t="shared" si="56"/>
        <v>414.28978739983347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381.67656863929176</v>
      </c>
      <c r="T112" s="59">
        <f t="shared" si="88"/>
        <v>475.41300114566593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98.060617421258925</v>
      </c>
      <c r="AA112" s="21">
        <f>EXP(-LN(2)/25)*AA111+(1-EXP(-LN(2)/25))/(LN(2)/25)*Calculateur!V112*Calculateur!X112*VLOOKUP('Données projet'!$B$9,Paramètres!$A$1:$I$89,3,0)*0.475*44/12</f>
        <v>16.55890055086725</v>
      </c>
      <c r="AB112" s="21">
        <f>EXP(-LN(2)/2)*AB111+(1-EXP(-LN(2)/2))/(LN(2)/2)*V112*Y112*VLOOKUP('Données projet'!$B$9,Paramètres!$A$1:$I$89,3,0)*0.475*44/12</f>
        <v>2.373746349615827E-6</v>
      </c>
      <c r="AC112" s="22">
        <f t="shared" si="57"/>
        <v>114.61952034587253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1">
        <f t="shared" si="86"/>
        <v>15.729096378709464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67">
        <f t="shared" si="56"/>
        <v>415.37034285958561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381.67656863929176</v>
      </c>
      <c r="T113" s="59">
        <f t="shared" si="88"/>
        <v>475.41300114566593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96.137708524698809</v>
      </c>
      <c r="AA113" s="21">
        <f>EXP(-LN(2)/25)*AA112+(1-EXP(-LN(2)/25))/(LN(2)/25)*Calculateur!V113*Calculateur!X113*VLOOKUP('Données projet'!$B$9,Paramètres!$A$1:$I$89,3,0)*0.475*44/12</f>
        <v>16.10609654450905</v>
      </c>
      <c r="AB113" s="21">
        <f>EXP(-LN(2)/2)*AB112+(1-EXP(-LN(2)/2))/(LN(2)/2)*V113*Y113*VLOOKUP('Données projet'!$B$9,Paramètres!$A$1:$I$89,3,0)*0.475*44/12</f>
        <v>1.6784921406301645E-6</v>
      </c>
      <c r="AC113" s="22">
        <f t="shared" si="57"/>
        <v>112.24380674770001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1">
        <f t="shared" si="86"/>
        <v>15.85537729590216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67">
        <f t="shared" si="56"/>
        <v>416.45066545702952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381.67656863929176</v>
      </c>
      <c r="T114" s="59">
        <f t="shared" si="88"/>
        <v>475.41300114566593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94.252506698741627</v>
      </c>
      <c r="AA114" s="21">
        <f>EXP(-LN(2)/25)*AA113+(1-EXP(-LN(2)/25))/(LN(2)/25)*Calculateur!V114*Calculateur!X114*VLOOKUP('Données projet'!$B$9,Paramètres!$A$1:$I$89,3,0)*0.475*44/12</f>
        <v>15.665674487516643</v>
      </c>
      <c r="AB114" s="21">
        <f>EXP(-LN(2)/2)*AB113+(1-EXP(-LN(2)/2))/(LN(2)/2)*V114*Y114*VLOOKUP('Données projet'!$B$9,Paramètres!$A$1:$I$89,3,0)*0.475*44/12</f>
        <v>1.1868731748079135E-6</v>
      </c>
      <c r="AC114" s="22">
        <f t="shared" si="57"/>
        <v>109.91818237313144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1">
        <f t="shared" si="86"/>
        <v>15.981525856297083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67">
        <f t="shared" si="56"/>
        <v>417.53075753305069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381.67656863929176</v>
      </c>
      <c r="T115" s="59">
        <f t="shared" si="88"/>
        <v>475.41300114566593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92.404272530731888</v>
      </c>
      <c r="AA115" s="21">
        <f>EXP(-LN(2)/25)*AA114+(1-EXP(-LN(2)/25))/(LN(2)/25)*Calculateur!V115*Calculateur!X115*VLOOKUP('Données projet'!$B$9,Paramètres!$A$1:$I$89,3,0)*0.475*44/12</f>
        <v>15.237295794833484</v>
      </c>
      <c r="AB115" s="21">
        <f>EXP(-LN(2)/2)*AB114+(1-EXP(-LN(2)/2))/(LN(2)/2)*V115*Y115*VLOOKUP('Données projet'!$B$9,Paramètres!$A$1:$I$89,3,0)*0.475*44/12</f>
        <v>8.3924607031508227E-7</v>
      </c>
      <c r="AC115" s="22">
        <f t="shared" si="57"/>
        <v>107.64156916481144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1">
        <f t="shared" si="86"/>
        <v>16.107543378557729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67">
        <f t="shared" si="56"/>
        <v>418.61062138432129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381.67656863929176</v>
      </c>
      <c r="T116" s="59">
        <f t="shared" si="88"/>
        <v>475.41300114566593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90.592281107445288</v>
      </c>
      <c r="AA116" s="21">
        <f>EXP(-LN(2)/25)*AA115+(1-EXP(-LN(2)/25))/(LN(2)/25)*Calculateur!V116*Calculateur!X116*VLOOKUP('Données projet'!$B$9,Paramètres!$A$1:$I$89,3,0)*0.475*44/12</f>
        <v>14.820631140029201</v>
      </c>
      <c r="AB116" s="21">
        <f>EXP(-LN(2)/2)*AB115+(1-EXP(-LN(2)/2))/(LN(2)/2)*V116*Y116*VLOOKUP('Données projet'!$B$9,Paramètres!$A$1:$I$89,3,0)*0.475*44/12</f>
        <v>5.9343658740395674E-7</v>
      </c>
      <c r="AC116" s="22">
        <f t="shared" si="57"/>
        <v>105.41291284091108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1">
        <f t="shared" si="86"/>
        <v>16.233431156661826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67">
        <f t="shared" si="56"/>
        <v>419.69025926451928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381.67656863929176</v>
      </c>
      <c r="T117" s="59">
        <f t="shared" si="88"/>
        <v>475.41300114566593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88.815821730763702</v>
      </c>
      <c r="AA117" s="21">
        <f>EXP(-LN(2)/25)*AA116+(1-EXP(-LN(2)/25))/(LN(2)/25)*Calculateur!V117*Calculateur!X117*VLOOKUP('Données projet'!$B$9,Paramètres!$A$1:$I$89,3,0)*0.475*44/12</f>
        <v>14.415360202121985</v>
      </c>
      <c r="AB117" s="21">
        <f>EXP(-LN(2)/2)*AB116+(1-EXP(-LN(2)/2))/(LN(2)/2)*V117*Y117*VLOOKUP('Données projet'!$B$9,Paramètres!$A$1:$I$89,3,0)*0.475*44/12</f>
        <v>4.1962303515754113E-7</v>
      </c>
      <c r="AC117" s="22">
        <f t="shared" si="57"/>
        <v>103.23118235250872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1">
        <f t="shared" si="86"/>
        <v>16.359190460575888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67">
        <f t="shared" si="56"/>
        <v>420.76967338550293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381.67656863929176</v>
      </c>
      <c r="T118" s="59">
        <f t="shared" si="88"/>
        <v>475.41300114566593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87.074197638925611</v>
      </c>
      <c r="AA118" s="21">
        <f>EXP(-LN(2)/25)*AA117+(1-EXP(-LN(2)/25))/(LN(2)/25)*Calculateur!V118*Calculateur!X118*VLOOKUP('Données projet'!$B$9,Paramètres!$A$1:$I$89,3,0)*0.475*44/12</f>
        <v>14.021171419324112</v>
      </c>
      <c r="AB118" s="21">
        <f>EXP(-LN(2)/2)*AB117+(1-EXP(-LN(2)/2))/(LN(2)/2)*V118*Y118*VLOOKUP('Données projet'!$B$9,Paramètres!$A$1:$I$89,3,0)*0.475*44/12</f>
        <v>2.9671829370197837E-7</v>
      </c>
      <c r="AC118" s="22">
        <f t="shared" si="57"/>
        <v>101.09536935496803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1">
        <f t="shared" si="86"/>
        <v>16.484822536905565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67">
        <f t="shared" si="56"/>
        <v>421.84886591844383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381.67656863929176</v>
      </c>
      <c r="T119" s="59">
        <f t="shared" si="88"/>
        <v>475.41300114566593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85.36672573324266</v>
      </c>
      <c r="AA119" s="21">
        <f>EXP(-LN(2)/25)*AA118+(1-EXP(-LN(2)/25))/(LN(2)/25)*Calculateur!V119*Calculateur!X119*VLOOKUP('Données projet'!$B$9,Paramètres!$A$1:$I$89,3,0)*0.475*44/12</f>
        <v>13.637761749521335</v>
      </c>
      <c r="AB119" s="21">
        <f>EXP(-LN(2)/2)*AB118+(1-EXP(-LN(2)/2))/(LN(2)/2)*V119*Y119*VLOOKUP('Données projet'!$B$9,Paramètres!$A$1:$I$89,3,0)*0.475*44/12</f>
        <v>2.0981151757877057E-7</v>
      </c>
      <c r="AC119" s="22">
        <f t="shared" si="57"/>
        <v>99.004487692575509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1">
        <f t="shared" si="86"/>
        <v>16.610328609522991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67">
        <f t="shared" si="56"/>
        <v>422.92783899491917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381.67656863929176</v>
      </c>
      <c r="T120" s="59">
        <f t="shared" si="88"/>
        <v>475.41300114566593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83.692736310175121</v>
      </c>
      <c r="AA120" s="21">
        <f>EXP(-LN(2)/25)*AA119+(1-EXP(-LN(2)/25))/(LN(2)/25)*Calculateur!V120*Calculateur!X120*VLOOKUP('Données projet'!$B$9,Paramètres!$A$1:$I$89,3,0)*0.475*44/12</f>
        <v>13.264836437301954</v>
      </c>
      <c r="AB120" s="21">
        <f>EXP(-LN(2)/2)*AB119+(1-EXP(-LN(2)/2))/(LN(2)/2)*V120*Y120*VLOOKUP('Données projet'!$B$9,Paramètres!$A$1:$I$89,3,0)*0.475*44/12</f>
        <v>1.4835914685098919E-7</v>
      </c>
      <c r="AC120" s="22">
        <f t="shared" si="57"/>
        <v>96.957572895836222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1">
        <f t="shared" si="86"/>
        <v>16.735709880171999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67">
        <f t="shared" si="56"/>
        <v>424.0065947079662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381.67656863929176</v>
      </c>
      <c r="T121" s="59">
        <f t="shared" si="88"/>
        <v>475.41300114566593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82.051572798661212</v>
      </c>
      <c r="AA121" s="21">
        <f>EXP(-LN(2)/25)*AA120+(1-EXP(-LN(2)/25))/(LN(2)/25)*Calculateur!V121*Calculateur!X121*VLOOKUP('Données projet'!$B$9,Paramètres!$A$1:$I$89,3,0)*0.475*44/12</f>
        <v>12.9021087873565</v>
      </c>
      <c r="AB121" s="21">
        <f>EXP(-LN(2)/2)*AB120+(1-EXP(-LN(2)/2))/(LN(2)/2)*V121*Y121*VLOOKUP('Données projet'!$B$9,Paramètres!$A$1:$I$89,3,0)*0.475*44/12</f>
        <v>1.0490575878938528E-7</v>
      </c>
      <c r="AC121" s="22">
        <f t="shared" si="57"/>
        <v>94.953681690923474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1">
        <f t="shared" si="86"/>
        <v>16.860967529052314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67">
        <f t="shared" si="56"/>
        <v>425.08513511309934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381.67656863929176</v>
      </c>
      <c r="T122" s="59">
        <f t="shared" si="88"/>
        <v>475.41300114566593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80.442591502597196</v>
      </c>
      <c r="AA122" s="21">
        <f>EXP(-LN(2)/25)*AA121+(1-EXP(-LN(2)/25))/(LN(2)/25)*Calculateur!V122*Calculateur!X122*VLOOKUP('Données projet'!$B$9,Paramètres!$A$1:$I$89,3,0)*0.475*44/12</f>
        <v>12.549299944073823</v>
      </c>
      <c r="AB122" s="21">
        <f>EXP(-LN(2)/2)*AB121+(1-EXP(-LN(2)/2))/(LN(2)/2)*V122*Y122*VLOOKUP('Données projet'!$B$9,Paramètres!$A$1:$I$89,3,0)*0.475*44/12</f>
        <v>7.4179573425494593E-8</v>
      </c>
      <c r="AC122" s="22">
        <f t="shared" si="57"/>
        <v>92.991891520850587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1">
        <f t="shared" si="86"/>
        <v>16.986102715383467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67">
        <f t="shared" si="56"/>
        <v>426.1634622292928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381.67656863929176</v>
      </c>
      <c r="T123" s="59">
        <f t="shared" si="88"/>
        <v>475.41300114566593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78.865161348367309</v>
      </c>
      <c r="AA123" s="21">
        <f>EXP(-LN(2)/25)*AA122+(1-EXP(-LN(2)/25))/(LN(2)/25)*Calculateur!V123*Calculateur!X123*VLOOKUP('Données projet'!$B$9,Paramètres!$A$1:$I$89,3,0)*0.475*44/12</f>
        <v>12.206138677164121</v>
      </c>
      <c r="AB123" s="21">
        <f>EXP(-LN(2)/2)*AB122+(1-EXP(-LN(2)/2))/(LN(2)/2)*V123*Y123*VLOOKUP('Données projet'!$B$9,Paramètres!$A$1:$I$89,3,0)*0.475*44/12</f>
        <v>5.2452879394692642E-8</v>
      </c>
      <c r="AC123" s="22">
        <f t="shared" si="57"/>
        <v>91.071300077984304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1">
        <f t="shared" si="86"/>
        <v>17.111116577949474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67">
        <f t="shared" si="56"/>
        <v>427.24157803992864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381.67656863929176</v>
      </c>
      <c r="T124" s="59">
        <f t="shared" si="88"/>
        <v>475.41300114566593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77.318663637324477</v>
      </c>
      <c r="AA124" s="21">
        <f>EXP(-LN(2)/25)*AA123+(1-EXP(-LN(2)/25))/(LN(2)/25)*Calculateur!V124*Calculateur!X124*VLOOKUP('Données projet'!$B$9,Paramètres!$A$1:$I$89,3,0)*0.475*44/12</f>
        <v>11.872361173144133</v>
      </c>
      <c r="AB124" s="21">
        <f>EXP(-LN(2)/2)*AB123+(1-EXP(-LN(2)/2))/(LN(2)/2)*V124*Y124*VLOOKUP('Données projet'!$B$9,Paramètres!$A$1:$I$89,3,0)*0.475*44/12</f>
        <v>3.7089786712747296E-8</v>
      </c>
      <c r="AC124" s="22">
        <f t="shared" si="57"/>
        <v>89.191024847558396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1">
        <f t="shared" si="86"/>
        <v>17.236010235624839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67">
        <f t="shared" si="56"/>
        <v>428.31948449371316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381.67656863929176</v>
      </c>
      <c r="T125" s="59">
        <f t="shared" si="88"/>
        <v>475.41300114566593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75.802491803124724</v>
      </c>
      <c r="AA125" s="21">
        <f>EXP(-LN(2)/25)*AA124+(1-EXP(-LN(2)/25))/(LN(2)/25)*Calculateur!V125*Calculateur!X125*VLOOKUP('Données projet'!$B$9,Paramètres!$A$1:$I$89,3,0)*0.475*44/12</f>
        <v>11.547710832524167</v>
      </c>
      <c r="AB125" s="21">
        <f>EXP(-LN(2)/2)*AB124+(1-EXP(-LN(2)/2))/(LN(2)/2)*V125*Y125*VLOOKUP('Données projet'!$B$9,Paramètres!$A$1:$I$89,3,0)*0.475*44/12</f>
        <v>2.6226439697346321E-8</v>
      </c>
      <c r="AC125" s="22">
        <f t="shared" si="57"/>
        <v>87.350202661875329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1">
        <f t="shared" si="86"/>
        <v>17.360784787882967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67">
        <f t="shared" si="56"/>
        <v>429.39718350556279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381.67656863929176</v>
      </c>
      <c r="T126" s="59">
        <f t="shared" si="88"/>
        <v>475.41300114566593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74.316051173820128</v>
      </c>
      <c r="AA126" s="21">
        <f>EXP(-LN(2)/25)*AA125+(1-EXP(-LN(2)/25))/(LN(2)/25)*Calculateur!V126*Calculateur!X126*VLOOKUP('Données projet'!$B$9,Paramètres!$A$1:$I$89,3,0)*0.475*44/12</f>
        <v>11.231938072541073</v>
      </c>
      <c r="AB126" s="21">
        <f>EXP(-LN(2)/2)*AB125+(1-EXP(-LN(2)/2))/(LN(2)/2)*V126*Y126*VLOOKUP('Données projet'!$B$9,Paramètres!$A$1:$I$89,3,0)*0.475*44/12</f>
        <v>1.8544893356373648E-8</v>
      </c>
      <c r="AC126" s="22">
        <f t="shared" si="57"/>
        <v>85.547989264906093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1">
        <f t="shared" si="86"/>
        <v>17.485441315287559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67">
        <f t="shared" si="56"/>
        <v>430.47467695745911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381.67656863929176</v>
      </c>
      <c r="T127" s="59">
        <f t="shared" si="88"/>
        <v>475.41300114566593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72.858758738616928</v>
      </c>
      <c r="AA127" s="21">
        <f>EXP(-LN(2)/25)*AA126+(1-EXP(-LN(2)/25))/(LN(2)/25)*Calculateur!V127*Calculateur!X127*VLOOKUP('Données projet'!$B$9,Paramètres!$A$1:$I$89,3,0)*0.475*44/12</f>
        <v>10.924800135285485</v>
      </c>
      <c r="AB127" s="21">
        <f>EXP(-LN(2)/2)*AB126+(1-EXP(-LN(2)/2))/(LN(2)/2)*V127*Y127*VLOOKUP('Données projet'!$B$9,Paramètres!$A$1:$I$89,3,0)*0.475*44/12</f>
        <v>1.311321984867316E-8</v>
      </c>
      <c r="AC127" s="22">
        <f t="shared" si="57"/>
        <v>83.78355888701563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1">
        <f t="shared" si="86"/>
        <v>17.609980879967505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67">
        <f t="shared" si="56"/>
        <v>431.5519666992767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381.67656863929176</v>
      </c>
      <c r="T128" s="59">
        <f t="shared" si="88"/>
        <v>475.41300114566593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71.430042919207452</v>
      </c>
      <c r="AA128" s="21">
        <f>EXP(-LN(2)/25)*AA127+(1-EXP(-LN(2)/25))/(LN(2)/25)*Calculateur!V128*Calculateur!X128*VLOOKUP('Données projet'!$B$9,Paramètres!$A$1:$I$89,3,0)*0.475*44/12</f>
        <v>10.626060901075833</v>
      </c>
      <c r="AB128" s="21">
        <f>EXP(-LN(2)/2)*AB127+(1-EXP(-LN(2)/2))/(LN(2)/2)*V128*Y128*VLOOKUP('Données projet'!$B$9,Paramètres!$A$1:$I$89,3,0)*0.475*44/12</f>
        <v>9.2724466781868241E-9</v>
      </c>
      <c r="AC128" s="22">
        <f t="shared" si="57"/>
        <v>82.056103829555724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1">
        <f t="shared" si="86"/>
        <v>17.734404526076432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67">
        <f t="shared" si="56"/>
        <v>432.62905454958309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381.67656863929176</v>
      </c>
      <c r="T129" s="59">
        <f t="shared" si="88"/>
        <v>475.41300114566593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70.029343345585986</v>
      </c>
      <c r="AA129" s="21">
        <f>EXP(-LN(2)/25)*AA128+(1-EXP(-LN(2)/25))/(LN(2)/25)*Calculateur!V129*Calculateur!X129*VLOOKUP('Données projet'!$B$9,Paramètres!$A$1:$I$89,3,0)*0.475*44/12</f>
        <v>10.335490706935659</v>
      </c>
      <c r="AB129" s="21">
        <f>EXP(-LN(2)/2)*AB128+(1-EXP(-LN(2)/2))/(LN(2)/2)*V129*Y129*VLOOKUP('Données projet'!$B$9,Paramètres!$A$1:$I$89,3,0)*0.475*44/12</f>
        <v>6.5566099243365802E-9</v>
      </c>
      <c r="AC129" s="22">
        <f t="shared" si="57"/>
        <v>80.364834059078248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1">
        <f t="shared" si="86"/>
        <v>17.858713280237058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67">
        <f t="shared" si="56"/>
        <v>433.70594229641279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381.67656863929176</v>
      </c>
      <c r="T130" s="59">
        <f t="shared" si="88"/>
        <v>475.41300114566593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68.656110636260863</v>
      </c>
      <c r="AA130" s="21">
        <f>EXP(-LN(2)/25)*AA129+(1-EXP(-LN(2)/25))/(LN(2)/25)*Calculateur!V130*Calculateur!X130*VLOOKUP('Données projet'!$B$9,Paramètres!$A$1:$I$89,3,0)*0.475*44/12</f>
        <v>10.052866170034669</v>
      </c>
      <c r="AB130" s="21">
        <f>EXP(-LN(2)/2)*AB129+(1-EXP(-LN(2)/2))/(LN(2)/2)*V130*Y130*VLOOKUP('Données projet'!$B$9,Paramètres!$A$1:$I$89,3,0)*0.475*44/12</f>
        <v>4.636223339093412E-9</v>
      </c>
      <c r="AC130" s="22">
        <f t="shared" si="57"/>
        <v>78.708976810931759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1">
        <f t="shared" si="86"/>
        <v>17.982908151971163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67">
        <f t="shared" si="56"/>
        <v>434.78263169801642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381.67656863929176</v>
      </c>
      <c r="T131" s="59">
        <f t="shared" si="88"/>
        <v>475.41300114566593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67.309806182776356</v>
      </c>
      <c r="AA131" s="21">
        <f>EXP(-LN(2)/25)*AA130+(1-EXP(-LN(2)/25))/(LN(2)/25)*Calculateur!V131*Calculateur!X131*VLOOKUP('Données projet'!$B$9,Paramètres!$A$1:$I$89,3,0)*0.475*44/12</f>
        <v>9.7779700159578145</v>
      </c>
      <c r="AB131" s="21">
        <f>EXP(-LN(2)/2)*AB130+(1-EXP(-LN(2)/2))/(LN(2)/2)*V131*Y131*VLOOKUP('Données projet'!$B$9,Paramètres!$A$1:$I$89,3,0)*0.475*44/12</f>
        <v>3.2783049621682901E-9</v>
      </c>
      <c r="AC131" s="22">
        <f t="shared" si="57"/>
        <v>77.087776202012478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1">
        <f t="shared" si="86"/>
        <v>18.106990134115833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67">
        <f t="shared" ref="H132:H195" si="110">(B132+E132+F132)*44/12+(C132+D132)*0.475*44/12</f>
        <v>435.85912448358499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381.67656863929176</v>
      </c>
      <c r="T132" s="59">
        <f t="shared" si="88"/>
        <v>475.41300114566593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65.989901938460051</v>
      </c>
      <c r="AA132" s="21">
        <f>EXP(-LN(2)/25)*AA131+(1-EXP(-LN(2)/25))/(LN(2)/25)*Calculateur!V132*Calculateur!X132*VLOOKUP('Données projet'!$B$9,Paramètres!$A$1:$I$89,3,0)*0.475*44/12</f>
        <v>9.5105909116703522</v>
      </c>
      <c r="AB132" s="21">
        <f>EXP(-LN(2)/2)*AB131+(1-EXP(-LN(2)/2))/(LN(2)/2)*V132*Y132*VLOOKUP('Données projet'!$B$9,Paramètres!$A$1:$I$89,3,0)*0.475*44/12</f>
        <v>2.318111669546706E-9</v>
      </c>
      <c r="AC132" s="22">
        <f t="shared" ref="AC132:AC153" si="111">SUM(Z132:AB132)</f>
        <v>75.500492852448517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1">
        <f t="shared" ref="D133:D196" si="140">IFERROR(EXP(-1.0587+0.8836*LN(C133)+0.284),0)</f>
        <v>18.230960203226296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67">
        <f t="shared" si="110"/>
        <v>436.93542235395239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381.67656863929176</v>
      </c>
      <c r="T133" s="59">
        <f t="shared" ref="T133:T196" si="142">$T$3</f>
        <v>475.41300114566593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64.695880211312684</v>
      </c>
      <c r="AA133" s="21">
        <f>EXP(-LN(2)/25)*AA132+(1-EXP(-LN(2)/25))/(LN(2)/25)*Calculateur!V133*Calculateur!X133*VLOOKUP('Données projet'!$B$9,Paramètres!$A$1:$I$89,3,0)*0.475*44/12</f>
        <v>9.2505233030504872</v>
      </c>
      <c r="AB133" s="21">
        <f>EXP(-LN(2)/2)*AB132+(1-EXP(-LN(2)/2))/(LN(2)/2)*V133*Y133*VLOOKUP('Données projet'!$B$9,Paramètres!$A$1:$I$89,3,0)*0.475*44/12</f>
        <v>1.6391524810841451E-9</v>
      </c>
      <c r="AC133" s="22">
        <f t="shared" si="111"/>
        <v>73.94640351600232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1">
        <f t="shared" si="140"/>
        <v>18.354819319966147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67">
        <f t="shared" si="110"/>
        <v>438.01152698227429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381.67656863929176</v>
      </c>
      <c r="T134" s="59">
        <f t="shared" si="142"/>
        <v>475.41300114566593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63.427233460959364</v>
      </c>
      <c r="AA134" s="21">
        <f>EXP(-LN(2)/25)*AA133+(1-EXP(-LN(2)/25))/(LN(2)/25)*Calculateur!V134*Calculateur!X134*VLOOKUP('Données projet'!$B$9,Paramètres!$A$1:$I$89,3,0)*0.475*44/12</f>
        <v>8.9975672568646932</v>
      </c>
      <c r="AB134" s="21">
        <f>EXP(-LN(2)/2)*AB133+(1-EXP(-LN(2)/2))/(LN(2)/2)*V134*Y134*VLOOKUP('Données projet'!$B$9,Paramètres!$A$1:$I$89,3,0)*0.475*44/12</f>
        <v>1.159055834773353E-9</v>
      </c>
      <c r="AC134" s="22">
        <f t="shared" si="111"/>
        <v>72.424800718983107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1">
        <f t="shared" si="140"/>
        <v>18.47856842948519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67">
        <f t="shared" si="110"/>
        <v>439.08744001468665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381.67656863929176</v>
      </c>
      <c r="T135" s="59">
        <f t="shared" si="142"/>
        <v>475.41300114566593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62.183464099582359</v>
      </c>
      <c r="AA135" s="21">
        <f>EXP(-LN(2)/25)*AA134+(1-EXP(-LN(2)/25))/(LN(2)/25)*Calculateur!V135*Calculateur!X135*VLOOKUP('Données projet'!$B$9,Paramètres!$A$1:$I$89,3,0)*0.475*44/12</f>
        <v>8.7515283070642305</v>
      </c>
      <c r="AB135" s="21">
        <f>EXP(-LN(2)/2)*AB134+(1-EXP(-LN(2)/2))/(LN(2)/2)*V135*Y135*VLOOKUP('Données projet'!$B$9,Paramètres!$A$1:$I$89,3,0)*0.475*44/12</f>
        <v>8.1957624054207253E-10</v>
      </c>
      <c r="AC135" s="22">
        <f t="shared" si="111"/>
        <v>70.934992407466169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1">
        <f t="shared" si="140"/>
        <v>18.60220846178558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67">
        <f t="shared" si="110"/>
        <v>440.16316307094314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381.67656863929176</v>
      </c>
      <c r="T136" s="59">
        <f t="shared" si="142"/>
        <v>475.41300114566593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60.964084296757555</v>
      </c>
      <c r="AA136" s="21">
        <f>EXP(-LN(2)/25)*AA135+(1-EXP(-LN(2)/25))/(LN(2)/25)*Calculateur!V136*Calculateur!X136*VLOOKUP('Données projet'!$B$9,Paramètres!$A$1:$I$89,3,0)*0.475*44/12</f>
        <v>8.5122173052846879</v>
      </c>
      <c r="AB136" s="21">
        <f>EXP(-LN(2)/2)*AB135+(1-EXP(-LN(2)/2))/(LN(2)/2)*V136*Y136*VLOOKUP('Données projet'!$B$9,Paramètres!$A$1:$I$89,3,0)*0.475*44/12</f>
        <v>5.7952791738667651E-10</v>
      </c>
      <c r="AC136" s="22">
        <f t="shared" si="111"/>
        <v>69.476301602621774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1">
        <f t="shared" si="140"/>
        <v>18.725740332076615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67">
        <f t="shared" si="110"/>
        <v>441.23869774503339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381.67656863929176</v>
      </c>
      <c r="T137" s="59">
        <f t="shared" si="142"/>
        <v>475.41300114566593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59.768615788117906</v>
      </c>
      <c r="AA137" s="21">
        <f>EXP(-LN(2)/25)*AA136+(1-EXP(-LN(2)/25))/(LN(2)/25)*Calculateur!V137*Calculateur!X137*VLOOKUP('Données projet'!$B$9,Paramètres!$A$1:$I$89,3,0)*0.475*44/12</f>
        <v>8.279450275433625</v>
      </c>
      <c r="AB137" s="21">
        <f>EXP(-LN(2)/2)*AB136+(1-EXP(-LN(2)/2))/(LN(2)/2)*V137*Y137*VLOOKUP('Données projet'!$B$9,Paramètres!$A$1:$I$89,3,0)*0.475*44/12</f>
        <v>4.0978812027103626E-10</v>
      </c>
      <c r="AC137" s="22">
        <f t="shared" si="111"/>
        <v>68.048066063961315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1">
        <f t="shared" si="140"/>
        <v>18.849164941118623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67">
        <f t="shared" si="110"/>
        <v>442.31404560578153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381.67656863929176</v>
      </c>
      <c r="T138" s="59">
        <f t="shared" si="142"/>
        <v>475.41300114566593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58.596589687768883</v>
      </c>
      <c r="AA138" s="21">
        <f>EXP(-LN(2)/25)*AA137+(1-EXP(-LN(2)/25))/(LN(2)/25)*Calculateur!V138*Calculateur!X138*VLOOKUP('Données projet'!$B$9,Paramètres!$A$1:$I$89,3,0)*0.475*44/12</f>
        <v>8.0530482722545251</v>
      </c>
      <c r="AB138" s="21">
        <f>EXP(-LN(2)/2)*AB137+(1-EXP(-LN(2)/2))/(LN(2)/2)*V138*Y138*VLOOKUP('Données projet'!$B$9,Paramètres!$A$1:$I$89,3,0)*0.475*44/12</f>
        <v>2.8976395869333825E-10</v>
      </c>
      <c r="AC138" s="22">
        <f t="shared" si="111"/>
        <v>66.649637960313171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1">
        <f t="shared" si="140"/>
        <v>18.972483175556398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67">
        <f t="shared" si="110"/>
        <v>443.38920819742737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381.67656863929176</v>
      </c>
      <c r="T139" s="59">
        <f t="shared" si="142"/>
        <v>475.41300114566593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57.447546304382378</v>
      </c>
      <c r="AA139" s="21">
        <f>EXP(-LN(2)/25)*AA138+(1-EXP(-LN(2)/25))/(LN(2)/25)*Calculateur!V139*Calculateur!X139*VLOOKUP('Données projet'!$B$9,Paramètres!$A$1:$I$89,3,0)*0.475*44/12</f>
        <v>7.8328372437583216</v>
      </c>
      <c r="AB139" s="21">
        <f>EXP(-LN(2)/2)*AB138+(1-EXP(-LN(2)/2))/(LN(2)/2)*V139*Y139*VLOOKUP('Données projet'!$B$9,Paramètres!$A$1:$I$89,3,0)*0.475*44/12</f>
        <v>2.0489406013551813E-10</v>
      </c>
      <c r="AC139" s="22">
        <f t="shared" si="111"/>
        <v>65.280383548345597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1">
        <f t="shared" si="140"/>
        <v>19.09569590824248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67">
        <f t="shared" si="110"/>
        <v>444.4641870401889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381.67656863929176</v>
      </c>
      <c r="T140" s="59">
        <f t="shared" si="142"/>
        <v>475.41300114566593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56.321034960896817</v>
      </c>
      <c r="AA140" s="21">
        <f>EXP(-LN(2)/25)*AA139+(1-EXP(-LN(2)/25))/(LN(2)/25)*Calculateur!V140*Calculateur!X140*VLOOKUP('Données projet'!$B$9,Paramètres!$A$1:$I$89,3,0)*0.475*44/12</f>
        <v>7.618647897416742</v>
      </c>
      <c r="AB140" s="21">
        <f>EXP(-LN(2)/2)*AB139+(1-EXP(-LN(2)/2))/(LN(2)/2)*V140*Y140*VLOOKUP('Données projet'!$B$9,Paramètres!$A$1:$I$89,3,0)*0.475*44/12</f>
        <v>1.4488197934666913E-10</v>
      </c>
      <c r="AC140" s="22">
        <f t="shared" si="111"/>
        <v>63.93968285845844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1">
        <f t="shared" si="140"/>
        <v>19.21880399855084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67">
        <f t="shared" si="110"/>
        <v>445.5389836308093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381.67656863929176</v>
      </c>
      <c r="T141" s="59">
        <f t="shared" si="142"/>
        <v>475.41300114566593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55.216613817752936</v>
      </c>
      <c r="AA141" s="21">
        <f>EXP(-LN(2)/25)*AA140+(1-EXP(-LN(2)/25))/(LN(2)/25)*Calculateur!V141*Calculateur!X141*VLOOKUP('Données projet'!$B$9,Paramètres!$A$1:$I$89,3,0)*0.475*44/12</f>
        <v>7.4103155700146006</v>
      </c>
      <c r="AB141" s="21">
        <f>EXP(-LN(2)/2)*AB140+(1-EXP(-LN(2)/2))/(LN(2)/2)*V141*Y141*VLOOKUP('Données projet'!$B$9,Paramètres!$A$1:$I$89,3,0)*0.475*44/12</f>
        <v>1.0244703006775907E-10</v>
      </c>
      <c r="AC141" s="22">
        <f t="shared" si="111"/>
        <v>62.626929387869986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1">
        <f t="shared" si="140"/>
        <v>19.341808292681065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67">
        <f t="shared" si="110"/>
        <v>446.61359944308612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381.67656863929176</v>
      </c>
      <c r="T142" s="59">
        <f t="shared" si="142"/>
        <v>475.41300114566593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54.133849699595721</v>
      </c>
      <c r="AA142" s="21">
        <f>EXP(-LN(2)/25)*AA141+(1-EXP(-LN(2)/25))/(LN(2)/25)*Calculateur!V142*Calculateur!X142*VLOOKUP('Données projet'!$B$9,Paramètres!$A$1:$I$89,3,0)*0.475*44/12</f>
        <v>7.2076801010609923</v>
      </c>
      <c r="AB142" s="21">
        <f>EXP(-LN(2)/2)*AB141+(1-EXP(-LN(2)/2))/(LN(2)/2)*V142*Y142*VLOOKUP('Données projet'!$B$9,Paramètres!$A$1:$I$89,3,0)*0.475*44/12</f>
        <v>7.2440989673334563E-11</v>
      </c>
      <c r="AC142" s="22">
        <f t="shared" si="111"/>
        <v>61.341529800729155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1">
        <f t="shared" si="140"/>
        <v>19.464709623953723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67">
        <f t="shared" si="110"/>
        <v>447.68803592838606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381.67656863929176</v>
      </c>
      <c r="T143" s="59">
        <f t="shared" si="142"/>
        <v>475.41300114566593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53.072317925374669</v>
      </c>
      <c r="AA143" s="21">
        <f>EXP(-LN(2)/25)*AA142+(1-EXP(-LN(2)/25))/(LN(2)/25)*Calculateur!V143*Calculateur!X143*VLOOKUP('Données projet'!$B$9,Paramètres!$A$1:$I$89,3,0)*0.475*44/12</f>
        <v>7.0105857096620561</v>
      </c>
      <c r="AB143" s="21">
        <f>EXP(-LN(2)/2)*AB142+(1-EXP(-LN(2)/2))/(LN(2)/2)*V143*Y143*VLOOKUP('Données projet'!$B$9,Paramètres!$A$1:$I$89,3,0)*0.475*44/12</f>
        <v>5.1223515033879533E-11</v>
      </c>
      <c r="AC143" s="22">
        <f t="shared" si="111"/>
        <v>60.082903635087952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1">
        <f t="shared" si="140"/>
        <v>19.587508813096782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67">
        <f t="shared" si="110"/>
        <v>448.76229451614353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381.67656863929176</v>
      </c>
      <c r="T144" s="59">
        <f t="shared" si="142"/>
        <v>475.41300114566593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52.031602141775643</v>
      </c>
      <c r="AA144" s="21">
        <f>EXP(-LN(2)/25)*AA143+(1-EXP(-LN(2)/25))/(LN(2)/25)*Calculateur!V144*Calculateur!X144*VLOOKUP('Données projet'!$B$9,Paramètres!$A$1:$I$89,3,0)*0.475*44/12</f>
        <v>6.8188808747606675</v>
      </c>
      <c r="AB144" s="21">
        <f>EXP(-LN(2)/2)*AB143+(1-EXP(-LN(2)/2))/(LN(2)/2)*V144*Y144*VLOOKUP('Données projet'!$B$9,Paramètres!$A$1:$I$89,3,0)*0.475*44/12</f>
        <v>3.6220494836667282E-11</v>
      </c>
      <c r="AC144" s="22">
        <f t="shared" si="111"/>
        <v>58.850483016572532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1">
        <f t="shared" si="140"/>
        <v>19.710206668524005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67">
        <f t="shared" si="110"/>
        <v>449.83637661434591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381.67656863929176</v>
      </c>
      <c r="T145" s="59">
        <f t="shared" si="142"/>
        <v>475.41300114566593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51.011294159919046</v>
      </c>
      <c r="AA145" s="21">
        <f>EXP(-LN(2)/25)*AA144+(1-EXP(-LN(2)/25))/(LN(2)/25)*Calculateur!V145*Calculateur!X145*VLOOKUP('Données projet'!$B$9,Paramètres!$A$1:$I$89,3,0)*0.475*44/12</f>
        <v>6.6324182186509768</v>
      </c>
      <c r="AB145" s="21">
        <f>EXP(-LN(2)/2)*AB144+(1-EXP(-LN(2)/2))/(LN(2)/2)*V145*Y145*VLOOKUP('Données projet'!$B$9,Paramètres!$A$1:$I$89,3,0)*0.475*44/12</f>
        <v>2.5611757516939766E-11</v>
      </c>
      <c r="AC145" s="22">
        <f t="shared" si="111"/>
        <v>57.643712378595637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1">
        <f t="shared" si="140"/>
        <v>19.832803986604944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67">
        <f t="shared" si="110"/>
        <v>450.91028361000355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381.67656863929176</v>
      </c>
      <c r="T146" s="59">
        <f t="shared" si="142"/>
        <v>475.41300114566593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50.010993795260234</v>
      </c>
      <c r="AA146" s="21">
        <f>EXP(-LN(2)/25)*AA145+(1-EXP(-LN(2)/25))/(LN(2)/25)*Calculateur!V146*Calculateur!X146*VLOOKUP('Données projet'!$B$9,Paramètres!$A$1:$I$89,3,0)*0.475*44/12</f>
        <v>6.4510543936782501</v>
      </c>
      <c r="AB146" s="21">
        <f>EXP(-LN(2)/2)*AB145+(1-EXP(-LN(2)/2))/(LN(2)/2)*V146*Y146*VLOOKUP('Données projet'!$B$9,Paramètres!$A$1:$I$89,3,0)*0.475*44/12</f>
        <v>1.8110247418333641E-11</v>
      </c>
      <c r="AC146" s="22">
        <f t="shared" si="111"/>
        <v>56.462048188956594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1">
        <f t="shared" si="140"/>
        <v>19.955301551927469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67">
        <f t="shared" si="110"/>
        <v>451.98401686960693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381.67656863929176</v>
      </c>
      <c r="T147" s="59">
        <f t="shared" si="142"/>
        <v>475.41300114566593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49.030308710629406</v>
      </c>
      <c r="AA147" s="21">
        <f>EXP(-LN(2)/25)*AA146+(1-EXP(-LN(2)/25))/(LN(2)/25)*Calculateur!V147*Calculateur!X147*VLOOKUP('Données projet'!$B$9,Paramètres!$A$1:$I$89,3,0)*0.475*44/12</f>
        <v>6.2746499720369115</v>
      </c>
      <c r="AB147" s="21">
        <f>EXP(-LN(2)/2)*AB146+(1-EXP(-LN(2)/2))/(LN(2)/2)*V147*Y147*VLOOKUP('Données projet'!$B$9,Paramètres!$A$1:$I$89,3,0)*0.475*44/12</f>
        <v>1.2805878758469883E-11</v>
      </c>
      <c r="AC147" s="22">
        <f t="shared" si="111"/>
        <v>55.304958682679121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1">
        <f t="shared" si="140"/>
        <v>20.077700137552494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67">
        <f t="shared" si="110"/>
        <v>453.05757773957055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381.67656863929176</v>
      </c>
      <c r="T148" s="59">
        <f t="shared" si="142"/>
        <v>475.41300114566593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48.068854262349348</v>
      </c>
      <c r="AA148" s="21">
        <f>EXP(-LN(2)/25)*AA147+(1-EXP(-LN(2)/25))/(LN(2)/25)*Calculateur!V148*Calculateur!X148*VLOOKUP('Données projet'!$B$9,Paramètres!$A$1:$I$89,3,0)*0.475*44/12</f>
        <v>6.1030693385820607</v>
      </c>
      <c r="AB148" s="21">
        <f>EXP(-LN(2)/2)*AB147+(1-EXP(-LN(2)/2))/(LN(2)/2)*V148*Y148*VLOOKUP('Données projet'!$B$9,Paramètres!$A$1:$I$89,3,0)*0.475*44/12</f>
        <v>9.0551237091668204E-12</v>
      </c>
      <c r="AC148" s="22">
        <f t="shared" si="111"/>
        <v>54.17192360094046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1">
        <f t="shared" si="140"/>
        <v>20.200000505261777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67">
        <f t="shared" si="110"/>
        <v>454.13096754666418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381.67656863929176</v>
      </c>
      <c r="T149" s="59">
        <f t="shared" si="142"/>
        <v>475.41300114566593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47.126253349370756</v>
      </c>
      <c r="AA149" s="21">
        <f>EXP(-LN(2)/25)*AA148+(1-EXP(-LN(2)/25))/(LN(2)/25)*Calculateur!V149*Calculateur!X149*VLOOKUP('Données projet'!$B$9,Paramètres!$A$1:$I$89,3,0)*0.475*44/12</f>
        <v>5.9361805865720667</v>
      </c>
      <c r="AB149" s="21">
        <f>EXP(-LN(2)/2)*AB148+(1-EXP(-LN(2)/2))/(LN(2)/2)*V149*Y149*VLOOKUP('Données projet'!$B$9,Paramètres!$A$1:$I$89,3,0)*0.475*44/12</f>
        <v>6.4029393792349416E-12</v>
      </c>
      <c r="AC149" s="22">
        <f t="shared" si="111"/>
        <v>53.062433935949223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1">
        <f t="shared" si="140"/>
        <v>20.322203405798444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67">
        <f t="shared" si="110"/>
        <v>455.20418759843221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381.67656863929176</v>
      </c>
      <c r="T150" s="59">
        <f t="shared" si="142"/>
        <v>475.41300114566593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46.202136265365887</v>
      </c>
      <c r="AA150" s="21">
        <f>EXP(-LN(2)/25)*AA149+(1-EXP(-LN(2)/25))/(LN(2)/25)*Calculateur!V150*Calculateur!X150*VLOOKUP('Données projet'!$B$9,Paramètres!$A$1:$I$89,3,0)*0.475*44/12</f>
        <v>5.7738554162620837</v>
      </c>
      <c r="AB150" s="21">
        <f>EXP(-LN(2)/2)*AB149+(1-EXP(-LN(2)/2))/(LN(2)/2)*V150*Y150*VLOOKUP('Données projet'!$B$9,Paramètres!$A$1:$I$89,3,0)*0.475*44/12</f>
        <v>4.5275618545834102E-12</v>
      </c>
      <c r="AC150" s="22">
        <f t="shared" si="111"/>
        <v>51.9759916816325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1">
        <f t="shared" si="140"/>
        <v>20.444309579101066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67">
        <f t="shared" si="110"/>
        <v>456.27723918360095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381.67656863929176</v>
      </c>
      <c r="T151" s="59">
        <f t="shared" si="142"/>
        <v>475.41300114566593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45.296140553722587</v>
      </c>
      <c r="AA151" s="21">
        <f>EXP(-LN(2)/25)*AA150+(1-EXP(-LN(2)/25))/(LN(2)/25)*Calculateur!V151*Calculateur!X151*VLOOKUP('Données projet'!$B$9,Paramètres!$A$1:$I$89,3,0)*0.475*44/12</f>
        <v>5.6159690362705366</v>
      </c>
      <c r="AB151" s="21">
        <f>EXP(-LN(2)/2)*AB150+(1-EXP(-LN(2)/2))/(LN(2)/2)*V151*Y151*VLOOKUP('Données projet'!$B$9,Paramètres!$A$1:$I$89,3,0)*0.475*44/12</f>
        <v>3.2014696896174708E-12</v>
      </c>
      <c r="AC151" s="22">
        <f t="shared" si="111"/>
        <v>50.912109589996327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1">
        <f t="shared" si="140"/>
        <v>20.566319754530966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67">
        <f t="shared" si="110"/>
        <v>457.35012357247467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381.67656863929176</v>
      </c>
      <c r="T152" s="59">
        <f t="shared" si="142"/>
        <v>475.41300114566593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44.407910865381794</v>
      </c>
      <c r="AA152" s="21">
        <f>EXP(-LN(2)/25)*AA151+(1-EXP(-LN(2)/25))/(LN(2)/25)*Calculateur!V152*Calculateur!X152*VLOOKUP('Données projet'!$B$9,Paramètres!$A$1:$I$89,3,0)*0.475*44/12</f>
        <v>5.4624000676427427</v>
      </c>
      <c r="AB152" s="21">
        <f>EXP(-LN(2)/2)*AB151+(1-EXP(-LN(2)/2))/(LN(2)/2)*V152*Y152*VLOOKUP('Données projet'!$B$9,Paramètres!$A$1:$I$89,3,0)*0.475*44/12</f>
        <v>2.2637809272917051E-12</v>
      </c>
      <c r="AC152" s="22">
        <f t="shared" si="111"/>
        <v>49.870310933026801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1">
        <f t="shared" si="140"/>
        <v>20.688234651093431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67">
        <f t="shared" si="110"/>
        <v>458.42284201732099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381.67656863929176</v>
      </c>
      <c r="T153" s="59">
        <f t="shared" si="142"/>
        <v>475.41300114566593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43.537098819462749</v>
      </c>
      <c r="AA153" s="21">
        <f>EXP(-LN(2)/25)*AA152+(1-EXP(-LN(2)/25))/(LN(2)/25)*Calculateur!V153*Calculateur!X153*VLOOKUP('Données projet'!$B$9,Paramètres!$A$1:$I$89,3,0)*0.475*44/12</f>
        <v>5.3130304505379167</v>
      </c>
      <c r="AB153" s="21">
        <f>EXP(-LN(2)/2)*AB152+(1-EXP(-LN(2)/2))/(LN(2)/2)*V153*Y153*VLOOKUP('Données projet'!$B$9,Paramètres!$A$1:$I$89,3,0)*0.475*44/12</f>
        <v>1.6007348448087354E-12</v>
      </c>
      <c r="AC153" s="22">
        <f t="shared" si="111"/>
        <v>48.850129270002263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1">
        <f t="shared" si="140"/>
        <v>20.810054977652769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67">
        <f t="shared" si="110"/>
        <v>459.49539575274514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381.67656863929176</v>
      </c>
      <c r="T154" s="59">
        <f t="shared" si="142"/>
        <v>475.41300114566593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42.683362866621273</v>
      </c>
      <c r="AA154" s="21">
        <f>EXP(-LN(2)/25)*AA153+(1-EXP(-LN(2)/25))/(LN(2)/25)*Calculateur!V154*Calculateur!X154*VLOOKUP('Données projet'!$B$9,Paramètres!$A$1:$I$89,3,0)*0.475*44/12</f>
        <v>5.1677453534678293</v>
      </c>
      <c r="AB154" s="21">
        <f>EXP(-LN(2)/2)*AB153+(1-EXP(-LN(2)/2))/(LN(2)/2)*V154*Y154*VLOOKUP('Données projet'!$B$9,Paramètres!$A$1:$I$89,3,0)*0.475*44/12</f>
        <v>1.1318904636458526E-12</v>
      </c>
      <c r="AC154" s="22">
        <f t="shared" ref="AC154:AC203" si="163">SUM(Z154:AB154)</f>
        <v>47.851108220090232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1">
        <f t="shared" si="140"/>
        <v>20.931781433141548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67">
        <f t="shared" si="110"/>
        <v>460.56778599605479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381.67656863929176</v>
      </c>
      <c r="T155" s="59">
        <f t="shared" si="142"/>
        <v>475.41300114566593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41.846368155087504</v>
      </c>
      <c r="AA155" s="21">
        <f>EXP(-LN(2)/25)*AA154+(1-EXP(-LN(2)/25))/(LN(2)/25)*Calculateur!V155*Calculateur!X155*VLOOKUP('Données projet'!$B$9,Paramètres!$A$1:$I$89,3,0)*0.475*44/12</f>
        <v>5.0264330850173344</v>
      </c>
      <c r="AB155" s="21">
        <f>EXP(-LN(2)/2)*AB154+(1-EXP(-LN(2)/2))/(LN(2)/2)*V155*Y155*VLOOKUP('Données projet'!$B$9,Paramètres!$A$1:$I$89,3,0)*0.475*44/12</f>
        <v>8.003674224043677E-13</v>
      </c>
      <c r="AC155" s="22">
        <f t="shared" si="163"/>
        <v>46.872801240105638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1">
        <f t="shared" si="140"/>
        <v>21.053414706764119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67">
        <f t="shared" si="110"/>
        <v>461.64001394761408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381.67656863929176</v>
      </c>
      <c r="T156" s="59">
        <f t="shared" si="142"/>
        <v>475.41300114566593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41.025786399330549</v>
      </c>
      <c r="AA156" s="21">
        <f>EXP(-LN(2)/25)*AA155+(1-EXP(-LN(2)/25))/(LN(2)/25)*Calculateur!V156*Calculateur!X156*VLOOKUP('Données projet'!$B$9,Paramètres!$A$1:$I$89,3,0)*0.475*44/12</f>
        <v>4.8889850079789072</v>
      </c>
      <c r="AB156" s="21">
        <f>EXP(-LN(2)/2)*AB155+(1-EXP(-LN(2)/2))/(LN(2)/2)*V156*Y156*VLOOKUP('Données projet'!$B$9,Paramètres!$A$1:$I$89,3,0)*0.475*44/12</f>
        <v>5.6594523182292628E-13</v>
      </c>
      <c r="AC156" s="22">
        <f t="shared" si="163"/>
        <v>45.914771407310027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1">
        <f t="shared" si="140"/>
        <v>21.174955478194743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67">
        <f t="shared" si="110"/>
        <v>462.71208079118912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381.67656863929176</v>
      </c>
      <c r="T157" s="59">
        <f t="shared" si="142"/>
        <v>475.41300114566593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40.221295751298541</v>
      </c>
      <c r="AA157" s="21">
        <f>EXP(-LN(2)/25)*AA156+(1-EXP(-LN(2)/25))/(LN(2)/25)*Calculateur!V157*Calculateur!X157*VLOOKUP('Données projet'!$B$9,Paramètres!$A$1:$I$89,3,0)*0.475*44/12</f>
        <v>4.7552954558351761</v>
      </c>
      <c r="AB157" s="21">
        <f>EXP(-LN(2)/2)*AB156+(1-EXP(-LN(2)/2))/(LN(2)/2)*V157*Y157*VLOOKUP('Données projet'!$B$9,Paramètres!$A$1:$I$89,3,0)*0.475*44/12</f>
        <v>4.0018371120218385E-13</v>
      </c>
      <c r="AC157" s="22">
        <f t="shared" si="163"/>
        <v>44.976591207134113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1">
        <f t="shared" si="140"/>
        <v>21.296404417770301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67">
        <f t="shared" si="110"/>
        <v>463.78398769428327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381.67656863929176</v>
      </c>
      <c r="T158" s="59">
        <f t="shared" si="142"/>
        <v>475.41300114566593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39.432580674183598</v>
      </c>
      <c r="AA158" s="21">
        <f>EXP(-LN(2)/25)*AA157+(1-EXP(-LN(2)/25))/(LN(2)/25)*Calculateur!V158*Calculateur!X158*VLOOKUP('Données projet'!$B$9,Paramètres!$A$1:$I$89,3,0)*0.475*44/12</f>
        <v>4.6252616515252436</v>
      </c>
      <c r="AB158" s="21">
        <f>EXP(-LN(2)/2)*AB157+(1-EXP(-LN(2)/2))/(LN(2)/2)*V158*Y158*VLOOKUP('Données projet'!$B$9,Paramètres!$A$1:$I$89,3,0)*0.475*44/12</f>
        <v>2.8297261591146314E-13</v>
      </c>
      <c r="AC158" s="22">
        <f t="shared" si="163"/>
        <v>44.057842325709125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1">
        <f t="shared" si="140"/>
        <v>21.417762186678065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67">
        <f t="shared" si="110"/>
        <v>464.85573580846426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381.67656863929176</v>
      </c>
      <c r="T159" s="59">
        <f t="shared" si="142"/>
        <v>475.41300114566593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38.659331818662181</v>
      </c>
      <c r="AA159" s="21">
        <f>EXP(-LN(2)/25)*AA158+(1-EXP(-LN(2)/25))/(LN(2)/25)*Calculateur!V159*Calculateur!X159*VLOOKUP('Données projet'!$B$9,Paramètres!$A$1:$I$89,3,0)*0.475*44/12</f>
        <v>4.4987836284323466</v>
      </c>
      <c r="AB159" s="21">
        <f>EXP(-LN(2)/2)*AB158+(1-EXP(-LN(2)/2))/(LN(2)/2)*V159*Y159*VLOOKUP('Données projet'!$B$9,Paramètres!$A$1:$I$89,3,0)*0.475*44/12</f>
        <v>2.0009185560109193E-13</v>
      </c>
      <c r="AC159" s="22">
        <f t="shared" si="163"/>
        <v>43.15811544709473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1">
        <f t="shared" si="140"/>
        <v>21.539029437138336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67">
        <f t="shared" si="110"/>
        <v>465.92732626968257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381.67656863929176</v>
      </c>
      <c r="T160" s="59">
        <f t="shared" si="142"/>
        <v>475.41300114566593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37.901245901562305</v>
      </c>
      <c r="AA160" s="21">
        <f>EXP(-LN(2)/25)*AA159+(1-EXP(-LN(2)/25))/(LN(2)/25)*Calculateur!V160*Calculateur!X160*VLOOKUP('Données projet'!$B$9,Paramètres!$A$1:$I$89,3,0)*0.475*44/12</f>
        <v>4.3757641535321152</v>
      </c>
      <c r="AB160" s="21">
        <f>EXP(-LN(2)/2)*AB159+(1-EXP(-LN(2)/2))/(LN(2)/2)*V160*Y160*VLOOKUP('Données projet'!$B$9,Paramètres!$A$1:$I$89,3,0)*0.475*44/12</f>
        <v>1.4148630795573157E-13</v>
      </c>
      <c r="AC160" s="22">
        <f t="shared" si="163"/>
        <v>42.277010055094564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1">
        <f t="shared" si="140"/>
        <v>21.660206812582402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67">
        <f t="shared" si="110"/>
        <v>466.99876019858095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381.67656863929176</v>
      </c>
      <c r="T161" s="59">
        <f t="shared" si="142"/>
        <v>475.41300114566593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37.158025586910007</v>
      </c>
      <c r="AA161" s="21">
        <f>EXP(-LN(2)/25)*AA160+(1-EXP(-LN(2)/25))/(LN(2)/25)*Calculateur!V161*Calculateur!X161*VLOOKUP('Données projet'!$B$9,Paramètres!$A$1:$I$89,3,0)*0.475*44/12</f>
        <v>4.2561086526423439</v>
      </c>
      <c r="AB161" s="21">
        <f>EXP(-LN(2)/2)*AB160+(1-EXP(-LN(2)/2))/(LN(2)/2)*V161*Y161*VLOOKUP('Données projet'!$B$9,Paramètres!$A$1:$I$89,3,0)*0.475*44/12</f>
        <v>1.0004592780054596E-13</v>
      </c>
      <c r="AC161" s="22">
        <f t="shared" si="163"/>
        <v>41.414134239552453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1">
        <f t="shared" si="140"/>
        <v>21.781294947825838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67">
        <f t="shared" si="110"/>
        <v>468.0700387007966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381.67656863929176</v>
      </c>
      <c r="T162" s="59">
        <f t="shared" si="142"/>
        <v>475.41300114566593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36.429379369308407</v>
      </c>
      <c r="AA162" s="21">
        <f>EXP(-LN(2)/25)*AA161+(1-EXP(-LN(2)/25))/(LN(2)/25)*Calculateur!V162*Calculateur!X162*VLOOKUP('Données projet'!$B$9,Paramètres!$A$1:$I$89,3,0)*0.475*44/12</f>
        <v>4.1397251377168125</v>
      </c>
      <c r="AB162" s="21">
        <f>EXP(-LN(2)/2)*AB161+(1-EXP(-LN(2)/2))/(LN(2)/2)*V162*Y162*VLOOKUP('Données projet'!$B$9,Paramètres!$A$1:$I$89,3,0)*0.475*44/12</f>
        <v>7.0743153977865784E-14</v>
      </c>
      <c r="AC162" s="22">
        <f t="shared" si="163"/>
        <v>40.569104507025287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1">
        <f t="shared" si="140"/>
        <v>21.902294469237312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67">
        <f t="shared" si="110"/>
        <v>469.14116286725493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381.67656863929176</v>
      </c>
      <c r="T163" s="59">
        <f t="shared" si="142"/>
        <v>475.41300114566593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35.715021459603669</v>
      </c>
      <c r="AA163" s="21">
        <f>EXP(-LN(2)/25)*AA162+(1-EXP(-LN(2)/25))/(LN(2)/25)*Calculateur!V163*Calculateur!X163*VLOOKUP('Données projet'!$B$9,Paramètres!$A$1:$I$89,3,0)*0.475*44/12</f>
        <v>4.0265241361272626</v>
      </c>
      <c r="AB163" s="21">
        <f>EXP(-LN(2)/2)*AB162+(1-EXP(-LN(2)/2))/(LN(2)/2)*V163*Y163*VLOOKUP('Données projet'!$B$9,Paramètres!$A$1:$I$89,3,0)*0.475*44/12</f>
        <v>5.0022963900272981E-14</v>
      </c>
      <c r="AC163" s="22">
        <f t="shared" si="163"/>
        <v>39.741545595730983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1">
        <f t="shared" si="140"/>
        <v>22.023205994903069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67">
        <f t="shared" si="110"/>
        <v>470.21213377445611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381.67656863929176</v>
      </c>
      <c r="T164" s="59">
        <f t="shared" si="142"/>
        <v>475.41300114566593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35.014671672792936</v>
      </c>
      <c r="AA164" s="21">
        <f>EXP(-LN(2)/25)*AA163+(1-EXP(-LN(2)/25))/(LN(2)/25)*Calculateur!V164*Calculateur!X164*VLOOKUP('Données projet'!$B$9,Paramètres!$A$1:$I$89,3,0)*0.475*44/12</f>
        <v>3.9164186218791608</v>
      </c>
      <c r="AB164" s="21">
        <f>EXP(-LN(2)/2)*AB163+(1-EXP(-LN(2)/2))/(LN(2)/2)*V164*Y164*VLOOKUP('Données projet'!$B$9,Paramètres!$A$1:$I$89,3,0)*0.475*44/12</f>
        <v>3.5371576988932892E-14</v>
      </c>
      <c r="AC164" s="22">
        <f t="shared" si="163"/>
        <v>38.931090294672131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1">
        <f t="shared" si="140"/>
        <v>22.144030134787155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67">
        <f t="shared" si="110"/>
        <v>471.28295248475422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381.67656863929176</v>
      </c>
      <c r="T165" s="59">
        <f t="shared" si="142"/>
        <v>475.41300114566593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34.328055318130374</v>
      </c>
      <c r="AA165" s="21">
        <f>EXP(-LN(2)/25)*AA164+(1-EXP(-LN(2)/25))/(LN(2)/25)*Calculateur!V165*Calculateur!X165*VLOOKUP('Données projet'!$B$9,Paramètres!$A$1:$I$89,3,0)*0.475*44/12</f>
        <v>3.809323948708371</v>
      </c>
      <c r="AB165" s="21">
        <f>EXP(-LN(2)/2)*AB164+(1-EXP(-LN(2)/2))/(LN(2)/2)*V165*Y165*VLOOKUP('Données projet'!$B$9,Paramètres!$A$1:$I$89,3,0)*0.475*44/12</f>
        <v>2.5011481950136491E-14</v>
      </c>
      <c r="AC165" s="22">
        <f t="shared" si="163"/>
        <v>38.137379266838771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1">
        <f t="shared" si="140"/>
        <v>22.264767490887625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67">
        <f t="shared" si="110"/>
        <v>472.3536200466292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381.67656863929176</v>
      </c>
      <c r="T166" s="59">
        <f t="shared" si="142"/>
        <v>475.41300114566593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33.654903091388121</v>
      </c>
      <c r="AA166" s="21">
        <f>EXP(-LN(2)/25)*AA165+(1-EXP(-LN(2)/25))/(LN(2)/25)*Calculateur!V166*Calculateur!X166*VLOOKUP('Données projet'!$B$9,Paramètres!$A$1:$I$89,3,0)*0.475*44/12</f>
        <v>3.7051577850073003</v>
      </c>
      <c r="AB166" s="21">
        <f>EXP(-LN(2)/2)*AB165+(1-EXP(-LN(2)/2))/(LN(2)/2)*V166*Y166*VLOOKUP('Données projet'!$B$9,Paramètres!$A$1:$I$89,3,0)*0.475*44/12</f>
        <v>1.7685788494466446E-14</v>
      </c>
      <c r="AC166" s="22">
        <f t="shared" si="163"/>
        <v>37.360060876395437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1">
        <f t="shared" si="140"/>
        <v>22.385418657388872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67">
        <f t="shared" si="110"/>
        <v>473.42413749495222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381.67656863929176</v>
      </c>
      <c r="T167" s="59">
        <f t="shared" si="142"/>
        <v>475.41300114566593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32.994950969229969</v>
      </c>
      <c r="AA167" s="21">
        <f>EXP(-LN(2)/25)*AA166+(1-EXP(-LN(2)/25))/(LN(2)/25)*Calculateur!V167*Calculateur!X167*VLOOKUP('Données projet'!$B$9,Paramètres!$A$1:$I$89,3,0)*0.475*44/12</f>
        <v>3.6038400505304962</v>
      </c>
      <c r="AB167" s="21">
        <f>EXP(-LN(2)/2)*AB166+(1-EXP(-LN(2)/2))/(LN(2)/2)*V167*Y167*VLOOKUP('Données projet'!$B$9,Paramètres!$A$1:$I$89,3,0)*0.475*44/12</f>
        <v>1.2505740975068245E-14</v>
      </c>
      <c r="AC167" s="22">
        <f t="shared" si="163"/>
        <v>36.598791019760476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1">
        <f t="shared" si="140"/>
        <v>22.505984220809903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67">
        <f t="shared" si="110"/>
        <v>474.49450585124384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381.67656863929176</v>
      </c>
      <c r="T168" s="59">
        <f t="shared" si="142"/>
        <v>475.41300114566593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32.347940105656285</v>
      </c>
      <c r="AA168" s="21">
        <f>EXP(-LN(2)/25)*AA167+(1-EXP(-LN(2)/25))/(LN(2)/25)*Calculateur!V168*Calculateur!X168*VLOOKUP('Données projet'!$B$9,Paramètres!$A$1:$I$89,3,0)*0.475*44/12</f>
        <v>3.505292854831028</v>
      </c>
      <c r="AB168" s="21">
        <f>EXP(-LN(2)/2)*AB167+(1-EXP(-LN(2)/2))/(LN(2)/2)*V168*Y168*VLOOKUP('Données projet'!$B$9,Paramètres!$A$1:$I$89,3,0)*0.475*44/12</f>
        <v>8.842894247233223E-15</v>
      </c>
      <c r="AC168" s="22">
        <f t="shared" si="163"/>
        <v>35.853232960487318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1">
        <f t="shared" si="140"/>
        <v>22.626464760149261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67">
        <f t="shared" si="110"/>
        <v>475.56472612392656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381.67656863929176</v>
      </c>
      <c r="T169" s="59">
        <f t="shared" si="142"/>
        <v>475.41300114566593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31.713616730479625</v>
      </c>
      <c r="AA169" s="21">
        <f>EXP(-LN(2)/25)*AA168+(1-EXP(-LN(2)/25))/(LN(2)/25)*Calculateur!V169*Calculateur!X169*VLOOKUP('Données projet'!$B$9,Paramètres!$A$1:$I$89,3,0)*0.475*44/12</f>
        <v>3.4094404373803338</v>
      </c>
      <c r="AB169" s="21">
        <f>EXP(-LN(2)/2)*AB168+(1-EXP(-LN(2)/2))/(LN(2)/2)*V169*Y169*VLOOKUP('Données projet'!$B$9,Paramètres!$A$1:$I$89,3,0)*0.475*44/12</f>
        <v>6.2528704875341227E-15</v>
      </c>
      <c r="AC169" s="22">
        <f t="shared" si="163"/>
        <v>35.123057167859969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1">
        <f t="shared" si="140"/>
        <v>22.746860847025957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67">
        <f t="shared" si="110"/>
        <v>476.63479930857011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381.67656863929176</v>
      </c>
      <c r="T170" s="59">
        <f t="shared" si="142"/>
        <v>475.41300114566593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31.091732049791123</v>
      </c>
      <c r="AA170" s="21">
        <f>EXP(-LN(2)/25)*AA169+(1-EXP(-LN(2)/25))/(LN(2)/25)*Calculateur!V170*Calculateur!X170*VLOOKUP('Données projet'!$B$9,Paramètres!$A$1:$I$89,3,0)*0.475*44/12</f>
        <v>3.3162091093254884</v>
      </c>
      <c r="AB170" s="21">
        <f>EXP(-LN(2)/2)*AB169+(1-EXP(-LN(2)/2))/(LN(2)/2)*V170*Y170*VLOOKUP('Données projet'!$B$9,Paramètres!$A$1:$I$89,3,0)*0.475*44/12</f>
        <v>4.4214471236166115E-15</v>
      </c>
      <c r="AC170" s="22">
        <f t="shared" si="163"/>
        <v>34.407941159116618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1">
        <f t="shared" si="140"/>
        <v>22.867173045817303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67">
        <f t="shared" si="110"/>
        <v>477.70472638813175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381.67656863929176</v>
      </c>
      <c r="T171" s="59">
        <f t="shared" si="142"/>
        <v>475.41300114566593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30.482042148378721</v>
      </c>
      <c r="AA171" s="21">
        <f>EXP(-LN(2)/25)*AA170+(1-EXP(-LN(2)/25))/(LN(2)/25)*Calculateur!V171*Calculateur!X171*VLOOKUP('Données projet'!$B$9,Paramètres!$A$1:$I$89,3,0)*0.475*44/12</f>
        <v>3.225527196839125</v>
      </c>
      <c r="AB171" s="21">
        <f>EXP(-LN(2)/2)*AB170+(1-EXP(-LN(2)/2))/(LN(2)/2)*V171*Y171*VLOOKUP('Données projet'!$B$9,Paramètres!$A$1:$I$89,3,0)*0.475*44/12</f>
        <v>3.1264352437670613E-15</v>
      </c>
      <c r="AC171" s="22">
        <f t="shared" si="163"/>
        <v>33.707569345217848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1">
        <f t="shared" si="140"/>
        <v>22.987401913793153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67">
        <f t="shared" si="110"/>
        <v>478.77450833318966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381.67656863929176</v>
      </c>
      <c r="T172" s="59">
        <f t="shared" si="142"/>
        <v>475.41300114566593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29.884307894058896</v>
      </c>
      <c r="AA172" s="21">
        <f>EXP(-LN(2)/25)*AA171+(1-EXP(-LN(2)/25))/(LN(2)/25)*Calculateur!V172*Calculateur!X172*VLOOKUP('Données projet'!$B$9,Paramètres!$A$1:$I$89,3,0)*0.475*44/12</f>
        <v>3.1373249860184558</v>
      </c>
      <c r="AB172" s="21">
        <f>EXP(-LN(2)/2)*AB171+(1-EXP(-LN(2)/2))/(LN(2)/2)*V172*Y172*VLOOKUP('Données projet'!$B$9,Paramètres!$A$1:$I$89,3,0)*0.475*44/12</f>
        <v>2.2107235618083058E-15</v>
      </c>
      <c r="AC172" s="22">
        <f t="shared" si="163"/>
        <v>33.021632880077348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1">
        <f t="shared" si="140"/>
        <v>23.10754800124684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67">
        <f t="shared" si="110"/>
        <v>479.84414610217152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381.67656863929176</v>
      </c>
      <c r="T173" s="59">
        <f t="shared" si="142"/>
        <v>475.41300114566593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29.298294843884388</v>
      </c>
      <c r="AA173" s="21">
        <f>EXP(-LN(2)/25)*AA172+(1-EXP(-LN(2)/25))/(LN(2)/25)*Calculateur!V173*Calculateur!X173*VLOOKUP('Données projet'!$B$9,Paramètres!$A$1:$I$89,3,0)*0.475*44/12</f>
        <v>3.0515346692910303</v>
      </c>
      <c r="AB173" s="21">
        <f>EXP(-LN(2)/2)*AB172+(1-EXP(-LN(2)/2))/(LN(2)/2)*V173*Y173*VLOOKUP('Données projet'!$B$9,Paramètres!$A$1:$I$89,3,0)*0.475*44/12</f>
        <v>1.5632176218835307E-15</v>
      </c>
      <c r="AC173" s="22">
        <f t="shared" si="163"/>
        <v>32.349829513175422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1">
        <f t="shared" si="140"/>
        <v>23.22761185162317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67">
        <f t="shared" si="110"/>
        <v>480.91364064157693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381.67656863929176</v>
      </c>
      <c r="T174" s="59">
        <f t="shared" si="142"/>
        <v>475.41300114566593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28.723773152191136</v>
      </c>
      <c r="AA174" s="21">
        <f>EXP(-LN(2)/25)*AA173+(1-EXP(-LN(2)/25))/(LN(2)/25)*Calculateur!V174*Calculateur!X174*VLOOKUP('Données projet'!$B$9,Paramètres!$A$1:$I$89,3,0)*0.475*44/12</f>
        <v>2.9680902932860334</v>
      </c>
      <c r="AB174" s="21">
        <f>EXP(-LN(2)/2)*AB173+(1-EXP(-LN(2)/2))/(LN(2)/2)*V174*Y174*VLOOKUP('Données projet'!$B$9,Paramètres!$A$1:$I$89,3,0)*0.475*44/12</f>
        <v>1.1053617809041529E-15</v>
      </c>
      <c r="AC174" s="22">
        <f t="shared" si="163"/>
        <v>31.691863445477168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1">
        <f t="shared" si="140"/>
        <v>23.347594001643046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67">
        <f t="shared" si="110"/>
        <v>481.98299288619489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381.67656863929176</v>
      </c>
      <c r="T175" s="59">
        <f t="shared" si="142"/>
        <v>475.41300114566593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28.160517480448355</v>
      </c>
      <c r="AA175" s="21">
        <f>EXP(-LN(2)/25)*AA174+(1-EXP(-LN(2)/25))/(LN(2)/25)*Calculateur!V175*Calculateur!X175*VLOOKUP('Données projet'!$B$9,Paramètres!$A$1:$I$89,3,0)*0.475*44/12</f>
        <v>2.8869277081310418</v>
      </c>
      <c r="AB175" s="21">
        <f>EXP(-LN(2)/2)*AB174+(1-EXP(-LN(2)/2))/(LN(2)/2)*V175*Y175*VLOOKUP('Données projet'!$B$9,Paramètres!$A$1:$I$89,3,0)*0.475*44/12</f>
        <v>7.8160881094176533E-16</v>
      </c>
      <c r="AC175" s="22">
        <f t="shared" si="163"/>
        <v>31.047445188579395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1">
        <f t="shared" si="140"/>
        <v>23.467494981425435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67">
        <f t="shared" si="110"/>
        <v>483.05220375931589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381.67656863929176</v>
      </c>
      <c r="T176" s="59">
        <f t="shared" si="142"/>
        <v>475.41300114566593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27.608306908876415</v>
      </c>
      <c r="AA176" s="21">
        <f>EXP(-LN(2)/25)*AA175+(1-EXP(-LN(2)/25))/(LN(2)/25)*Calculateur!V176*Calculateur!X176*VLOOKUP('Données projet'!$B$9,Paramètres!$A$1:$I$89,3,0)*0.475*44/12</f>
        <v>2.8079845181352683</v>
      </c>
      <c r="AB176" s="21">
        <f>EXP(-LN(2)/2)*AB175+(1-EXP(-LN(2)/2))/(LN(2)/2)*V176*Y176*VLOOKUP('Données projet'!$B$9,Paramètres!$A$1:$I$89,3,0)*0.475*44/12</f>
        <v>5.5268089045207644E-16</v>
      </c>
      <c r="AC176" s="22">
        <f t="shared" si="163"/>
        <v>30.416291427011682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1">
        <f t="shared" si="140"/>
        <v>23.587315314606048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67">
        <f t="shared" si="110"/>
        <v>484.1212741729388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381.67656863929176</v>
      </c>
      <c r="T177" s="59">
        <f t="shared" si="142"/>
        <v>475.41300114566593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27.066924849797811</v>
      </c>
      <c r="AA177" s="21">
        <f>EXP(-LN(2)/25)*AA176+(1-EXP(-LN(2)/25))/(LN(2)/25)*Calculateur!V177*Calculateur!X177*VLOOKUP('Données projet'!$B$9,Paramètres!$A$1:$I$89,3,0)*0.475*44/12</f>
        <v>2.7312000338213713</v>
      </c>
      <c r="AB177" s="21">
        <f>EXP(-LN(2)/2)*AB176+(1-EXP(-LN(2)/2))/(LN(2)/2)*V177*Y177*VLOOKUP('Données projet'!$B$9,Paramètres!$A$1:$I$89,3,0)*0.475*44/12</f>
        <v>3.9080440547088267E-16</v>
      </c>
      <c r="AC177" s="22">
        <f t="shared" si="163"/>
        <v>29.798124883619181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1">
        <f t="shared" si="140"/>
        <v>23.707055518453593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67">
        <f t="shared" si="110"/>
        <v>485.19020502797326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381.67656863929176</v>
      </c>
      <c r="T178" s="59">
        <f t="shared" si="142"/>
        <v>475.41300114566593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26.536158962687288</v>
      </c>
      <c r="AA178" s="21">
        <f>EXP(-LN(2)/25)*AA177+(1-EXP(-LN(2)/25))/(LN(2)/25)*Calculateur!V178*Calculateur!X178*VLOOKUP('Données projet'!$B$9,Paramètres!$A$1:$I$89,3,0)*0.475*44/12</f>
        <v>2.6565152252689583</v>
      </c>
      <c r="AB178" s="21">
        <f>EXP(-LN(2)/2)*AB177+(1-EXP(-LN(2)/2))/(LN(2)/2)*V178*Y178*VLOOKUP('Données projet'!$B$9,Paramètres!$A$1:$I$89,3,0)*0.475*44/12</f>
        <v>2.7634044522603822E-16</v>
      </c>
      <c r="AC178" s="22">
        <f t="shared" si="163"/>
        <v>29.192674187956246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1">
        <f t="shared" si="140"/>
        <v>23.82671610398301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67">
        <f t="shared" si="110"/>
        <v>486.25899721443699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381.67656863929176</v>
      </c>
      <c r="T179" s="59">
        <f t="shared" si="142"/>
        <v>475.41300114566593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26.015801070887775</v>
      </c>
      <c r="AA179" s="21">
        <f>EXP(-LN(2)/25)*AA178+(1-EXP(-LN(2)/25))/(LN(2)/25)*Calculateur!V179*Calculateur!X179*VLOOKUP('Données projet'!$B$9,Paramètres!$A$1:$I$89,3,0)*0.475*44/12</f>
        <v>2.5838726767339146</v>
      </c>
      <c r="AB179" s="21">
        <f>EXP(-LN(2)/2)*AB178+(1-EXP(-LN(2)/2))/(LN(2)/2)*V179*Y179*VLOOKUP('Données projet'!$B$9,Paramètres!$A$1:$I$89,3,0)*0.475*44/12</f>
        <v>1.9540220273544133E-16</v>
      </c>
      <c r="AC179" s="22">
        <f t="shared" si="163"/>
        <v>28.59967374762169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1">
        <f t="shared" si="140"/>
        <v>23.946297576066275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67">
        <f t="shared" si="110"/>
        <v>487.32765161164866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381.67656863929176</v>
      </c>
      <c r="T180" s="59">
        <f t="shared" si="142"/>
        <v>475.41300114566593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25.505647079959477</v>
      </c>
      <c r="AA180" s="21">
        <f>EXP(-LN(2)/25)*AA179+(1-EXP(-LN(2)/25))/(LN(2)/25)*Calculateur!V180*Calculateur!X180*VLOOKUP('Données projet'!$B$9,Paramètres!$A$1:$I$89,3,0)*0.475*44/12</f>
        <v>2.5132165425086672</v>
      </c>
      <c r="AB180" s="21">
        <f>EXP(-LN(2)/2)*AB179+(1-EXP(-LN(2)/2))/(LN(2)/2)*V180*Y180*VLOOKUP('Données projet'!$B$9,Paramètres!$A$1:$I$89,3,0)*0.475*44/12</f>
        <v>1.3817022261301911E-16</v>
      </c>
      <c r="AC180" s="22">
        <f t="shared" si="163"/>
        <v>28.018863622468146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1">
        <f t="shared" si="140"/>
        <v>24.065800433540435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67">
        <f t="shared" si="110"/>
        <v>488.39616908841617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381.67656863929176</v>
      </c>
      <c r="T181" s="59">
        <f t="shared" si="142"/>
        <v>475.41300114566593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25.005496897630074</v>
      </c>
      <c r="AA181" s="21">
        <f>EXP(-LN(2)/25)*AA180+(1-EXP(-LN(2)/25))/(LN(2)/25)*Calculateur!V181*Calculateur!X181*VLOOKUP('Données projet'!$B$9,Paramètres!$A$1:$I$89,3,0)*0.475*44/12</f>
        <v>2.4444925039894536</v>
      </c>
      <c r="AB181" s="21">
        <f>EXP(-LN(2)/2)*AB180+(1-EXP(-LN(2)/2))/(LN(2)/2)*V181*Y181*VLOOKUP('Données projet'!$B$9,Paramètres!$A$1:$I$89,3,0)*0.475*44/12</f>
        <v>9.7701101367720667E-17</v>
      </c>
      <c r="AC181" s="22">
        <f t="shared" si="163"/>
        <v>27.449989401619529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1">
        <f t="shared" si="140"/>
        <v>24.185225169313263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67">
        <f t="shared" si="110"/>
        <v>489.46455050322049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381.67656863929176</v>
      </c>
      <c r="T182" s="59">
        <f t="shared" si="142"/>
        <v>475.41300114566593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24.51515435531466</v>
      </c>
      <c r="AA182" s="21">
        <f>EXP(-LN(2)/25)*AA181+(1-EXP(-LN(2)/25))/(LN(2)/25)*Calculateur!V182*Calculateur!X182*VLOOKUP('Données projet'!$B$9,Paramètres!$A$1:$I$89,3,0)*0.475*44/12</f>
        <v>2.377647727917588</v>
      </c>
      <c r="AB182" s="21">
        <f>EXP(-LN(2)/2)*AB181+(1-EXP(-LN(2)/2))/(LN(2)/2)*V182*Y182*VLOOKUP('Données projet'!$B$9,Paramètres!$A$1:$I$89,3,0)*0.475*44/12</f>
        <v>6.9085111306509555E-17</v>
      </c>
      <c r="AC182" s="22">
        <f t="shared" si="163"/>
        <v>26.892802083232247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1">
        <f t="shared" si="140"/>
        <v>24.30457227046648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67">
        <f t="shared" si="110"/>
        <v>490.53279670439571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381.67656863929176</v>
      </c>
      <c r="T183" s="59">
        <f t="shared" si="142"/>
        <v>475.41300114566593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24.034427131174635</v>
      </c>
      <c r="AA183" s="21">
        <f>EXP(-LN(2)/25)*AA182+(1-EXP(-LN(2)/25))/(LN(2)/25)*Calculateur!V183*Calculateur!X183*VLOOKUP('Données projet'!$B$9,Paramètres!$A$1:$I$89,3,0)*0.475*44/12</f>
        <v>2.3126308257626218</v>
      </c>
      <c r="AB183" s="21">
        <f>EXP(-LN(2)/2)*AB182+(1-EXP(-LN(2)/2))/(LN(2)/2)*V183*Y183*VLOOKUP('Données projet'!$B$9,Paramètres!$A$1:$I$89,3,0)*0.475*44/12</f>
        <v>4.8850550683860333E-17</v>
      </c>
      <c r="AC183" s="22">
        <f t="shared" si="163"/>
        <v>26.347057956937256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1">
        <f t="shared" si="140"/>
        <v>24.42384221835654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67">
        <f t="shared" si="110"/>
        <v>491.6009085303042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381.67656863929176</v>
      </c>
      <c r="T184" s="59">
        <f t="shared" si="142"/>
        <v>475.41300114566593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23.563126674685339</v>
      </c>
      <c r="AA184" s="21">
        <f>EXP(-LN(2)/25)*AA183+(1-EXP(-LN(2)/25))/(LN(2)/25)*Calculateur!V184*Calculateur!X184*VLOOKUP('Données projet'!$B$9,Paramètres!$A$1:$I$89,3,0)*0.475*44/12</f>
        <v>2.2493918142161733</v>
      </c>
      <c r="AB184" s="21">
        <f>EXP(-LN(2)/2)*AB183+(1-EXP(-LN(2)/2))/(LN(2)/2)*V184*Y184*VLOOKUP('Données projet'!$B$9,Paramètres!$A$1:$I$89,3,0)*0.475*44/12</f>
        <v>3.4542555653254778E-17</v>
      </c>
      <c r="AC184" s="22">
        <f t="shared" si="163"/>
        <v>25.812518488901514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1">
        <f t="shared" si="140"/>
        <v>24.543035488713222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67">
        <f t="shared" si="110"/>
        <v>492.66888680950876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381.67656863929176</v>
      </c>
      <c r="T185" s="59">
        <f t="shared" si="142"/>
        <v>475.41300114566593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23.101068132682904</v>
      </c>
      <c r="AA185" s="21">
        <f>EXP(-LN(2)/25)*AA184+(1-EXP(-LN(2)/25))/(LN(2)/25)*Calculateur!V185*Calculateur!X185*VLOOKUP('Données projet'!$B$9,Paramètres!$A$1:$I$89,3,0)*0.475*44/12</f>
        <v>2.1878820767660576</v>
      </c>
      <c r="AB185" s="21">
        <f>EXP(-LN(2)/2)*AB184+(1-EXP(-LN(2)/2))/(LN(2)/2)*V185*Y185*VLOOKUP('Données projet'!$B$9,Paramètres!$A$1:$I$89,3,0)*0.475*44/12</f>
        <v>2.4425275341930167E-17</v>
      </c>
      <c r="AC185" s="22">
        <f t="shared" si="163"/>
        <v>25.288950209448963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1">
        <f t="shared" si="140"/>
        <v>24.662152551735971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67">
        <f t="shared" si="110"/>
        <v>493.7367323609401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381.67656863929176</v>
      </c>
      <c r="T186" s="59">
        <f t="shared" si="142"/>
        <v>475.41300114566593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22.648070276861255</v>
      </c>
      <c r="AA186" s="21">
        <f>EXP(-LN(2)/25)*AA185+(1-EXP(-LN(2)/25))/(LN(2)/25)*Calculateur!V186*Calculateur!X186*VLOOKUP('Données projet'!$B$9,Paramètres!$A$1:$I$89,3,0)*0.475*44/12</f>
        <v>2.128054326321172</v>
      </c>
      <c r="AB186" s="21">
        <f>EXP(-LN(2)/2)*AB185+(1-EXP(-LN(2)/2))/(LN(2)/2)*V186*Y186*VLOOKUP('Données projet'!$B$9,Paramètres!$A$1:$I$89,3,0)*0.475*44/12</f>
        <v>1.7271277826627389E-17</v>
      </c>
      <c r="AC186" s="22">
        <f t="shared" si="163"/>
        <v>24.776124603182428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1">
        <f t="shared" si="140"/>
        <v>24.781193872187952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67">
        <f t="shared" si="110"/>
        <v>494.80444599406064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381.67656863929176</v>
      </c>
      <c r="T187" s="59">
        <f t="shared" si="142"/>
        <v>475.41300114566593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22.203955432690858</v>
      </c>
      <c r="AA187" s="21">
        <f>EXP(-LN(2)/25)*AA186+(1-EXP(-LN(2)/25))/(LN(2)/25)*Calculateur!V187*Calculateur!X187*VLOOKUP('Données projet'!$B$9,Paramètres!$A$1:$I$89,3,0)*0.475*44/12</f>
        <v>2.0698625688584062</v>
      </c>
      <c r="AB187" s="21">
        <f>EXP(-LN(2)/2)*AB186+(1-EXP(-LN(2)/2))/(LN(2)/2)*V187*Y187*VLOOKUP('Données projet'!$B$9,Paramètres!$A$1:$I$89,3,0)*0.475*44/12</f>
        <v>1.2212637670965083E-17</v>
      </c>
      <c r="AC187" s="22">
        <f t="shared" si="163"/>
        <v>24.273818001549266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1">
        <f t="shared" si="140"/>
        <v>24.900159909488185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67">
        <f t="shared" si="110"/>
        <v>495.8720285090252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381.67656863929176</v>
      </c>
      <c r="T188" s="59">
        <f t="shared" si="142"/>
        <v>475.41300114566593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21.768549409731335</v>
      </c>
      <c r="AA188" s="21">
        <f>EXP(-LN(2)/25)*AA187+(1-EXP(-LN(2)/25))/(LN(2)/25)*Calculateur!V188*Calculateur!X188*VLOOKUP('Données projet'!$B$9,Paramètres!$A$1:$I$89,3,0)*0.475*44/12</f>
        <v>2.0132620680636313</v>
      </c>
      <c r="AB188" s="21">
        <f>EXP(-LN(2)/2)*AB187+(1-EXP(-LN(2)/2))/(LN(2)/2)*V188*Y188*VLOOKUP('Données projet'!$B$9,Paramètres!$A$1:$I$89,3,0)*0.475*44/12</f>
        <v>8.6356389133136944E-18</v>
      </c>
      <c r="AC188" s="22">
        <f t="shared" si="163"/>
        <v>23.781811477794967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1">
        <f t="shared" si="140"/>
        <v>25.019051117801563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67">
        <f t="shared" si="110"/>
        <v>496.93948069683768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381.67656863929176</v>
      </c>
      <c r="T189" s="59">
        <f t="shared" si="142"/>
        <v>475.41300114566593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21.341681433310598</v>
      </c>
      <c r="AA189" s="21">
        <f>EXP(-LN(2)/25)*AA188+(1-EXP(-LN(2)/25))/(LN(2)/25)*Calculateur!V189*Calculateur!X189*VLOOKUP('Données projet'!$B$9,Paramètres!$A$1:$I$89,3,0)*0.475*44/12</f>
        <v>1.9582093109395804</v>
      </c>
      <c r="AB189" s="21">
        <f>EXP(-LN(2)/2)*AB188+(1-EXP(-LN(2)/2))/(LN(2)/2)*V189*Y189*VLOOKUP('Données projet'!$B$9,Paramètres!$A$1:$I$89,3,0)*0.475*44/12</f>
        <v>6.1063188354825417E-18</v>
      </c>
      <c r="AC189" s="22">
        <f t="shared" si="163"/>
        <v>23.299890744250177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1">
        <f t="shared" si="140"/>
        <v>25.137867946126693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67">
        <f t="shared" si="110"/>
        <v>498.0068033395039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381.67656863929176</v>
      </c>
      <c r="T190" s="59">
        <f t="shared" si="142"/>
        <v>475.41300114566593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20.923184077543716</v>
      </c>
      <c r="AA190" s="21">
        <f>EXP(-LN(2)/25)*AA189+(1-EXP(-LN(2)/25))/(LN(2)/25)*Calculateur!V190*Calculateur!X190*VLOOKUP('Données projet'!$B$9,Paramètres!$A$1:$I$89,3,0)*0.475*44/12</f>
        <v>1.9046619743541855</v>
      </c>
      <c r="AB190" s="21">
        <f>EXP(-LN(2)/2)*AB189+(1-EXP(-LN(2)/2))/(LN(2)/2)*V190*Y190*VLOOKUP('Données projet'!$B$9,Paramètres!$A$1:$I$89,3,0)*0.475*44/12</f>
        <v>4.3178194566568472E-18</v>
      </c>
      <c r="AC190" s="22">
        <f t="shared" si="163"/>
        <v>22.8278460518979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1">
        <f t="shared" si="140"/>
        <v>25.256610838382159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67">
        <f t="shared" si="110"/>
        <v>499.0739972101822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381.67656863929176</v>
      </c>
      <c r="T191" s="59">
        <f t="shared" si="142"/>
        <v>475.41300114566593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20.512893199665239</v>
      </c>
      <c r="AA191" s="21">
        <f>EXP(-LN(2)/25)*AA190+(1-EXP(-LN(2)/25))/(LN(2)/25)*Calculateur!V191*Calculateur!X191*VLOOKUP('Données projet'!$B$9,Paramètres!$A$1:$I$89,3,0)*0.475*44/12</f>
        <v>1.8525788925036502</v>
      </c>
      <c r="AB191" s="21">
        <f>EXP(-LN(2)/2)*AB190+(1-EXP(-LN(2)/2))/(LN(2)/2)*V191*Y191*VLOOKUP('Données projet'!$B$9,Paramètres!$A$1:$I$89,3,0)*0.475*44/12</f>
        <v>3.0531594177412708E-18</v>
      </c>
      <c r="AC191" s="22">
        <f t="shared" si="163"/>
        <v>22.36547209216889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1">
        <f t="shared" si="140"/>
        <v>25.375280233490678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67">
        <f t="shared" si="110"/>
        <v>500.14106307332952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381.67656863929176</v>
      </c>
      <c r="T192" s="59">
        <f t="shared" si="142"/>
        <v>475.41300114566593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20.110647875649235</v>
      </c>
      <c r="AA192" s="21">
        <f>EXP(-LN(2)/25)*AA191+(1-EXP(-LN(2)/25))/(LN(2)/25)*Calculateur!V192*Calculateur!X192*VLOOKUP('Données projet'!$B$9,Paramètres!$A$1:$I$89,3,0)*0.475*44/12</f>
        <v>1.8019200252652481</v>
      </c>
      <c r="AB192" s="21">
        <f>EXP(-LN(2)/2)*AB191+(1-EXP(-LN(2)/2))/(LN(2)/2)*V192*Y192*VLOOKUP('Données projet'!$B$9,Paramètres!$A$1:$I$89,3,0)*0.475*44/12</f>
        <v>2.1589097283284236E-18</v>
      </c>
      <c r="AC192" s="22">
        <f t="shared" si="163"/>
        <v>21.912567900914482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1">
        <f t="shared" si="140"/>
        <v>25.493876565461285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67">
        <f t="shared" si="110"/>
        <v>501.20800168484499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381.67656863929176</v>
      </c>
      <c r="T193" s="59">
        <f t="shared" si="142"/>
        <v>475.41300114566593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19.716290337091763</v>
      </c>
      <c r="AA193" s="21">
        <f>EXP(-LN(2)/25)*AA192+(1-EXP(-LN(2)/25))/(LN(2)/25)*Calculateur!V193*Calculateur!X193*VLOOKUP('Données projet'!$B$9,Paramètres!$A$1:$I$89,3,0)*0.475*44/12</f>
        <v>1.752646427415514</v>
      </c>
      <c r="AB193" s="21">
        <f>EXP(-LN(2)/2)*AB192+(1-EXP(-LN(2)/2))/(LN(2)/2)*V193*Y193*VLOOKUP('Données projet'!$B$9,Paramètres!$A$1:$I$89,3,0)*0.475*44/12</f>
        <v>1.5265797088706354E-18</v>
      </c>
      <c r="AC193" s="22">
        <f t="shared" si="163"/>
        <v>21.468936764507276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1">
        <f t="shared" si="140"/>
        <v>25.612400263470157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67">
        <f t="shared" si="110"/>
        <v>502.27481379221047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381.67656863929176</v>
      </c>
      <c r="T194" s="59">
        <f t="shared" si="142"/>
        <v>475.41300114566593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19.329665909331055</v>
      </c>
      <c r="AA194" s="21">
        <f>EXP(-LN(2)/25)*AA193+(1-EXP(-LN(2)/25))/(LN(2)/25)*Calculateur!V194*Calculateur!X194*VLOOKUP('Données projet'!$B$9,Paramètres!$A$1:$I$89,3,0)*0.475*44/12</f>
        <v>1.7047202186901669</v>
      </c>
      <c r="AB194" s="21">
        <f>EXP(-LN(2)/2)*AB193+(1-EXP(-LN(2)/2))/(LN(2)/2)*V194*Y194*VLOOKUP('Données projet'!$B$9,Paramètres!$A$1:$I$89,3,0)*0.475*44/12</f>
        <v>1.0794548641642118E-18</v>
      </c>
      <c r="AC194" s="22">
        <f t="shared" si="163"/>
        <v>21.034386128021222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1">
        <f t="shared" si="140"/>
        <v>25.730851751939202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67">
        <f t="shared" si="110"/>
        <v>503.34150013462738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381.67656863929176</v>
      </c>
      <c r="T195" s="59">
        <f t="shared" si="142"/>
        <v>475.41300114566593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18.950622950781121</v>
      </c>
      <c r="AA195" s="21">
        <f>EXP(-LN(2)/25)*AA194+(1-EXP(-LN(2)/25))/(LN(2)/25)*Calculateur!V195*Calculateur!X195*VLOOKUP('Données projet'!$B$9,Paramètres!$A$1:$I$89,3,0)*0.475*44/12</f>
        <v>1.6581045546627442</v>
      </c>
      <c r="AB195" s="21">
        <f>EXP(-LN(2)/2)*AB194+(1-EXP(-LN(2)/2))/(LN(2)/2)*V195*Y195*VLOOKUP('Données projet'!$B$9,Paramètres!$A$1:$I$89,3,0)*0.475*44/12</f>
        <v>7.6328985443531771E-19</v>
      </c>
      <c r="AC195" s="22">
        <f t="shared" si="163"/>
        <v>20.608727505443866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1">
        <f t="shared" si="140"/>
        <v>25.849231450613374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67">
        <f t="shared" ref="H196:H203" si="192">(B196+E196+F196)*44/12+(C196+D196)*0.475*44/12</f>
        <v>504.40806144315155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381.67656863929176</v>
      </c>
      <c r="T196" s="59">
        <f t="shared" si="142"/>
        <v>475.41300114566593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18.579012793454972</v>
      </c>
      <c r="AA196" s="21">
        <f>EXP(-LN(2)/25)*AA195+(1-EXP(-LN(2)/25))/(LN(2)/25)*Calculateur!V196*Calculateur!X196*VLOOKUP('Données projet'!$B$9,Paramètres!$A$1:$I$89,3,0)*0.475*44/12</f>
        <v>1.6127635984195625</v>
      </c>
      <c r="AB196" s="21">
        <f>EXP(-LN(2)/2)*AB195+(1-EXP(-LN(2)/2))/(LN(2)/2)*V196*Y196*VLOOKUP('Données projet'!$B$9,Paramètres!$A$1:$I$89,3,0)*0.475*44/12</f>
        <v>5.397274320821059E-19</v>
      </c>
      <c r="AC196" s="22">
        <f t="shared" si="163"/>
        <v>20.191776391874534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1">
        <f t="shared" ref="D197:D203" si="202">IFERROR(EXP(-1.0587+0.8836*LN(C197)+0.284),0)</f>
        <v>25.967539774636116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67">
        <f t="shared" si="192"/>
        <v>505.4744984408245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381.67656863929176</v>
      </c>
      <c r="T197" s="59">
        <f t="shared" ref="T197:T203" si="204">$T$3</f>
        <v>475.41300114566593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18.214689684654175</v>
      </c>
      <c r="AA197" s="21">
        <f>EXP(-LN(2)/25)*AA196+(1-EXP(-LN(2)/25))/(LN(2)/25)*Calculateur!V197*Calculateur!X197*VLOOKUP('Données projet'!$B$9,Paramètres!$A$1:$I$89,3,0)*0.475*44/12</f>
        <v>1.5686624930092279</v>
      </c>
      <c r="AB197" s="21">
        <f>EXP(-LN(2)/2)*AB196+(1-EXP(-LN(2)/2))/(LN(2)/2)*V197*Y197*VLOOKUP('Données projet'!$B$9,Paramètres!$A$1:$I$89,3,0)*0.475*44/12</f>
        <v>3.8164492721765885E-19</v>
      </c>
      <c r="AC197" s="22">
        <f t="shared" si="163"/>
        <v>19.783352177663403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1">
        <f t="shared" si="202"/>
        <v>26.08577713462325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67">
        <f t="shared" si="192"/>
        <v>506.5408118428021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381.67656863929176</v>
      </c>
      <c r="T198" s="59">
        <f t="shared" si="204"/>
        <v>475.41300114566593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17.857510729801806</v>
      </c>
      <c r="AA198" s="21">
        <f>EXP(-LN(2)/25)*AA197+(1-EXP(-LN(2)/25))/(LN(2)/25)*Calculateur!V198*Calculateur!X198*VLOOKUP('Données projet'!$B$9,Paramètres!$A$1:$I$89,3,0)*0.475*44/12</f>
        <v>1.5257673346455152</v>
      </c>
      <c r="AB198" s="21">
        <f>EXP(-LN(2)/2)*AB197+(1-EXP(-LN(2)/2))/(LN(2)/2)*V198*Y198*VLOOKUP('Données projet'!$B$9,Paramètres!$A$1:$I$89,3,0)*0.475*44/12</f>
        <v>2.6986371604105295E-19</v>
      </c>
      <c r="AC198" s="22">
        <f t="shared" si="163"/>
        <v>19.383278064447321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1">
        <f t="shared" si="202"/>
        <v>26.203943936735264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67">
        <f t="shared" si="192"/>
        <v>507.60700235648051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381.67656863929176</v>
      </c>
      <c r="T199" s="59">
        <f t="shared" si="204"/>
        <v>475.41300114566593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17.507335836396443</v>
      </c>
      <c r="AA199" s="21">
        <f>EXP(-LN(2)/25)*AA198+(1-EXP(-LN(2)/25))/(LN(2)/25)*Calculateur!V199*Calculateur!X199*VLOOKUP('Données projet'!$B$9,Paramètres!$A$1:$I$89,3,0)*0.475*44/12</f>
        <v>1.4840451466430167</v>
      </c>
      <c r="AB199" s="21">
        <f>EXP(-LN(2)/2)*AB198+(1-EXP(-LN(2)/2))/(LN(2)/2)*V199*Y199*VLOOKUP('Données projet'!$B$9,Paramètres!$A$1:$I$89,3,0)*0.475*44/12</f>
        <v>1.9082246360882943E-19</v>
      </c>
      <c r="AC199" s="22">
        <f t="shared" si="163"/>
        <v>18.991380983039459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1">
        <f t="shared" si="202"/>
        <v>26.32204058274829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67">
        <f t="shared" si="192"/>
        <v>508.67307068161983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381.67656863929176</v>
      </c>
      <c r="T200" s="59">
        <f t="shared" si="204"/>
        <v>475.41300114566593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17.164027659065162</v>
      </c>
      <c r="AA200" s="21">
        <f>EXP(-LN(2)/25)*AA199+(1-EXP(-LN(2)/25))/(LN(2)/25)*Calculateur!V200*Calculateur!X200*VLOOKUP('Données projet'!$B$9,Paramètres!$A$1:$I$89,3,0)*0.475*44/12</f>
        <v>1.4434638540655209</v>
      </c>
      <c r="AB200" s="21">
        <f>EXP(-LN(2)/2)*AB199+(1-EXP(-LN(2)/2))/(LN(2)/2)*V200*Y200*VLOOKUP('Données projet'!$B$9,Paramètres!$A$1:$I$89,3,0)*0.475*44/12</f>
        <v>1.3493185802052647E-19</v>
      </c>
      <c r="AC200" s="22">
        <f t="shared" si="163"/>
        <v>18.607491513130682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1">
        <f t="shared" si="202"/>
        <v>26.44006747012326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67">
        <f t="shared" si="192"/>
        <v>509.73901751046458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381.67656863929176</v>
      </c>
      <c r="T201" s="59">
        <f t="shared" si="204"/>
        <v>475.41300114566593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16.827451545694036</v>
      </c>
      <c r="AA201" s="21">
        <f>EXP(-LN(2)/25)*AA200+(1-EXP(-LN(2)/25))/(LN(2)/25)*Calculateur!V201*Calculateur!X201*VLOOKUP('Données projet'!$B$9,Paramètres!$A$1:$I$89,3,0)*0.475*44/12</f>
        <v>1.4039922590676341</v>
      </c>
      <c r="AB201" s="21">
        <f>EXP(-LN(2)/2)*AB200+(1-EXP(-LN(2)/2))/(LN(2)/2)*V201*Y201*VLOOKUP('Données projet'!$B$9,Paramètres!$A$1:$I$89,3,0)*0.475*44/12</f>
        <v>9.5411231804414713E-20</v>
      </c>
      <c r="AC201" s="22">
        <f t="shared" si="163"/>
        <v>18.231443804761671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1">
        <f t="shared" si="202"/>
        <v>26.558024992073921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67">
        <f t="shared" si="192"/>
        <v>510.80484352786198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381.67656863929176</v>
      </c>
      <c r="T202" s="59">
        <f t="shared" si="204"/>
        <v>475.41300114566593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16.497475484614959</v>
      </c>
      <c r="AA202" s="21">
        <f>EXP(-LN(2)/25)*AA201+(1-EXP(-LN(2)/25))/(LN(2)/25)*Calculateur!V202*Calculateur!X202*VLOOKUP('Données projet'!$B$9,Paramètres!$A$1:$I$89,3,0)*0.475*44/12</f>
        <v>1.3656000169106857</v>
      </c>
      <c r="AB202" s="21">
        <f>EXP(-LN(2)/2)*AB201+(1-EXP(-LN(2)/2))/(LN(2)/2)*V202*Y202*VLOOKUP('Données projet'!$B$9,Paramètres!$A$1:$I$89,3,0)*0.475*44/12</f>
        <v>6.7465929010263237E-20</v>
      </c>
      <c r="AC202" s="22">
        <f t="shared" si="163"/>
        <v>17.863075501525646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1">
        <f t="shared" si="202"/>
        <v>26.675913537633271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67">
        <f t="shared" si="192"/>
        <v>511.87054941137785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381.67656863929176</v>
      </c>
      <c r="T203" s="59">
        <f t="shared" si="204"/>
        <v>475.41300114566593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16.173970052828121</v>
      </c>
      <c r="AA203" s="21">
        <f>EXP(-LN(2)/25)*AA202+(1-EXP(-LN(2)/25))/(LN(2)/25)*Calculateur!V203*Calculateur!X203*VLOOKUP('Données projet'!$B$9,Paramètres!$A$1:$I$89,3,0)*0.475*44/12</f>
        <v>1.3282576126344792</v>
      </c>
      <c r="AB203" s="21">
        <f>EXP(-LN(2)/2)*AB202+(1-EXP(-LN(2)/2))/(LN(2)/2)*V203*Y203*VLOOKUP('Données projet'!$B$9,Paramètres!$A$1:$I$89,3,0)*0.475*44/12</f>
        <v>4.7705615902207357E-20</v>
      </c>
      <c r="AC203" s="22">
        <f t="shared" si="163"/>
        <v>17.502227665462602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4</v>
      </c>
      <c r="C6" s="147">
        <f ca="1">IF(OR('Données projet'!B9="",'Données projet'!C9="",'Données projet'!C9=0%),0,Calculateur!S3)</f>
        <v>381.67656863929176</v>
      </c>
      <c r="D6" s="147">
        <f>IF(OR('Données projet'!B9="",'Données projet'!C9="",'Données projet'!C9=0%),0,Calculateur!T3)</f>
        <v>475.41300114566593</v>
      </c>
      <c r="E6" s="147">
        <f ca="1">MIN(C6,D6)</f>
        <v>381.67656863929176</v>
      </c>
      <c r="F6" s="147">
        <f ca="1">E6*B6</f>
        <v>1526.706274557167</v>
      </c>
      <c r="G6" s="147">
        <f ca="1">F6*(100%-'Données projet'!$C$24)*(100%-'Données projet'!$C$25)*(100%-'Données projet'!$C$26)*(100%-'Données projet'!$C$27)</f>
        <v>1374.0356471014504</v>
      </c>
      <c r="H6" s="148">
        <f>IF(OR('Données projet'!B9="",'Données projet'!C9="",'Données projet'!C9=0%),0,AVERAGE(Calculateur!$AC$3:$AC$33)*B6)</f>
        <v>17.727683906256992</v>
      </c>
      <c r="I6" s="149">
        <f>H6*(100%-'Données projet'!$C$24)*(100%-'Données projet'!$C$25)*(100%-'Données projet'!$C$26)*(100%-'Données projet'!$C$27)</f>
        <v>15.954915515631294</v>
      </c>
      <c r="J6" s="150">
        <f>IF(OR('Données projet'!B9="",'Données projet'!C9="",'Données projet'!C9=0%),0,SUM(Calculateur!$V$3:$V$33)*VLOOKUP('Données projet'!$B$9,Paramètres!$A$1:$I$89,9,0)*B6)</f>
        <v>185.76</v>
      </c>
      <c r="K6" s="151">
        <f>J6*(100%-'Données projet'!$C$24)*(100%-'Données projet'!$C$25)*(100%-'Données projet'!$C$26)*(100%-'Données projet'!$C$27)</f>
        <v>167.184</v>
      </c>
      <c r="L6" s="152">
        <f ca="1">G6+I6+K6</f>
        <v>1557.1745626170816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1526.706274557167</v>
      </c>
      <c r="G16" s="166">
        <f t="shared" ca="1" si="3"/>
        <v>1374.0356471014504</v>
      </c>
      <c r="H16" s="167">
        <f t="shared" si="3"/>
        <v>17.727683906256992</v>
      </c>
      <c r="I16" s="167">
        <f t="shared" si="3"/>
        <v>15.954915515631294</v>
      </c>
      <c r="J16" s="168">
        <f t="shared" si="3"/>
        <v>185.76</v>
      </c>
      <c r="K16" s="168">
        <f t="shared" si="3"/>
        <v>167.184</v>
      </c>
      <c r="L16" s="169">
        <f t="shared" ca="1" si="3"/>
        <v>1557.1745626170816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8" zoomScale="80" zoomScaleNormal="80" workbookViewId="0">
      <selection activeCell="I20" sqref="I2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3364.7625296932806</v>
      </c>
      <c r="U10" s="178">
        <f>'Données projet'!D9</f>
        <v>4</v>
      </c>
      <c r="V10" s="177">
        <f>U10*T10</f>
        <v>13459.050118773122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59.999999999999979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45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2699.9999999999991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8310.5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19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-18351.476197016353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25</v>
      </c>
      <c r="B24" s="181">
        <f>'Données projet'!D37</f>
        <v>54</v>
      </c>
      <c r="C24" s="193">
        <v>10</v>
      </c>
      <c r="D24" s="182">
        <f t="shared" ref="D24:D42" si="2">B24*C24</f>
        <v>540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769.92128943199009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54</v>
      </c>
      <c r="C25" s="193">
        <v>10</v>
      </c>
      <c r="D25" s="182">
        <f t="shared" si="2"/>
        <v>540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-19121.397486448343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35</v>
      </c>
      <c r="B26" s="181">
        <f>'Données projet'!D39</f>
        <v>69</v>
      </c>
      <c r="C26" s="193">
        <v>18</v>
      </c>
      <c r="D26" s="182">
        <f t="shared" si="2"/>
        <v>1242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72</v>
      </c>
      <c r="C27" s="193">
        <v>25</v>
      </c>
      <c r="D27" s="182">
        <f t="shared" si="2"/>
        <v>1800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45</v>
      </c>
      <c r="B28" s="181">
        <f>'Données projet'!D41</f>
        <v>66</v>
      </c>
      <c r="C28" s="193">
        <v>25</v>
      </c>
      <c r="D28" s="182">
        <f t="shared" si="2"/>
        <v>1650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50</v>
      </c>
      <c r="B29" s="181">
        <f>'Données projet'!D42</f>
        <v>48</v>
      </c>
      <c r="C29" s="193">
        <v>35</v>
      </c>
      <c r="D29" s="182">
        <f t="shared" si="2"/>
        <v>1680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55</v>
      </c>
      <c r="B30" s="181">
        <f>'Données projet'!D43</f>
        <v>35</v>
      </c>
      <c r="C30" s="193">
        <v>40</v>
      </c>
      <c r="D30" s="182">
        <f t="shared" si="2"/>
        <v>1400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60</v>
      </c>
      <c r="B31" s="181">
        <f>'Données projet'!D44</f>
        <v>666</v>
      </c>
      <c r="C31" s="193">
        <v>45</v>
      </c>
      <c r="D31" s="182">
        <f t="shared" si="2"/>
        <v>29970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EAD08B9A-62F1-4498-9F32-50507DE9D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18F9DD-407B-4402-A290-6DE3A813403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Lucie CAUCHOIS</cp:lastModifiedBy>
  <dcterms:created xsi:type="dcterms:W3CDTF">2021-02-01T08:22:39Z</dcterms:created>
  <dcterms:modified xsi:type="dcterms:W3CDTF">2024-10-22T07:14:16Z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