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0032 CASTETS ET CASTILLON [COUECOU]\Documents LBC\"/>
    </mc:Choice>
  </mc:AlternateContent>
  <xr:revisionPtr revIDLastSave="0" documentId="13_ncr:1_{3ECA92A7-3EA4-4D1A-BDC1-701EE33F487D}" xr6:coauthVersionLast="47" xr6:coauthVersionMax="47" xr10:uidLastSave="{00000000-0000-0000-0000-000000000000}"/>
  <bookViews>
    <workbookView xWindow="-30828" yWindow="-24" windowWidth="30936" windowHeight="1689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X18" i="2"/>
  <c r="HG18" i="2"/>
  <c r="FS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EC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HI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FS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HG74" i="2"/>
  <c r="FS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HG87" i="2"/>
  <c r="EX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HG113" i="2"/>
  <c r="FS113" i="2"/>
  <c r="EB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S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DH164" i="2"/>
  <c r="FS164" i="2"/>
  <c r="EV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A167" i="2"/>
  <c r="EB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HH179" i="2"/>
  <c r="EV179" i="2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HI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EB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FR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FS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X202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47" i="2" a="1"/>
  <c r="BC47" i="2" s="1"/>
  <c r="BC126" i="2" a="1"/>
  <c r="BC126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6" i="2" l="1" a="1"/>
  <c r="AH166" i="2" s="1"/>
  <c r="BC68" i="2" a="1"/>
  <c r="BC68" i="2" s="1"/>
  <c r="BC117" i="2" a="1"/>
  <c r="BC117" i="2" s="1"/>
  <c r="BC58" i="2" a="1"/>
  <c r="BC58" i="2" s="1"/>
  <c r="BC65" i="2" a="1"/>
  <c r="BC65" i="2" s="1"/>
  <c r="BC114" i="2" a="1"/>
  <c r="BC114" i="2" s="1"/>
  <c r="BC82" i="2" a="1"/>
  <c r="BC82" i="2" s="1"/>
  <c r="AH92" i="2" a="1"/>
  <c r="AH92" i="2" s="1"/>
  <c r="AH62" i="2" a="1"/>
  <c r="AH62" i="2" s="1"/>
  <c r="AH19" i="2" a="1"/>
  <c r="AH19" i="2" s="1"/>
  <c r="AH90" i="2" a="1"/>
  <c r="AH90" i="2" s="1"/>
  <c r="AH163" i="2" a="1"/>
  <c r="AH163" i="2" s="1"/>
  <c r="AH199" i="2" a="1"/>
  <c r="AH19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0" i="2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182" i="2" l="1"/>
  <c r="CD60" i="2"/>
  <c r="CD154" i="2"/>
  <c r="CD76" i="2"/>
  <c r="CD87" i="2"/>
  <c r="CD167" i="2"/>
  <c r="CD77" i="2"/>
  <c r="CD44" i="2"/>
  <c r="CD78" i="2"/>
  <c r="CD47" i="2"/>
  <c r="CD46" i="2"/>
  <c r="CD7" i="2"/>
  <c r="CD42" i="2"/>
  <c r="CD141" i="2"/>
  <c r="CD91" i="2"/>
  <c r="CD37" i="2"/>
  <c r="CD163" i="2"/>
  <c r="CD36" i="2"/>
  <c r="CD73" i="2"/>
  <c r="CD138" i="2"/>
  <c r="CD199" i="2"/>
  <c r="CD125" i="2"/>
  <c r="CD58" i="2"/>
  <c r="CD83" i="2"/>
  <c r="CD95" i="2"/>
  <c r="CD166" i="2"/>
  <c r="CD201" i="2"/>
  <c r="CD67" i="2"/>
  <c r="CD56" i="2"/>
  <c r="CD189" i="2"/>
  <c r="CD160" i="2"/>
  <c r="CD66" i="2"/>
  <c r="CD157" i="2"/>
  <c r="CD90" i="2"/>
  <c r="CD89" i="2"/>
  <c r="CD161" i="2"/>
  <c r="CD150" i="2"/>
  <c r="CD129" i="2"/>
  <c r="CD159" i="2"/>
  <c r="CD71" i="2"/>
  <c r="CD108" i="2"/>
  <c r="CD5" i="2"/>
  <c r="CD127" i="2"/>
  <c r="CD172" i="2"/>
  <c r="CD178" i="2"/>
  <c r="CD17" i="2"/>
  <c r="CD145" i="2"/>
  <c r="CD20" i="2"/>
  <c r="CD119" i="2"/>
  <c r="CD121" i="2"/>
  <c r="CD50" i="2"/>
  <c r="CD45" i="2"/>
  <c r="CD123" i="2"/>
  <c r="CD106" i="2"/>
  <c r="CD27" i="2"/>
  <c r="CD94" i="2"/>
  <c r="CD170" i="2"/>
  <c r="CD176" i="2"/>
  <c r="CD41" i="2"/>
  <c r="CD133" i="2"/>
  <c r="CD51" i="2"/>
  <c r="CD98" i="2"/>
  <c r="CD202" i="2"/>
  <c r="CD187" i="2"/>
  <c r="CD14" i="2"/>
  <c r="CD29" i="2"/>
  <c r="CD155" i="2"/>
  <c r="CD11" i="2"/>
  <c r="CD96" i="2"/>
  <c r="CD139" i="2"/>
  <c r="CD21" i="2"/>
  <c r="CD164" i="2"/>
  <c r="CD149" i="2"/>
  <c r="CD136" i="2"/>
  <c r="CD183" i="2"/>
  <c r="CD70" i="2"/>
  <c r="CD200" i="2"/>
  <c r="CD9" i="2"/>
  <c r="CD84" i="2"/>
  <c r="CD177" i="2"/>
  <c r="CD195" i="2"/>
  <c r="CD55" i="2"/>
  <c r="CD92" i="2"/>
  <c r="CD135" i="2"/>
  <c r="CD63" i="2"/>
  <c r="CD43" i="2"/>
  <c r="CD8" i="2"/>
  <c r="CD104" i="2"/>
  <c r="CD53" i="2"/>
  <c r="CD151" i="2"/>
  <c r="CD122" i="2"/>
  <c r="CD48" i="2"/>
  <c r="CD34" i="2"/>
  <c r="CD57" i="2"/>
  <c r="CD25" i="2"/>
  <c r="CD12" i="2"/>
  <c r="CD198" i="2"/>
  <c r="CD30" i="2"/>
  <c r="CD19" i="2"/>
  <c r="CD148" i="2"/>
  <c r="CD115" i="2"/>
  <c r="CD62" i="2"/>
  <c r="CD103" i="2"/>
  <c r="CD69" i="2"/>
  <c r="CD97" i="2"/>
  <c r="CD132" i="2"/>
  <c r="CD162" i="2"/>
  <c r="CD181" i="2"/>
  <c r="CD24" i="2"/>
  <c r="CD86" i="2"/>
  <c r="CD39" i="2"/>
  <c r="CD72" i="2"/>
  <c r="CD102" i="2"/>
  <c r="CD165" i="2"/>
  <c r="CD168" i="2"/>
  <c r="CD35" i="2"/>
  <c r="CD4" i="2"/>
  <c r="CD26" i="2"/>
  <c r="CD173" i="2"/>
  <c r="CD52" i="2"/>
  <c r="CD128" i="2"/>
  <c r="CD110" i="2"/>
  <c r="CD13" i="2"/>
  <c r="CD109" i="2"/>
  <c r="CD59" i="2"/>
  <c r="CD99" i="2"/>
  <c r="CD184" i="2"/>
  <c r="CD193" i="2"/>
  <c r="CD28" i="2"/>
  <c r="CD85" i="2"/>
  <c r="CD152" i="2"/>
  <c r="CD118" i="2"/>
  <c r="CD68" i="2"/>
  <c r="CD158" i="2"/>
  <c r="CD147" i="2"/>
  <c r="CD196" i="2"/>
  <c r="CD61" i="2"/>
  <c r="CD175" i="2"/>
  <c r="CD140" i="2"/>
  <c r="CD79" i="2"/>
  <c r="CD144" i="2"/>
  <c r="CD105" i="2"/>
  <c r="CD191" i="2"/>
  <c r="CD203" i="2"/>
  <c r="CD101" i="2"/>
  <c r="CD188" i="2"/>
  <c r="CD3" i="2"/>
  <c r="C9" i="4" s="1"/>
  <c r="E9" i="4" s="1"/>
  <c r="F9" i="4" s="1"/>
  <c r="G9" i="4" s="1"/>
  <c r="L9" i="4" s="1"/>
  <c r="CD80" i="2"/>
  <c r="CD23" i="2"/>
  <c r="CD16" i="2"/>
  <c r="CD190" i="2"/>
  <c r="CD117" i="2"/>
  <c r="CD10" i="2"/>
  <c r="CD197" i="2"/>
  <c r="CD134" i="2"/>
  <c r="CD156" i="2"/>
  <c r="CD131" i="2"/>
  <c r="CD33" i="2"/>
  <c r="CD186" i="2"/>
  <c r="CD124" i="2"/>
  <c r="CD126" i="2"/>
  <c r="CD40" i="2"/>
  <c r="CD143" i="2"/>
  <c r="CD153" i="2"/>
  <c r="CD88" i="2"/>
  <c r="CD142" i="2"/>
  <c r="CD192" i="2"/>
  <c r="CD194" i="2"/>
  <c r="CD74" i="2"/>
  <c r="CD75" i="2"/>
  <c r="CD54" i="2"/>
  <c r="CD22" i="2"/>
  <c r="CD81" i="2"/>
  <c r="CD32" i="2"/>
  <c r="CD146" i="2"/>
  <c r="CD116" i="2"/>
  <c r="CD114" i="2"/>
  <c r="CD31" i="2"/>
  <c r="CD64" i="2"/>
  <c r="CD82" i="2"/>
  <c r="CD113" i="2"/>
  <c r="CD111" i="2"/>
  <c r="CD169" i="2"/>
  <c r="CD179" i="2"/>
  <c r="CD65" i="2"/>
  <c r="CD107" i="2"/>
  <c r="CD185" i="2"/>
  <c r="CD180" i="2"/>
  <c r="CD38" i="2"/>
  <c r="CD174" i="2"/>
  <c r="CD120" i="2"/>
  <c r="CD93" i="2"/>
  <c r="CD112" i="2"/>
  <c r="CD171" i="2"/>
  <c r="CD130" i="2"/>
  <c r="CD49" i="2"/>
  <c r="CD137" i="2"/>
  <c r="CD15" i="2"/>
  <c r="CD6" i="2"/>
  <c r="CD18" i="2"/>
  <c r="CD100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70" i="2" l="1"/>
  <c r="BI20" i="2"/>
  <c r="BI91" i="2"/>
  <c r="BI188" i="2"/>
  <c r="BI126" i="2"/>
  <c r="BI45" i="2"/>
  <c r="BI120" i="2"/>
  <c r="BI77" i="2"/>
  <c r="BI60" i="2"/>
  <c r="BI84" i="2"/>
  <c r="BI125" i="2"/>
  <c r="BI134" i="2"/>
  <c r="BI99" i="2"/>
  <c r="BI58" i="2"/>
  <c r="BI116" i="2"/>
  <c r="BI57" i="2"/>
  <c r="BI22" i="2"/>
  <c r="BI176" i="2"/>
  <c r="BI68" i="2"/>
  <c r="BI154" i="2"/>
  <c r="BI7" i="2"/>
  <c r="BI129" i="2"/>
  <c r="BI164" i="2"/>
  <c r="BI144" i="2"/>
  <c r="BI111" i="2"/>
  <c r="BI49" i="2"/>
  <c r="BI107" i="2"/>
  <c r="BI185" i="2"/>
  <c r="BI44" i="2"/>
  <c r="BI23" i="2"/>
  <c r="BI61" i="2"/>
  <c r="BI138" i="2"/>
  <c r="BI187" i="2"/>
  <c r="BI146" i="2"/>
  <c r="BI168" i="2"/>
  <c r="BI65" i="2"/>
  <c r="BI89" i="2"/>
  <c r="BI145" i="2"/>
  <c r="BI48" i="2"/>
  <c r="BI11" i="2"/>
  <c r="BI180" i="2"/>
  <c r="BI196" i="2"/>
  <c r="BI178" i="2"/>
  <c r="BI118" i="2"/>
  <c r="BI121" i="2"/>
  <c r="BI186" i="2"/>
  <c r="BI31" i="2"/>
  <c r="BI92" i="2"/>
  <c r="BI25" i="2"/>
  <c r="BI47" i="2"/>
  <c r="BI139" i="2"/>
  <c r="BI181" i="2"/>
  <c r="BI16" i="2"/>
  <c r="BI127" i="2"/>
  <c r="BI199" i="2"/>
  <c r="BI64" i="2"/>
  <c r="BI18" i="2"/>
  <c r="BI67" i="2"/>
  <c r="BI21" i="2"/>
  <c r="BI34" i="2"/>
  <c r="BI184" i="2"/>
  <c r="BI56" i="2"/>
  <c r="BI50" i="2"/>
  <c r="BI192" i="2"/>
  <c r="BI70" i="2"/>
  <c r="BI72" i="2"/>
  <c r="BI167" i="2"/>
  <c r="BI106" i="2"/>
  <c r="BI171" i="2"/>
  <c r="BI100" i="2"/>
  <c r="BI76" i="2"/>
  <c r="BI59" i="2"/>
  <c r="BI39" i="2"/>
  <c r="BI28" i="2"/>
  <c r="BI155" i="2"/>
  <c r="BI81" i="2"/>
  <c r="BI104" i="2"/>
  <c r="BI142" i="2"/>
  <c r="BI166" i="2"/>
  <c r="BI148" i="2"/>
  <c r="BI14" i="2"/>
  <c r="BI53" i="2"/>
  <c r="BI51" i="2"/>
  <c r="BI195" i="2"/>
  <c r="BI115" i="2"/>
  <c r="BI66" i="2"/>
  <c r="BI157" i="2"/>
  <c r="BI112" i="2"/>
  <c r="BI32" i="2"/>
  <c r="BI29" i="2"/>
  <c r="BI6" i="2"/>
  <c r="BI55" i="2"/>
  <c r="BI15" i="2"/>
  <c r="BI63" i="2"/>
  <c r="BI198" i="2"/>
  <c r="BI117" i="2"/>
  <c r="BI203" i="2"/>
  <c r="BI37" i="2"/>
  <c r="BI41" i="2"/>
  <c r="BI42" i="2"/>
  <c r="BI94" i="2"/>
  <c r="BI110" i="2"/>
  <c r="BI9" i="2"/>
  <c r="BI5" i="2"/>
  <c r="BI24" i="2"/>
  <c r="BI197" i="2"/>
  <c r="BI101" i="2"/>
  <c r="BI174" i="2"/>
  <c r="BI87" i="2"/>
  <c r="BI161" i="2"/>
  <c r="BI190" i="2"/>
  <c r="BI95" i="2"/>
  <c r="BI141" i="2"/>
  <c r="BI200" i="2"/>
  <c r="BI98" i="2"/>
  <c r="BI128" i="2"/>
  <c r="BI169" i="2"/>
  <c r="BI12" i="2"/>
  <c r="BI162" i="2"/>
  <c r="BI147" i="2"/>
  <c r="BI36" i="2"/>
  <c r="BI93" i="2"/>
  <c r="BI83" i="2"/>
  <c r="BI88" i="2"/>
  <c r="BI90" i="2"/>
  <c r="BI3" i="2"/>
  <c r="C8" i="4" s="1"/>
  <c r="E8" i="4" s="1"/>
  <c r="F8" i="4" s="1"/>
  <c r="G8" i="4" s="1"/>
  <c r="L8" i="4" s="1"/>
  <c r="BI75" i="2"/>
  <c r="BI189" i="2"/>
  <c r="BI105" i="2"/>
  <c r="BI74" i="2"/>
  <c r="BI109" i="2"/>
  <c r="BI163" i="2"/>
  <c r="BI96" i="2"/>
  <c r="BI135" i="2"/>
  <c r="BI149" i="2"/>
  <c r="BI173" i="2"/>
  <c r="BI179" i="2"/>
  <c r="BI159" i="2"/>
  <c r="BI133" i="2"/>
  <c r="BI52" i="2"/>
  <c r="BI73" i="2"/>
  <c r="BI191" i="2"/>
  <c r="BI4" i="2"/>
  <c r="BI103" i="2"/>
  <c r="BI177" i="2"/>
  <c r="BI71" i="2"/>
  <c r="BI79" i="2"/>
  <c r="BI143" i="2"/>
  <c r="BI172" i="2"/>
  <c r="BI85" i="2"/>
  <c r="BI153" i="2"/>
  <c r="BI13" i="2"/>
  <c r="BI182" i="2"/>
  <c r="BI152" i="2"/>
  <c r="BI202" i="2"/>
  <c r="BI69" i="2"/>
  <c r="BI86" i="2"/>
  <c r="BI114" i="2"/>
  <c r="BI123" i="2"/>
  <c r="BI158" i="2"/>
  <c r="BI131" i="2"/>
  <c r="BI80" i="2"/>
  <c r="BI102" i="2"/>
  <c r="BI183" i="2"/>
  <c r="BI156" i="2"/>
  <c r="BI194" i="2"/>
  <c r="BI26" i="2"/>
  <c r="BI27" i="2"/>
  <c r="BI137" i="2"/>
  <c r="BI160" i="2"/>
  <c r="BI130" i="2"/>
  <c r="BI193" i="2"/>
  <c r="BI136" i="2"/>
  <c r="BI175" i="2"/>
  <c r="BI150" i="2"/>
  <c r="BI140" i="2"/>
  <c r="BI124" i="2"/>
  <c r="BI108" i="2"/>
  <c r="BI122" i="2"/>
  <c r="BI54" i="2"/>
  <c r="BI43" i="2"/>
  <c r="BI113" i="2"/>
  <c r="BI40" i="2"/>
  <c r="BI17" i="2"/>
  <c r="BI132" i="2"/>
  <c r="BI38" i="2"/>
  <c r="BI19" i="2"/>
  <c r="BI97" i="2"/>
  <c r="BI8" i="2"/>
  <c r="BI151" i="2"/>
  <c r="BI119" i="2"/>
  <c r="BI46" i="2"/>
  <c r="BI30" i="2"/>
  <c r="BI82" i="2"/>
  <c r="BI33" i="2"/>
  <c r="BI62" i="2"/>
  <c r="BI10" i="2"/>
  <c r="BI201" i="2"/>
  <c r="BI78" i="2"/>
  <c r="BI165" i="2"/>
  <c r="BI35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<sst xmlns="http://schemas.openxmlformats.org/spreadsheetml/2006/main" count="1170" uniqueCount="324">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</sst>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2.3168886737878478</c:v>
                </c:pt>
                <c:pt idx="2">
                  <c:v>3.5827733536630664</c:v>
                </c:pt>
                <c:pt idx="3">
                  <c:v>5.5435691277584427</c:v>
                </c:pt>
                <c:pt idx="4">
                  <c:v>8.5824297429307936</c:v>
                </c:pt>
                <c:pt idx="5">
                  <c:v>13.294629084231913</c:v>
                </c:pt>
                <c:pt idx="6">
                  <c:v>25.024659500613087</c:v>
                </c:pt>
                <c:pt idx="7">
                  <c:v>36.593631110816375</c:v>
                </c:pt>
                <c:pt idx="8">
                  <c:v>48.061428725649982</c:v>
                </c:pt>
                <c:pt idx="9">
                  <c:v>59.455961645010653</c:v>
                </c:pt>
                <c:pt idx="10">
                  <c:v>70.793363585995039</c:v>
                </c:pt>
                <c:pt idx="11">
                  <c:v>89.444914596995986</c:v>
                </c:pt>
                <c:pt idx="12">
                  <c:v>107.99854039249658</c:v>
                </c:pt>
                <c:pt idx="13">
                  <c:v>126.47351339532246</c:v>
                </c:pt>
                <c:pt idx="14">
                  <c:v>144.88297159928396</c:v>
                </c:pt>
                <c:pt idx="15">
                  <c:v>163.23642454005164</c:v>
                </c:pt>
                <c:pt idx="16">
                  <c:v>186.19151278583789</c:v>
                </c:pt>
                <c:pt idx="17">
                  <c:v>209.08049364271719</c:v>
                </c:pt>
                <c:pt idx="18">
                  <c:v>231.91162450170245</c:v>
                </c:pt>
                <c:pt idx="19">
                  <c:v>254.69140140972274</c:v>
                </c:pt>
                <c:pt idx="20">
                  <c:v>277.425062300972</c:v>
                </c:pt>
                <c:pt idx="21">
                  <c:v>301.37779747757878</c:v>
                </c:pt>
                <c:pt idx="22">
                  <c:v>325.2881602933337</c:v>
                </c:pt>
                <c:pt idx="23">
                  <c:v>349.15970121489198</c:v>
                </c:pt>
                <c:pt idx="24">
                  <c:v>372.99544569889025</c:v>
                </c:pt>
                <c:pt idx="25">
                  <c:v>396.79800111343366</c:v>
                </c:pt>
                <c:pt idx="26">
                  <c:v>1.0345173963676741E-12</c:v>
                </c:pt>
                <c:pt idx="27">
                  <c:v>1.0345173963676741E-12</c:v>
                </c:pt>
                <c:pt idx="28">
                  <c:v>1.0345173963676741E-12</c:v>
                </c:pt>
                <c:pt idx="29">
                  <c:v>1.0345173963676741E-12</c:v>
                </c:pt>
                <c:pt idx="30">
                  <c:v>1.0345173963676741E-12</c:v>
                </c:pt>
                <c:pt idx="31">
                  <c:v>1.0345173963676741E-12</c:v>
                </c:pt>
                <c:pt idx="32">
                  <c:v>1.0345173963676741E-12</c:v>
                </c:pt>
                <c:pt idx="33">
                  <c:v>1.0345173963676741E-12</c:v>
                </c:pt>
                <c:pt idx="34">
                  <c:v>1.0345173963676741E-12</c:v>
                </c:pt>
                <c:pt idx="35">
                  <c:v>1.0345173963676741E-12</c:v>
                </c:pt>
                <c:pt idx="36">
                  <c:v>1.0345173963676741E-12</c:v>
                </c:pt>
                <c:pt idx="37">
                  <c:v>1.0345173963676741E-12</c:v>
                </c:pt>
                <c:pt idx="38">
                  <c:v>1.0345173963676741E-12</c:v>
                </c:pt>
                <c:pt idx="39">
                  <c:v>1.0345173963676741E-12</c:v>
                </c:pt>
                <c:pt idx="40">
                  <c:v>1.0345173963676741E-12</c:v>
                </c:pt>
                <c:pt idx="41">
                  <c:v>1.0345173963676741E-12</c:v>
                </c:pt>
                <c:pt idx="42">
                  <c:v>1.0345173963676741E-12</c:v>
                </c:pt>
                <c:pt idx="43">
                  <c:v>1.0345173963676741E-12</c:v>
                </c:pt>
                <c:pt idx="44">
                  <c:v>1.0345173963676741E-12</c:v>
                </c:pt>
                <c:pt idx="45">
                  <c:v>1.0345173963676741E-12</c:v>
                </c:pt>
                <c:pt idx="46">
                  <c:v>1.0345173963676741E-12</c:v>
                </c:pt>
                <c:pt idx="47">
                  <c:v>1.0345173963676741E-12</c:v>
                </c:pt>
                <c:pt idx="48">
                  <c:v>1.0345173963676741E-12</c:v>
                </c:pt>
                <c:pt idx="49">
                  <c:v>1.0345173963676741E-12</c:v>
                </c:pt>
                <c:pt idx="50">
                  <c:v>1.0345173963676741E-12</c:v>
                </c:pt>
                <c:pt idx="51">
                  <c:v>1.0345173963676741E-12</c:v>
                </c:pt>
                <c:pt idx="52">
                  <c:v>1.0345173963676741E-12</c:v>
                </c:pt>
                <c:pt idx="53">
                  <c:v>1.0345173963676741E-12</c:v>
                </c:pt>
                <c:pt idx="54">
                  <c:v>1.0345173963676741E-12</c:v>
                </c:pt>
                <c:pt idx="55">
                  <c:v>1.0345173963676741E-12</c:v>
                </c:pt>
                <c:pt idx="56">
                  <c:v>1.0345173963676741E-12</c:v>
                </c:pt>
                <c:pt idx="57">
                  <c:v>1.0345173963676741E-12</c:v>
                </c:pt>
                <c:pt idx="58">
                  <c:v>1.0345173963676741E-12</c:v>
                </c:pt>
                <c:pt idx="59">
                  <c:v>1.0345173963676741E-12</c:v>
                </c:pt>
                <c:pt idx="60">
                  <c:v>1.0345173963676741E-12</c:v>
                </c:pt>
                <c:pt idx="61">
                  <c:v>1.0345173963676741E-12</c:v>
                </c:pt>
                <c:pt idx="62">
                  <c:v>1.0345173963676741E-12</c:v>
                </c:pt>
                <c:pt idx="63">
                  <c:v>1.0345173963676741E-12</c:v>
                </c:pt>
                <c:pt idx="64">
                  <c:v>1.0345173963676741E-12</c:v>
                </c:pt>
                <c:pt idx="65">
                  <c:v>1.0345173963676741E-12</c:v>
                </c:pt>
                <c:pt idx="66">
                  <c:v>1.0345173963676741E-12</c:v>
                </c:pt>
                <c:pt idx="67">
                  <c:v>1.0345173963676741E-12</c:v>
                </c:pt>
                <c:pt idx="68">
                  <c:v>1.0345173963676741E-12</c:v>
                </c:pt>
                <c:pt idx="69">
                  <c:v>1.0345173963676741E-12</c:v>
                </c:pt>
                <c:pt idx="70">
                  <c:v>1.0345173963676741E-12</c:v>
                </c:pt>
                <c:pt idx="71">
                  <c:v>1.0345173963676741E-12</c:v>
                </c:pt>
                <c:pt idx="72">
                  <c:v>1.0345173963676741E-12</c:v>
                </c:pt>
                <c:pt idx="73">
                  <c:v>1.0345173963676741E-12</c:v>
                </c:pt>
                <c:pt idx="74">
                  <c:v>1.0345173963676741E-12</c:v>
                </c:pt>
                <c:pt idx="75">
                  <c:v>1.0345173963676741E-12</c:v>
                </c:pt>
                <c:pt idx="76">
                  <c:v>1.0345173963676741E-12</c:v>
                </c:pt>
                <c:pt idx="77">
                  <c:v>1.0345173963676741E-12</c:v>
                </c:pt>
                <c:pt idx="78">
                  <c:v>1.0345173963676741E-12</c:v>
                </c:pt>
                <c:pt idx="79">
                  <c:v>1.0345173963676741E-12</c:v>
                </c:pt>
                <c:pt idx="80">
                  <c:v>1.0345173963676741E-12</c:v>
                </c:pt>
                <c:pt idx="81">
                  <c:v>1.0345173963676741E-12</c:v>
                </c:pt>
                <c:pt idx="82">
                  <c:v>1.0345173963676741E-12</c:v>
                </c:pt>
                <c:pt idx="83">
                  <c:v>1.0345173963676741E-12</c:v>
                </c:pt>
                <c:pt idx="84">
                  <c:v>1.0345173963676741E-12</c:v>
                </c:pt>
                <c:pt idx="85">
                  <c:v>1.0345173963676741E-12</c:v>
                </c:pt>
                <c:pt idx="86">
                  <c:v>1.0345173963676741E-12</c:v>
                </c:pt>
                <c:pt idx="87">
                  <c:v>1.0345173963676741E-12</c:v>
                </c:pt>
                <c:pt idx="88">
                  <c:v>1.0345173963676741E-12</c:v>
                </c:pt>
                <c:pt idx="89">
                  <c:v>1.0345173963676741E-12</c:v>
                </c:pt>
                <c:pt idx="90">
                  <c:v>1.0345173963676741E-12</c:v>
                </c:pt>
                <c:pt idx="91">
                  <c:v>1.0345173963676741E-12</c:v>
                </c:pt>
                <c:pt idx="92">
                  <c:v>1.0345173963676741E-12</c:v>
                </c:pt>
                <c:pt idx="93">
                  <c:v>1.0345173963676741E-12</c:v>
                </c:pt>
                <c:pt idx="94">
                  <c:v>1.0345173963676741E-12</c:v>
                </c:pt>
                <c:pt idx="95">
                  <c:v>1.0345173963676741E-12</c:v>
                </c:pt>
                <c:pt idx="96">
                  <c:v>1.0345173963676741E-12</c:v>
                </c:pt>
                <c:pt idx="97">
                  <c:v>1.0345173963676741E-12</c:v>
                </c:pt>
                <c:pt idx="98">
                  <c:v>1.0345173963676741E-12</c:v>
                </c:pt>
                <c:pt idx="99">
                  <c:v>1.0345173963676741E-12</c:v>
                </c:pt>
                <c:pt idx="100">
                  <c:v>1.0345173963676741E-12</c:v>
                </c:pt>
                <c:pt idx="101">
                  <c:v>1.0345173963676741E-12</c:v>
                </c:pt>
                <c:pt idx="102">
                  <c:v>1.0345173963676741E-12</c:v>
                </c:pt>
                <c:pt idx="103">
                  <c:v>1.0345173963676741E-12</c:v>
                </c:pt>
                <c:pt idx="104">
                  <c:v>1.0345173963676741E-12</c:v>
                </c:pt>
                <c:pt idx="105">
                  <c:v>1.0345173963676741E-12</c:v>
                </c:pt>
                <c:pt idx="106">
                  <c:v>1.0345173963676741E-12</c:v>
                </c:pt>
                <c:pt idx="107">
                  <c:v>1.0345173963676741E-12</c:v>
                </c:pt>
                <c:pt idx="108">
                  <c:v>1.0345173963676741E-12</c:v>
                </c:pt>
                <c:pt idx="109">
                  <c:v>1.0345173963676741E-12</c:v>
                </c:pt>
                <c:pt idx="110">
                  <c:v>1.0345173963676741E-12</c:v>
                </c:pt>
                <c:pt idx="111">
                  <c:v>1.0345173963676741E-12</c:v>
                </c:pt>
                <c:pt idx="112">
                  <c:v>1.0345173963676741E-12</c:v>
                </c:pt>
                <c:pt idx="113">
                  <c:v>1.0345173963676741E-12</c:v>
                </c:pt>
                <c:pt idx="114">
                  <c:v>1.0345173963676741E-12</c:v>
                </c:pt>
                <c:pt idx="115">
                  <c:v>1.0345173963676741E-12</c:v>
                </c:pt>
                <c:pt idx="116">
                  <c:v>1.0345173963676741E-12</c:v>
                </c:pt>
                <c:pt idx="117">
                  <c:v>1.0345173963676741E-12</c:v>
                </c:pt>
                <c:pt idx="118">
                  <c:v>1.0345173963676741E-12</c:v>
                </c:pt>
                <c:pt idx="119">
                  <c:v>1.0345173963676741E-12</c:v>
                </c:pt>
                <c:pt idx="120">
                  <c:v>1.0345173963676741E-12</c:v>
                </c:pt>
                <c:pt idx="121">
                  <c:v>1.0345173963676741E-12</c:v>
                </c:pt>
                <c:pt idx="122">
                  <c:v>1.0345173963676741E-12</c:v>
                </c:pt>
                <c:pt idx="123">
                  <c:v>1.0345173963676741E-12</c:v>
                </c:pt>
                <c:pt idx="124">
                  <c:v>1.0345173963676741E-12</c:v>
                </c:pt>
                <c:pt idx="125">
                  <c:v>1.0345173963676741E-12</c:v>
                </c:pt>
                <c:pt idx="126">
                  <c:v>1.0345173963676741E-12</c:v>
                </c:pt>
                <c:pt idx="127">
                  <c:v>1.0345173963676741E-12</c:v>
                </c:pt>
                <c:pt idx="128">
                  <c:v>1.0345173963676741E-12</c:v>
                </c:pt>
                <c:pt idx="129">
                  <c:v>1.0345173963676741E-12</c:v>
                </c:pt>
                <c:pt idx="130">
                  <c:v>1.0345173963676741E-12</c:v>
                </c:pt>
                <c:pt idx="131">
                  <c:v>1.0345173963676741E-12</c:v>
                </c:pt>
                <c:pt idx="132">
                  <c:v>1.0345173963676741E-12</c:v>
                </c:pt>
                <c:pt idx="133">
                  <c:v>1.0345173963676741E-12</c:v>
                </c:pt>
                <c:pt idx="134">
                  <c:v>1.0345173963676741E-12</c:v>
                </c:pt>
                <c:pt idx="135">
                  <c:v>1.0345173963676741E-12</c:v>
                </c:pt>
                <c:pt idx="136">
                  <c:v>1.0345173963676741E-12</c:v>
                </c:pt>
                <c:pt idx="137">
                  <c:v>1.0345173963676741E-12</c:v>
                </c:pt>
                <c:pt idx="138">
                  <c:v>1.0345173963676741E-12</c:v>
                </c:pt>
                <c:pt idx="139">
                  <c:v>1.0345173963676741E-12</c:v>
                </c:pt>
                <c:pt idx="140">
                  <c:v>1.0345173963676741E-12</c:v>
                </c:pt>
                <c:pt idx="141">
                  <c:v>1.0345173963676741E-12</c:v>
                </c:pt>
                <c:pt idx="142">
                  <c:v>1.0345173963676741E-12</c:v>
                </c:pt>
                <c:pt idx="143">
                  <c:v>1.0345173963676741E-12</c:v>
                </c:pt>
                <c:pt idx="144">
                  <c:v>1.0345173963676741E-12</c:v>
                </c:pt>
                <c:pt idx="145">
                  <c:v>1.0345173963676741E-12</c:v>
                </c:pt>
                <c:pt idx="146">
                  <c:v>1.0345173963676741E-12</c:v>
                </c:pt>
                <c:pt idx="147">
                  <c:v>1.0345173963676741E-12</c:v>
                </c:pt>
                <c:pt idx="148">
                  <c:v>1.0345173963676741E-12</c:v>
                </c:pt>
                <c:pt idx="149">
                  <c:v>1.0345173963676741E-12</c:v>
                </c:pt>
                <c:pt idx="150">
                  <c:v>1.0345173963676741E-12</c:v>
                </c:pt>
                <c:pt idx="151">
                  <c:v>1.0345173963676741E-12</c:v>
                </c:pt>
                <c:pt idx="152">
                  <c:v>1.0345173963676741E-12</c:v>
                </c:pt>
                <c:pt idx="153">
                  <c:v>1.0345173963676741E-12</c:v>
                </c:pt>
                <c:pt idx="154">
                  <c:v>1.0345173963676741E-12</c:v>
                </c:pt>
                <c:pt idx="155">
                  <c:v>1.0345173963676741E-12</c:v>
                </c:pt>
                <c:pt idx="156">
                  <c:v>1.0345173963676741E-12</c:v>
                </c:pt>
                <c:pt idx="157">
                  <c:v>1.0345173963676741E-12</c:v>
                </c:pt>
                <c:pt idx="158">
                  <c:v>1.0345173963676741E-12</c:v>
                </c:pt>
                <c:pt idx="159">
                  <c:v>1.0345173963676741E-12</c:v>
                </c:pt>
                <c:pt idx="160">
                  <c:v>1.0345173963676741E-12</c:v>
                </c:pt>
                <c:pt idx="161">
                  <c:v>1.0345173963676741E-12</c:v>
                </c:pt>
                <c:pt idx="162">
                  <c:v>1.0345173963676741E-12</c:v>
                </c:pt>
                <c:pt idx="163">
                  <c:v>1.0345173963676741E-12</c:v>
                </c:pt>
                <c:pt idx="164">
                  <c:v>1.0345173963676741E-12</c:v>
                </c:pt>
                <c:pt idx="165">
                  <c:v>1.0345173963676741E-12</c:v>
                </c:pt>
                <c:pt idx="166">
                  <c:v>1.0345173963676741E-12</c:v>
                </c:pt>
                <c:pt idx="167">
                  <c:v>1.0345173963676741E-12</c:v>
                </c:pt>
                <c:pt idx="168">
                  <c:v>1.0345173963676741E-12</c:v>
                </c:pt>
                <c:pt idx="169">
                  <c:v>1.0345173963676741E-12</c:v>
                </c:pt>
                <c:pt idx="170">
                  <c:v>1.0345173963676741E-12</c:v>
                </c:pt>
                <c:pt idx="171">
                  <c:v>1.0345173963676741E-12</c:v>
                </c:pt>
                <c:pt idx="172">
                  <c:v>1.0345173963676741E-12</c:v>
                </c:pt>
                <c:pt idx="173">
                  <c:v>1.0345173963676741E-12</c:v>
                </c:pt>
                <c:pt idx="174">
                  <c:v>1.0345173963676741E-12</c:v>
                </c:pt>
                <c:pt idx="175">
                  <c:v>1.0345173963676741E-12</c:v>
                </c:pt>
                <c:pt idx="176">
                  <c:v>1.0345173963676741E-12</c:v>
                </c:pt>
                <c:pt idx="177">
                  <c:v>1.0345173963676741E-12</c:v>
                </c:pt>
                <c:pt idx="178">
                  <c:v>1.0345173963676741E-12</c:v>
                </c:pt>
                <c:pt idx="179">
                  <c:v>1.0345173963676741E-12</c:v>
                </c:pt>
                <c:pt idx="180">
                  <c:v>1.0345173963676741E-12</c:v>
                </c:pt>
                <c:pt idx="181">
                  <c:v>1.0345173963676741E-12</c:v>
                </c:pt>
                <c:pt idx="182">
                  <c:v>1.0345173963676741E-12</c:v>
                </c:pt>
                <c:pt idx="183">
                  <c:v>1.0345173963676741E-12</c:v>
                </c:pt>
                <c:pt idx="184">
                  <c:v>1.0345173963676741E-12</c:v>
                </c:pt>
                <c:pt idx="185">
                  <c:v>1.0345173963676741E-12</c:v>
                </c:pt>
                <c:pt idx="186">
                  <c:v>1.0345173963676741E-12</c:v>
                </c:pt>
                <c:pt idx="187">
                  <c:v>1.0345173963676741E-12</c:v>
                </c:pt>
                <c:pt idx="188">
                  <c:v>1.0345173963676741E-12</c:v>
                </c:pt>
                <c:pt idx="189">
                  <c:v>1.0345173963676741E-12</c:v>
                </c:pt>
                <c:pt idx="190">
                  <c:v>1.0345173963676741E-12</c:v>
                </c:pt>
                <c:pt idx="191">
                  <c:v>1.0345173963676741E-12</c:v>
                </c:pt>
                <c:pt idx="192">
                  <c:v>1.0345173963676741E-12</c:v>
                </c:pt>
                <c:pt idx="193">
                  <c:v>1.0345173963676741E-12</c:v>
                </c:pt>
                <c:pt idx="194">
                  <c:v>1.0345173963676741E-12</c:v>
                </c:pt>
                <c:pt idx="195">
                  <c:v>1.0345173963676741E-12</c:v>
                </c:pt>
                <c:pt idx="196">
                  <c:v>1.0345173963676741E-12</c:v>
                </c:pt>
                <c:pt idx="197">
                  <c:v>1.0345173963676741E-12</c:v>
                </c:pt>
                <c:pt idx="198">
                  <c:v>1.0345173963676741E-12</c:v>
                </c:pt>
                <c:pt idx="199">
                  <c:v>1.0345173963676741E-12</c:v>
                </c:pt>
                <c:pt idx="200">
                  <c:v>1.0345173963676741E-12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5" t="s">
        <v>291</v>
      </c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2:13" ht="15" customHeight="1" x14ac:dyDescent="0.3"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</row>
    <row r="14" spans="2:13" ht="15" customHeight="1" x14ac:dyDescent="0.3">
      <c r="B14" s="255"/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</row>
    <row r="15" spans="2:13" ht="18.75" customHeight="1" x14ac:dyDescent="0.3"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</row>
    <row r="16" spans="2:13" ht="18.75" customHeight="1" x14ac:dyDescent="0.3"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</row>
    <row r="18" spans="2:13" ht="12" customHeight="1" x14ac:dyDescent="0.3">
      <c r="B18" s="255" t="s">
        <v>292</v>
      </c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</row>
    <row r="19" spans="2:13" ht="12" customHeight="1" x14ac:dyDescent="0.3"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</row>
    <row r="20" spans="2:13" ht="12" customHeight="1" x14ac:dyDescent="0.3"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2:13" ht="12" customHeight="1" x14ac:dyDescent="0.3"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</row>
    <row r="22" spans="2:13" ht="12" customHeight="1" x14ac:dyDescent="0.3"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</row>
    <row r="23" spans="2:13" ht="12" customHeight="1" x14ac:dyDescent="0.3"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</row>
    <row r="24" spans="2:13" ht="12" customHeight="1" x14ac:dyDescent="0.3"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</row>
    <row r="25" spans="2:13" ht="12" customHeight="1" x14ac:dyDescent="0.3"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</row>
    <row r="26" spans="2:13" ht="12" customHeight="1" x14ac:dyDescent="0.3"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</row>
    <row r="27" spans="2:13" ht="12" customHeight="1" x14ac:dyDescent="0.3"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2:13" ht="12" customHeight="1" x14ac:dyDescent="0.3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2:13" ht="12" customHeight="1" x14ac:dyDescent="0.3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</row>
    <row r="30" spans="2:13" ht="12" customHeight="1" x14ac:dyDescent="0.3">
      <c r="B30" s="255"/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</row>
    <row r="31" spans="2:13" ht="12" customHeight="1" x14ac:dyDescent="0.3">
      <c r="B31" s="255"/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zoomScale="55" zoomScaleNormal="55" zoomScaleSheetLayoutView="40" workbookViewId="0">
      <selection activeCell="Q53" sqref="Q5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6" t="s">
        <v>190</v>
      </c>
      <c r="D1" s="256"/>
      <c r="E1" s="25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1" t="s">
        <v>192</v>
      </c>
      <c r="C3" s="262"/>
      <c r="D3" s="262"/>
      <c r="E3" s="262"/>
      <c r="F3" s="263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6" t="s">
        <v>231</v>
      </c>
      <c r="B5" s="266"/>
      <c r="C5" s="24">
        <v>0.5</v>
      </c>
      <c r="D5" s="267" t="s">
        <v>229</v>
      </c>
      <c r="E5" s="268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5" t="s">
        <v>226</v>
      </c>
      <c r="B7" s="265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32</v>
      </c>
      <c r="C9" s="32">
        <v>1</v>
      </c>
      <c r="D9" s="33">
        <f t="shared" ref="D9:D18" si="0">C9*$C$5</f>
        <v>0.5</v>
      </c>
      <c r="E9" s="34">
        <v>25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0.5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4" t="s">
        <v>232</v>
      </c>
      <c r="B22" s="26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5" t="s">
        <v>227</v>
      </c>
      <c r="B30" s="265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Peuplier non cultivé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5</v>
      </c>
      <c r="B36" s="60">
        <v>9.6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1.92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10</v>
      </c>
      <c r="B37" s="60">
        <v>53.8</v>
      </c>
      <c r="C37" s="60">
        <v>2</v>
      </c>
      <c r="D37" s="60">
        <v>0</v>
      </c>
      <c r="E37" s="51"/>
      <c r="F37" s="51"/>
      <c r="G37" s="51"/>
      <c r="H37" s="51"/>
      <c r="I37" s="53">
        <f t="shared" ref="I37:I55" si="1">IF(A37&lt;&gt;0,(B37-(B36-D36))/(A37-A36),"")</f>
        <v>8.84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15</v>
      </c>
      <c r="B38" s="60">
        <v>126.9</v>
      </c>
      <c r="C38" s="60">
        <v>3</v>
      </c>
      <c r="D38" s="60">
        <v>0</v>
      </c>
      <c r="E38" s="51"/>
      <c r="F38" s="51"/>
      <c r="G38" s="51"/>
      <c r="H38" s="51"/>
      <c r="I38" s="53">
        <f t="shared" si="1"/>
        <v>14.620000000000001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20</v>
      </c>
      <c r="B39" s="60">
        <v>218.6</v>
      </c>
      <c r="C39" s="60">
        <v>4</v>
      </c>
      <c r="D39" s="60">
        <v>0</v>
      </c>
      <c r="E39" s="51"/>
      <c r="F39" s="51"/>
      <c r="G39" s="51"/>
      <c r="H39" s="51"/>
      <c r="I39" s="49">
        <f t="shared" si="1"/>
        <v>18.339999999999996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25</v>
      </c>
      <c r="B40" s="60">
        <v>315.39999999999998</v>
      </c>
      <c r="C40" s="60">
        <v>5</v>
      </c>
      <c r="D40" s="60">
        <f>B40</f>
        <v>315.39999999999998</v>
      </c>
      <c r="E40" s="51">
        <v>0.8</v>
      </c>
      <c r="F40" s="51"/>
      <c r="G40" s="51">
        <v>0.1</v>
      </c>
      <c r="H40" s="51">
        <v>0.1</v>
      </c>
      <c r="I40" s="49">
        <f t="shared" si="1"/>
        <v>19.359999999999996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/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51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51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51"/>
      <c r="F90" s="51"/>
      <c r="G90" s="51"/>
      <c r="H90" s="51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51"/>
      <c r="F91" s="51"/>
      <c r="G91" s="51"/>
      <c r="H91" s="51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51"/>
      <c r="F92" s="51"/>
      <c r="G92" s="51"/>
      <c r="H92" s="51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51"/>
      <c r="F93" s="51"/>
      <c r="G93" s="51"/>
      <c r="H93" s="51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51"/>
      <c r="F94" s="51"/>
      <c r="G94" s="51"/>
      <c r="H94" s="51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51"/>
      <c r="F95" s="51"/>
      <c r="G95" s="51"/>
      <c r="H95" s="51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51"/>
      <c r="F96" s="51"/>
      <c r="G96" s="51"/>
      <c r="H96" s="51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51"/>
      <c r="F97" s="51"/>
      <c r="G97" s="51"/>
      <c r="H97" s="51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51"/>
      <c r="F98" s="51"/>
      <c r="G98" s="51"/>
      <c r="H98" s="51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51"/>
      <c r="F99" s="51"/>
      <c r="G99" s="51"/>
      <c r="H99" s="51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51"/>
      <c r="F100" s="51"/>
      <c r="G100" s="51"/>
      <c r="H100" s="51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51"/>
      <c r="F101" s="51"/>
      <c r="G101" s="51"/>
      <c r="H101" s="51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51"/>
      <c r="F120" s="51"/>
      <c r="G120" s="51"/>
      <c r="H120" s="51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51"/>
      <c r="F121" s="51"/>
      <c r="G121" s="51"/>
      <c r="H121" s="51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51"/>
      <c r="F122" s="51"/>
      <c r="G122" s="51"/>
      <c r="H122" s="51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51"/>
      <c r="F123" s="51"/>
      <c r="G123" s="51"/>
      <c r="H123" s="51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51"/>
      <c r="F124" s="51"/>
      <c r="G124" s="51"/>
      <c r="H124" s="51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51"/>
      <c r="F125" s="51"/>
      <c r="G125" s="51"/>
      <c r="H125" s="51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51"/>
      <c r="F126" s="51"/>
      <c r="G126" s="51"/>
      <c r="H126" s="51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51"/>
      <c r="F127" s="51"/>
      <c r="G127" s="51"/>
      <c r="H127" s="51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scale="33" fitToHeight="0" orientation="portrait" r:id="rId1"/>
  <rowBreaks count="1" manualBreakCount="1">
    <brk id="82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C28" sqref="C2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0" t="s">
        <v>191</v>
      </c>
      <c r="C2" s="271"/>
      <c r="D2" s="271"/>
      <c r="E2" s="271"/>
      <c r="F2" s="271"/>
      <c r="G2" s="27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69"/>
      <c r="C4" s="269"/>
      <c r="D4" s="269"/>
      <c r="E4" s="269"/>
      <c r="F4" s="269"/>
      <c r="G4" s="26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1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6" t="s">
        <v>176</v>
      </c>
      <c r="C1" s="277"/>
      <c r="D1" s="277"/>
      <c r="E1" s="277"/>
      <c r="F1" s="277"/>
      <c r="G1" s="277"/>
      <c r="H1" s="278"/>
      <c r="I1" s="273" t="str">
        <f>IF('Données projet'!$B$9="","",'Données projet'!$B$9)</f>
        <v>Peuplier non cultivé</v>
      </c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5"/>
      <c r="AD1" s="274" t="str">
        <f>IF('Données projet'!$B$10="","",'Données projet'!$B$10)</f>
        <v/>
      </c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5"/>
      <c r="AY1" s="273" t="str">
        <f>IF('Données projet'!$B$11="","",'Données projet'!$B$11)</f>
        <v/>
      </c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5"/>
      <c r="BT1" s="273" t="str">
        <f>IF('Données projet'!$B$12="","",'Données projet'!$B$12)</f>
        <v/>
      </c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5"/>
      <c r="CO1" s="273" t="str">
        <f>IF('Données projet'!$B$13="","",'Données projet'!$B$13)</f>
        <v/>
      </c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5"/>
      <c r="DJ1" s="273" t="str">
        <f>IF('Données projet'!$B$14="","",'Données projet'!$B$14)</f>
        <v/>
      </c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  <c r="EC1" s="274"/>
      <c r="ED1" s="275"/>
      <c r="EE1" s="273" t="str">
        <f>IF('Données projet'!$B$15="","",'Données projet'!$B$15)</f>
        <v/>
      </c>
      <c r="EF1" s="274"/>
      <c r="EG1" s="274"/>
      <c r="EH1" s="274"/>
      <c r="EI1" s="274"/>
      <c r="EJ1" s="274"/>
      <c r="EK1" s="274"/>
      <c r="EL1" s="274"/>
      <c r="EM1" s="274"/>
      <c r="EN1" s="274"/>
      <c r="EO1" s="274"/>
      <c r="EP1" s="274"/>
      <c r="EQ1" s="274"/>
      <c r="ER1" s="274"/>
      <c r="ES1" s="274"/>
      <c r="ET1" s="274"/>
      <c r="EU1" s="274"/>
      <c r="EV1" s="274"/>
      <c r="EW1" s="274"/>
      <c r="EX1" s="274"/>
      <c r="EY1" s="275"/>
      <c r="EZ1" s="273" t="str">
        <f>IF('Données projet'!$B$16="","",'Données projet'!$B$16)</f>
        <v/>
      </c>
      <c r="FA1" s="274"/>
      <c r="FB1" s="274"/>
      <c r="FC1" s="274"/>
      <c r="FD1" s="274"/>
      <c r="FE1" s="274"/>
      <c r="FF1" s="274"/>
      <c r="FG1" s="274"/>
      <c r="FH1" s="274"/>
      <c r="FI1" s="274"/>
      <c r="FJ1" s="274"/>
      <c r="FK1" s="274"/>
      <c r="FL1" s="274"/>
      <c r="FM1" s="274"/>
      <c r="FN1" s="274"/>
      <c r="FO1" s="274"/>
      <c r="FP1" s="274"/>
      <c r="FQ1" s="274"/>
      <c r="FR1" s="274"/>
      <c r="FS1" s="274"/>
      <c r="FT1" s="275"/>
      <c r="FU1" s="273" t="str">
        <f>IF('Données projet'!$B$17="","",'Données projet'!$B$17)</f>
        <v/>
      </c>
      <c r="FV1" s="274"/>
      <c r="FW1" s="274"/>
      <c r="FX1" s="274"/>
      <c r="FY1" s="274"/>
      <c r="FZ1" s="274"/>
      <c r="GA1" s="274"/>
      <c r="GB1" s="274"/>
      <c r="GC1" s="274"/>
      <c r="GD1" s="274"/>
      <c r="GE1" s="274"/>
      <c r="GF1" s="274"/>
      <c r="GG1" s="274"/>
      <c r="GH1" s="274"/>
      <c r="GI1" s="274"/>
      <c r="GJ1" s="274"/>
      <c r="GK1" s="274"/>
      <c r="GL1" s="274"/>
      <c r="GM1" s="274"/>
      <c r="GN1" s="274"/>
      <c r="GO1" s="275"/>
      <c r="GP1" s="273" t="str">
        <f>IF('Données projet'!$B$18="","",'Données projet'!$B$18)</f>
        <v/>
      </c>
      <c r="GQ1" s="274"/>
      <c r="GR1" s="274"/>
      <c r="GS1" s="274"/>
      <c r="GT1" s="274"/>
      <c r="GU1" s="274"/>
      <c r="GV1" s="274"/>
      <c r="GW1" s="274"/>
      <c r="GX1" s="274"/>
      <c r="GY1" s="274"/>
      <c r="GZ1" s="274"/>
      <c r="HA1" s="274"/>
      <c r="HB1" s="274"/>
      <c r="HC1" s="274"/>
      <c r="HD1" s="274"/>
      <c r="HE1" s="274"/>
      <c r="HF1" s="274"/>
      <c r="HG1" s="274"/>
      <c r="HH1" s="274"/>
      <c r="HI1" s="274"/>
      <c r="HJ1" s="275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135.87963896238728</v>
      </c>
      <c r="T3" s="59">
        <f>IF('Données projet'!E9&gt;30,$R$33-$H$33,LOOKUP('Données projet'!$E$9,$A$3:$A$203,R3:R203)-LOOKUP('Données projet'!$E$9,$A$3:$A$203,$H$3:$H$203))</f>
        <v>376.20053286003906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6">
        <f t="shared" ref="H4:H67" si="1">(B4+E4+F4)*44/12+(C4+D4)*0.475*44/12</f>
        <v>258.93888080135036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1.92</v>
      </c>
      <c r="N4" s="13">
        <f>IF('Données projet'!$A$36&gt;35,N3+M4-V3,IF(A4&lt;'Données projet'!$A$36,$K$205^A4,IF(A4='Données projet'!$A$36,'Données projet'!$B$36,N3+M4-V3)))</f>
        <v>1.5720061711932456</v>
      </c>
      <c r="O4" s="13">
        <f>N4*VLOOKUP('Données projet'!$B$9,Paramètres!$A$1:$I$89,3,0)*VLOOKUP('Données projet'!$B$9,Paramètres!$A$1:$I$89,5,0)</f>
        <v>0.90736196201274133</v>
      </c>
      <c r="P4" s="13">
        <f>EXP(-1.0587+0.8836*LN(O4)+0.284)</f>
        <v>0.42290904686066422</v>
      </c>
      <c r="Q4" s="20">
        <f t="shared" ref="Q4:Q34" si="2">(O4+P4)*0.475*44/12</f>
        <v>2.3168886737878478</v>
      </c>
      <c r="R4" s="59">
        <f t="shared" si="0"/>
        <v>260.2057775626767</v>
      </c>
      <c r="S4" s="59">
        <f ca="1">AVERAGE(OFFSET($R$3,0,0,'Données projet'!$E$9+1,1))-AVERAGE(OFFSET($H$3,0,0,'Données projet'!$E$9+1,1))</f>
        <v>135.87963896238728</v>
      </c>
      <c r="T4" s="59">
        <f>$T$3</f>
        <v>376.20053286003906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6">
        <f t="shared" si="1"/>
        <v>261.0989294343297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1.92</v>
      </c>
      <c r="N5" s="13">
        <f>IF('Données projet'!$A$36&gt;35,N4+M5-V4,IF(A5&lt;'Données projet'!$A$36,$K$205^A5,IF(A5='Données projet'!$A$36,'Données projet'!$B$36,N4+M5-V4)))</f>
        <v>2.4712034022696479</v>
      </c>
      <c r="O5" s="13">
        <f>N5*VLOOKUP('Données projet'!$B$9,Paramètres!$A$1:$I$89,3,0)*VLOOKUP('Données projet'!$B$9,Paramètres!$A$1:$I$89,5,0)</f>
        <v>1.4263786037900408</v>
      </c>
      <c r="P5" s="13">
        <f t="shared" ref="P5:P68" si="33">EXP(-1.0587+0.8836*LN(O5)+0.284)</f>
        <v>0.63071614472463844</v>
      </c>
      <c r="Q5" s="20">
        <f t="shared" si="2"/>
        <v>3.5827733536630664</v>
      </c>
      <c r="R5" s="59">
        <f t="shared" si="0"/>
        <v>262.69388446477421</v>
      </c>
      <c r="S5" s="59">
        <f ca="1">AVERAGE(OFFSET($R$3,0,0,'Données projet'!$E$9+1,1))-AVERAGE(OFFSET($H$3,0,0,'Données projet'!$E$9+1,1))</f>
        <v>135.87963896238728</v>
      </c>
      <c r="T5" s="59">
        <f t="shared" ref="T5:T68" si="34">$T$3</f>
        <v>376.20053286003906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6">
        <f t="shared" si="1"/>
        <v>263.22275424061456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1.92</v>
      </c>
      <c r="N6" s="13">
        <f>IF('Données projet'!$A$36&gt;35,N5+M6-V5,IF(A6&lt;'Données projet'!$A$36,$K$205^A6,IF(A6='Données projet'!$A$36,'Données projet'!$B$36,N5+M6-V5)))</f>
        <v>3.884746998641631</v>
      </c>
      <c r="O6" s="13">
        <f>N6*VLOOKUP('Données projet'!$B$9,Paramètres!$A$1:$I$89,3,0)*VLOOKUP('Données projet'!$B$9,Paramètres!$A$1:$I$89,5,0)</f>
        <v>2.2422759676159494</v>
      </c>
      <c r="P6" s="13">
        <f t="shared" si="33"/>
        <v>0.94063453636019079</v>
      </c>
      <c r="Q6" s="20">
        <f t="shared" si="2"/>
        <v>5.5435691277584427</v>
      </c>
      <c r="R6" s="59">
        <f t="shared" si="0"/>
        <v>265.87690246109173</v>
      </c>
      <c r="S6" s="59">
        <f ca="1">AVERAGE(OFFSET($R$3,0,0,'Données projet'!$E$9+1,1))-AVERAGE(OFFSET($H$3,0,0,'Données projet'!$E$9+1,1))</f>
        <v>135.87963896238728</v>
      </c>
      <c r="T6" s="59">
        <f t="shared" si="34"/>
        <v>376.20053286003906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6">
        <f t="shared" si="1"/>
        <v>265.32424983728947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1.92</v>
      </c>
      <c r="N7" s="13">
        <f>IF('Données projet'!$A$36&gt;35,N6+M7-V6,IF(A7&lt;'Données projet'!$A$36,$K$205^A7,IF(A7='Données projet'!$A$36,'Données projet'!$B$36,N6+M7-V6)))</f>
        <v>6.1068462553890832</v>
      </c>
      <c r="O7" s="13">
        <f>N7*VLOOKUP('Données projet'!$B$9,Paramètres!$A$1:$I$89,3,0)*VLOOKUP('Données projet'!$B$9,Paramètres!$A$1:$I$89,5,0)</f>
        <v>3.5248716586105791</v>
      </c>
      <c r="P7" s="13">
        <f t="shared" si="33"/>
        <v>1.4028391985745654</v>
      </c>
      <c r="Q7" s="20">
        <f t="shared" si="2"/>
        <v>8.5824297429307936</v>
      </c>
      <c r="R7" s="59">
        <f t="shared" si="0"/>
        <v>270.13798529848634</v>
      </c>
      <c r="S7" s="59">
        <f ca="1">AVERAGE(OFFSET($R$3,0,0,'Données projet'!$E$9+1,1))-AVERAGE(OFFSET($H$3,0,0,'Données projet'!$E$9+1,1))</f>
        <v>135.87963896238728</v>
      </c>
      <c r="T7" s="59">
        <f t="shared" si="34"/>
        <v>376.20053286003906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6">
        <f t="shared" si="1"/>
        <v>267.40971372031277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9.6</v>
      </c>
      <c r="L8" s="12">
        <f>VLOOKUP(A8,'Données projet'!$A$35:$I$55,9,0)</f>
        <v>1.92</v>
      </c>
      <c r="M8" s="12">
        <f t="array" ref="M8">INDEX(L:L,MIN(IF(ISNUMBER(L8:L204),ROW(L8:L204),"")))</f>
        <v>1.92</v>
      </c>
      <c r="N8" s="13">
        <f>IF('Données projet'!$A$36&gt;35,N7+M8-V7,IF(A8&lt;'Données projet'!$A$36,$K$205^A8,IF(A8='Données projet'!$A$36,'Données projet'!$B$36,N7+M8-V7)))</f>
        <v>9.6</v>
      </c>
      <c r="O8" s="13">
        <f>N8*VLOOKUP('Données projet'!$B$9,Paramètres!$A$1:$I$89,3,0)*VLOOKUP('Données projet'!$B$9,Paramètres!$A$1:$I$89,5,0)</f>
        <v>5.5411200000000003</v>
      </c>
      <c r="P8" s="13">
        <f t="shared" si="33"/>
        <v>2.0921598569752611</v>
      </c>
      <c r="Q8" s="20">
        <f t="shared" si="2"/>
        <v>13.294629084231913</v>
      </c>
      <c r="R8" s="59">
        <f t="shared" si="0"/>
        <v>276.0724068620097</v>
      </c>
      <c r="S8" s="59">
        <f ca="1">AVERAGE(OFFSET($R$3,0,0,'Données projet'!$E$9+1,1))-AVERAGE(OFFSET($H$3,0,0,'Données projet'!$E$9+1,1))</f>
        <v>135.87963896238728</v>
      </c>
      <c r="T8" s="59">
        <f t="shared" si="34"/>
        <v>376.20053286003906</v>
      </c>
      <c r="U8" s="15">
        <f>IF(ISNA(VLOOKUP(A8,'Données projet'!$A$35:$I$55,3,0)),0,VLOOKUP(A8,'Données projet'!$A$35:$I$55,3,0))</f>
        <v>1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6">
        <f t="shared" si="1"/>
        <v>269.48273824430697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8.84</v>
      </c>
      <c r="N9" s="13">
        <f>IF('Données projet'!$A$36&gt;35,N8+M9-V8,IF(A9&lt;'Données projet'!$A$36,$K$205^A9,IF(A9='Données projet'!$A$36,'Données projet'!$B$36,N8+M9-V8)))</f>
        <v>18.439999999999998</v>
      </c>
      <c r="O9" s="13">
        <f>N9*VLOOKUP('Données projet'!$B$9,Paramètres!$A$1:$I$89,3,0)*VLOOKUP('Données projet'!$B$9,Paramètres!$A$1:$I$89,5,0)</f>
        <v>10.643567999999998</v>
      </c>
      <c r="P9" s="13">
        <f t="shared" si="33"/>
        <v>3.7246575505912491</v>
      </c>
      <c r="Q9" s="20">
        <f t="shared" si="2"/>
        <v>25.024659500613087</v>
      </c>
      <c r="R9" s="59">
        <f t="shared" si="0"/>
        <v>289.0246595006131</v>
      </c>
      <c r="S9" s="59">
        <f ca="1">AVERAGE(OFFSET($R$3,0,0,'Données projet'!$E$9+1,1))-AVERAGE(OFFSET($H$3,0,0,'Données projet'!$E$9+1,1))</f>
        <v>135.87963896238728</v>
      </c>
      <c r="T9" s="59">
        <f t="shared" si="34"/>
        <v>376.20053286003906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6">
        <f t="shared" si="1"/>
        <v>271.54563926139667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8.84</v>
      </c>
      <c r="N10" s="13">
        <f>IF('Données projet'!$A$36&gt;35,N9+M10-V9,IF(A10&lt;'Données projet'!$A$36,$K$205^A10,IF(A10='Données projet'!$A$36,'Données projet'!$B$36,N9+M10-V9)))</f>
        <v>27.279999999999998</v>
      </c>
      <c r="O10" s="13">
        <f>N10*VLOOKUP('Données projet'!$B$9,Paramètres!$A$1:$I$89,3,0)*VLOOKUP('Données projet'!$B$9,Paramètres!$A$1:$I$89,5,0)</f>
        <v>15.746015999999999</v>
      </c>
      <c r="P10" s="13">
        <f t="shared" si="33"/>
        <v>5.2646812885070124</v>
      </c>
      <c r="Q10" s="20">
        <f t="shared" si="2"/>
        <v>36.593631110816375</v>
      </c>
      <c r="R10" s="59">
        <f t="shared" si="0"/>
        <v>301.8158533330386</v>
      </c>
      <c r="S10" s="59">
        <f ca="1">AVERAGE(OFFSET($R$3,0,0,'Données projet'!$E$9+1,1))-AVERAGE(OFFSET($H$3,0,0,'Données projet'!$E$9+1,1))</f>
        <v>135.87963896238728</v>
      </c>
      <c r="T10" s="59">
        <f t="shared" si="34"/>
        <v>376.20053286003906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6">
        <f t="shared" si="1"/>
        <v>273.60002985401661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8.84</v>
      </c>
      <c r="N11" s="13">
        <f>IF('Données projet'!$A$36&gt;35,N10+M11-V10,IF(A11&lt;'Données projet'!$A$36,$K$205^A11,IF(A11='Données projet'!$A$36,'Données projet'!$B$36,N10+M11-V10)))</f>
        <v>36.119999999999997</v>
      </c>
      <c r="O11" s="13">
        <f>N11*VLOOKUP('Données projet'!$B$9,Paramètres!$A$1:$I$89,3,0)*VLOOKUP('Données projet'!$B$9,Paramètres!$A$1:$I$89,5,0)</f>
        <v>20.848463999999996</v>
      </c>
      <c r="P11" s="13">
        <f t="shared" si="33"/>
        <v>6.746614694153104</v>
      </c>
      <c r="Q11" s="20">
        <f t="shared" si="2"/>
        <v>48.061428725649982</v>
      </c>
      <c r="R11" s="59">
        <f t="shared" si="0"/>
        <v>314.50587317009445</v>
      </c>
      <c r="S11" s="59">
        <f ca="1">AVERAGE(OFFSET($R$3,0,0,'Données projet'!$E$9+1,1))-AVERAGE(OFFSET($H$3,0,0,'Données projet'!$E$9+1,1))</f>
        <v>135.87963896238728</v>
      </c>
      <c r="T11" s="59">
        <f t="shared" si="34"/>
        <v>376.20053286003906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6">
        <f t="shared" si="1"/>
        <v>275.64709565827621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8.84</v>
      </c>
      <c r="N12" s="13">
        <f>IF('Données projet'!$A$36&gt;35,N11+M12-V11,IF(A12&lt;'Données projet'!$A$36,$K$205^A12,IF(A12='Données projet'!$A$36,'Données projet'!$B$36,N11+M12-V11)))</f>
        <v>44.959999999999994</v>
      </c>
      <c r="O12" s="13">
        <f>N12*VLOOKUP('Données projet'!$B$9,Paramètres!$A$1:$I$89,3,0)*VLOOKUP('Données projet'!$B$9,Paramètres!$A$1:$I$89,5,0)</f>
        <v>25.950911999999995</v>
      </c>
      <c r="P12" s="13">
        <f t="shared" si="33"/>
        <v>8.1864822459391302</v>
      </c>
      <c r="Q12" s="20">
        <f t="shared" si="2"/>
        <v>59.455961645010653</v>
      </c>
      <c r="R12" s="59">
        <f t="shared" si="0"/>
        <v>327.12262831167732</v>
      </c>
      <c r="S12" s="59">
        <f ca="1">AVERAGE(OFFSET($R$3,0,0,'Données projet'!$E$9+1,1))-AVERAGE(OFFSET($H$3,0,0,'Données projet'!$E$9+1,1))</f>
        <v>135.87963896238728</v>
      </c>
      <c r="T12" s="59">
        <f t="shared" si="34"/>
        <v>376.20053286003906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6">
        <f t="shared" si="1"/>
        <v>277.68774337881695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53.8</v>
      </c>
      <c r="L13" s="12">
        <f>VLOOKUP(A13,'Données projet'!$A$35:$I$55,9,0)</f>
        <v>8.84</v>
      </c>
      <c r="M13" s="12">
        <f t="array" ref="M13">INDEX(L:L,MIN(IF(ISNUMBER(L13:L209),ROW(L13:L209),"")))</f>
        <v>8.84</v>
      </c>
      <c r="N13" s="13">
        <f>IF('Données projet'!$A$36&gt;35,N12+M13-V12,IF(A13&lt;'Données projet'!$A$36,$K$205^A13,IF(A13='Données projet'!$A$36,'Données projet'!$B$36,N12+M13-V12)))</f>
        <v>53.8</v>
      </c>
      <c r="O13" s="13">
        <f>N13*VLOOKUP('Données projet'!$B$9,Paramètres!$A$1:$I$89,3,0)*VLOOKUP('Données projet'!$B$9,Paramètres!$A$1:$I$89,5,0)</f>
        <v>31.053359999999998</v>
      </c>
      <c r="P13" s="13">
        <f t="shared" si="33"/>
        <v>9.5935473221024257</v>
      </c>
      <c r="Q13" s="20">
        <f t="shared" si="2"/>
        <v>70.793363585995039</v>
      </c>
      <c r="R13" s="59">
        <f t="shared" si="0"/>
        <v>339.68225247488391</v>
      </c>
      <c r="S13" s="59">
        <f ca="1">AVERAGE(OFFSET($R$3,0,0,'Données projet'!$E$9+1,1))-AVERAGE(OFFSET($H$3,0,0,'Données projet'!$E$9+1,1))</f>
        <v>135.87963896238728</v>
      </c>
      <c r="T13" s="59">
        <f t="shared" si="34"/>
        <v>376.20053286003906</v>
      </c>
      <c r="U13" s="15">
        <f>IF(ISNA(VLOOKUP(A13,'Données projet'!$A$35:$I$55,3,0)),0,VLOOKUP(A13,'Données projet'!$A$35:$I$55,3,0))</f>
        <v>2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6">
        <f t="shared" si="1"/>
        <v>279.72268788563707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14.620000000000001</v>
      </c>
      <c r="N14" s="13">
        <f>IF('Données projet'!$A$36&gt;35,N13+M14-V13,IF(A14&lt;'Données projet'!$A$36,$K$205^A14,IF(A14='Données projet'!$A$36,'Données projet'!$B$36,N13+M14-V13)))</f>
        <v>68.42</v>
      </c>
      <c r="O14" s="13">
        <f>N14*VLOOKUP('Données projet'!$B$9,Paramètres!$A$1:$I$89,3,0)*VLOOKUP('Données projet'!$B$9,Paramètres!$A$1:$I$89,5,0)</f>
        <v>39.492024000000001</v>
      </c>
      <c r="P14" s="13">
        <f t="shared" si="33"/>
        <v>11.863907826026404</v>
      </c>
      <c r="Q14" s="20">
        <f t="shared" si="2"/>
        <v>89.444914596995986</v>
      </c>
      <c r="R14" s="59">
        <f t="shared" si="0"/>
        <v>359.55602570810714</v>
      </c>
      <c r="S14" s="59">
        <f ca="1">AVERAGE(OFFSET($R$3,0,0,'Données projet'!$E$9+1,1))-AVERAGE(OFFSET($H$3,0,0,'Données projet'!$E$9+1,1))</f>
        <v>135.87963896238728</v>
      </c>
      <c r="T14" s="59">
        <f t="shared" si="34"/>
        <v>376.20053286003906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6">
        <f t="shared" si="1"/>
        <v>281.75250661735487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14.620000000000001</v>
      </c>
      <c r="N15" s="13">
        <f>IF('Données projet'!$A$36&gt;35,N14+M15-V14,IF(A15&lt;'Données projet'!$A$36,$K$205^A15,IF(A15='Données projet'!$A$36,'Données projet'!$B$36,N14+M15-V14)))</f>
        <v>83.04</v>
      </c>
      <c r="O15" s="13">
        <f>N15*VLOOKUP('Données projet'!$B$9,Paramètres!$A$1:$I$89,3,0)*VLOOKUP('Données projet'!$B$9,Paramètres!$A$1:$I$89,5,0)</f>
        <v>47.930688000000004</v>
      </c>
      <c r="P15" s="13">
        <f t="shared" si="33"/>
        <v>14.078043325835351</v>
      </c>
      <c r="Q15" s="20">
        <f t="shared" si="2"/>
        <v>107.99854039249658</v>
      </c>
      <c r="R15" s="59">
        <f t="shared" si="0"/>
        <v>379.33187372582989</v>
      </c>
      <c r="S15" s="59">
        <f ca="1">AVERAGE(OFFSET($R$3,0,0,'Données projet'!$E$9+1,1))-AVERAGE(OFFSET($H$3,0,0,'Données projet'!$E$9+1,1))</f>
        <v>135.87963896238728</v>
      </c>
      <c r="T15" s="59">
        <f t="shared" si="34"/>
        <v>376.20053286003906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6">
        <f t="shared" si="1"/>
        <v>283.77767528482127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14.620000000000001</v>
      </c>
      <c r="N16" s="13">
        <f>IF('Données projet'!$A$36&gt;35,N15+M16-V15,IF(A16&lt;'Données projet'!$A$36,$K$205^A16,IF(A16='Données projet'!$A$36,'Données projet'!$B$36,N15+M16-V15)))</f>
        <v>97.660000000000011</v>
      </c>
      <c r="O16" s="13">
        <f>N16*VLOOKUP('Données projet'!$B$9,Paramètres!$A$1:$I$89,3,0)*VLOOKUP('Données projet'!$B$9,Paramètres!$A$1:$I$89,5,0)</f>
        <v>56.369352000000013</v>
      </c>
      <c r="P16" s="13">
        <f t="shared" si="33"/>
        <v>16.247019327457849</v>
      </c>
      <c r="Q16" s="20">
        <f t="shared" si="2"/>
        <v>126.47351339532246</v>
      </c>
      <c r="R16" s="59">
        <f t="shared" si="0"/>
        <v>399.02906895087801</v>
      </c>
      <c r="S16" s="59">
        <f ca="1">AVERAGE(OFFSET($R$3,0,0,'Données projet'!$E$9+1,1))-AVERAGE(OFFSET($H$3,0,0,'Données projet'!$E$9+1,1))</f>
        <v>135.87963896238728</v>
      </c>
      <c r="T16" s="59">
        <f t="shared" si="34"/>
        <v>376.20053286003906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6">
        <f t="shared" si="1"/>
        <v>285.79859225515048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14.620000000000001</v>
      </c>
      <c r="N17" s="13">
        <f>IF('Données projet'!$A$36&gt;35,N16+M17-V16,IF(A17&lt;'Données projet'!$A$36,$K$205^A17,IF(A17='Données projet'!$A$36,'Données projet'!$B$36,N16+M17-V16)))</f>
        <v>112.28000000000002</v>
      </c>
      <c r="O17" s="13">
        <f>N17*VLOOKUP('Données projet'!$B$9,Paramètres!$A$1:$I$89,3,0)*VLOOKUP('Données projet'!$B$9,Paramètres!$A$1:$I$89,5,0)</f>
        <v>64.808016000000009</v>
      </c>
      <c r="P17" s="13">
        <f t="shared" si="33"/>
        <v>18.378379176622353</v>
      </c>
      <c r="Q17" s="20">
        <f t="shared" si="2"/>
        <v>144.88297159928396</v>
      </c>
      <c r="R17" s="59">
        <f t="shared" si="0"/>
        <v>418.66074937706173</v>
      </c>
      <c r="S17" s="59">
        <f ca="1">AVERAGE(OFFSET($R$3,0,0,'Données projet'!$E$9+1,1))-AVERAGE(OFFSET($H$3,0,0,'Données projet'!$E$9+1,1))</f>
        <v>135.87963896238728</v>
      </c>
      <c r="T17" s="59">
        <f t="shared" si="34"/>
        <v>376.20053286003906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6">
        <f t="shared" si="1"/>
        <v>287.81559576110328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126.9</v>
      </c>
      <c r="L18" s="12">
        <f>VLOOKUP(A18,'Données projet'!$A$35:$I$55,9,0)</f>
        <v>14.620000000000001</v>
      </c>
      <c r="M18" s="12">
        <f t="array" ref="M18">INDEX(L:L,MIN(IF(ISNUMBER(L18:L214),ROW(L18:L214),"")))</f>
        <v>14.620000000000001</v>
      </c>
      <c r="N18" s="13">
        <f>IF('Données projet'!$A$36&gt;35,N17+M18-V17,IF(A18&lt;'Données projet'!$A$36,$K$205^A18,IF(A18='Données projet'!$A$36,'Données projet'!$B$36,N17+M18-V17)))</f>
        <v>126.90000000000002</v>
      </c>
      <c r="O18" s="13">
        <f>N18*VLOOKUP('Données projet'!$B$9,Paramètres!$A$1:$I$89,3,0)*VLOOKUP('Données projet'!$B$9,Paramètres!$A$1:$I$89,5,0)</f>
        <v>73.246680000000012</v>
      </c>
      <c r="P18" s="13">
        <f t="shared" si="33"/>
        <v>20.477582893809547</v>
      </c>
      <c r="Q18" s="20">
        <f t="shared" si="2"/>
        <v>163.23642454005164</v>
      </c>
      <c r="R18" s="59">
        <f t="shared" si="0"/>
        <v>438.23642454005164</v>
      </c>
      <c r="S18" s="59">
        <f ca="1">AVERAGE(OFFSET($R$3,0,0,'Données projet'!$E$9+1,1))-AVERAGE(OFFSET($H$3,0,0,'Données projet'!$E$9+1,1))</f>
        <v>135.87963896238728</v>
      </c>
      <c r="T18" s="59">
        <f t="shared" si="34"/>
        <v>376.20053286003906</v>
      </c>
      <c r="U18" s="15">
        <f>IF(ISNA(VLOOKUP(A18,'Données projet'!$A$35:$I$55,3,0)),0,VLOOKUP(A18,'Données projet'!$A$35:$I$55,3,0))</f>
        <v>3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6">
        <f t="shared" si="1"/>
        <v>289.82897638635399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18.339999999999996</v>
      </c>
      <c r="N19" s="13">
        <f>IF('Données projet'!$A$36&gt;35,N18+M19-V18,IF(A19&lt;'Données projet'!$A$36,$K$205^A19,IF(A19='Données projet'!$A$36,'Données projet'!$B$36,N18+M19-V18)))</f>
        <v>145.24</v>
      </c>
      <c r="O19" s="13">
        <f>N19*VLOOKUP('Données projet'!$B$9,Paramètres!$A$1:$I$89,3,0)*VLOOKUP('Données projet'!$B$9,Paramètres!$A$1:$I$89,5,0)</f>
        <v>83.832528000000011</v>
      </c>
      <c r="P19" s="13">
        <f t="shared" si="33"/>
        <v>23.07168986746672</v>
      </c>
      <c r="Q19" s="20">
        <f t="shared" si="2"/>
        <v>186.19151278583789</v>
      </c>
      <c r="R19" s="59">
        <f t="shared" si="0"/>
        <v>462.41373500806014</v>
      </c>
      <c r="S19" s="59">
        <f ca="1">AVERAGE(OFFSET($R$3,0,0,'Données projet'!$E$9+1,1))-AVERAGE(OFFSET($H$3,0,0,'Données projet'!$E$9+1,1))</f>
        <v>135.87963896238728</v>
      </c>
      <c r="T19" s="59">
        <f t="shared" si="34"/>
        <v>376.20053286003906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6">
        <f t="shared" si="1"/>
        <v>291.83898633863726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18.339999999999996</v>
      </c>
      <c r="N20" s="13">
        <f>IF('Données projet'!$A$36&gt;35,N19+M20-V19,IF(A20&lt;'Données projet'!$A$36,$K$205^A20,IF(A20='Données projet'!$A$36,'Données projet'!$B$36,N19+M20-V19)))</f>
        <v>163.58000000000001</v>
      </c>
      <c r="O20" s="13">
        <f>N20*VLOOKUP('Données projet'!$B$9,Paramètres!$A$1:$I$89,3,0)*VLOOKUP('Données projet'!$B$9,Paramètres!$A$1:$I$89,5,0)</f>
        <v>94.418376000000009</v>
      </c>
      <c r="P20" s="13">
        <f t="shared" si="33"/>
        <v>25.627840445579238</v>
      </c>
      <c r="Q20" s="20">
        <f t="shared" si="2"/>
        <v>209.08049364271719</v>
      </c>
      <c r="R20" s="59">
        <f t="shared" si="0"/>
        <v>486.52493808716167</v>
      </c>
      <c r="S20" s="59">
        <f ca="1">AVERAGE(OFFSET($R$3,0,0,'Données projet'!$E$9+1,1))-AVERAGE(OFFSET($H$3,0,0,'Données projet'!$E$9+1,1))</f>
        <v>135.87963896238728</v>
      </c>
      <c r="T20" s="59">
        <f t="shared" si="34"/>
        <v>376.20053286003906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6">
        <f t="shared" si="1"/>
        <v>293.8458464780249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18.339999999999996</v>
      </c>
      <c r="N21" s="13">
        <f>IF('Données projet'!$A$36&gt;35,N20+M21-V20,IF(A21&lt;'Données projet'!$A$36,$K$205^A21,IF(A21='Données projet'!$A$36,'Données projet'!$B$36,N20+M21-V20)))</f>
        <v>181.92000000000002</v>
      </c>
      <c r="O21" s="13">
        <f>N21*VLOOKUP('Données projet'!$B$9,Paramètres!$A$1:$I$89,3,0)*VLOOKUP('Données projet'!$B$9,Paramètres!$A$1:$I$89,5,0)</f>
        <v>105.00422400000001</v>
      </c>
      <c r="P21" s="13">
        <f t="shared" si="33"/>
        <v>28.15077571389612</v>
      </c>
      <c r="Q21" s="20">
        <f t="shared" si="2"/>
        <v>231.91162450170245</v>
      </c>
      <c r="R21" s="59">
        <f t="shared" si="0"/>
        <v>510.57829116836911</v>
      </c>
      <c r="S21" s="59">
        <f ca="1">AVERAGE(OFFSET($R$3,0,0,'Données projet'!$E$9+1,1))-AVERAGE(OFFSET($H$3,0,0,'Données projet'!$E$9+1,1))</f>
        <v>135.87963896238728</v>
      </c>
      <c r="T21" s="59">
        <f t="shared" si="34"/>
        <v>376.20053286003906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6">
        <f t="shared" si="1"/>
        <v>295.84975173858709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18.339999999999996</v>
      </c>
      <c r="N22" s="13">
        <f>IF('Données projet'!$A$36&gt;35,N21+M22-V21,IF(A22&lt;'Données projet'!$A$36,$K$205^A22,IF(A22='Données projet'!$A$36,'Données projet'!$B$36,N21+M22-V21)))</f>
        <v>200.26000000000002</v>
      </c>
      <c r="O22" s="13">
        <f>N22*VLOOKUP('Données projet'!$B$9,Paramètres!$A$1:$I$89,3,0)*VLOOKUP('Données projet'!$B$9,Paramètres!$A$1:$I$89,5,0)</f>
        <v>115.59007200000002</v>
      </c>
      <c r="P22" s="13">
        <f t="shared" si="33"/>
        <v>30.644225460127871</v>
      </c>
      <c r="Q22" s="20">
        <f t="shared" si="2"/>
        <v>254.69140140972274</v>
      </c>
      <c r="R22" s="59">
        <f t="shared" si="0"/>
        <v>534.58029029861154</v>
      </c>
      <c r="S22" s="59">
        <f ca="1">AVERAGE(OFFSET($R$3,0,0,'Données projet'!$E$9+1,1))-AVERAGE(OFFSET($H$3,0,0,'Données projet'!$E$9+1,1))</f>
        <v>135.87963896238728</v>
      </c>
      <c r="T22" s="59">
        <f t="shared" si="34"/>
        <v>376.20053286003906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6">
        <f t="shared" si="1"/>
        <v>297.85087537608922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218.6</v>
      </c>
      <c r="L23" s="12">
        <f>VLOOKUP(A23,'Données projet'!$A$35:$I$55,9,0)</f>
        <v>18.339999999999996</v>
      </c>
      <c r="M23" s="12">
        <f t="array" ref="M23">INDEX(L:L,MIN(IF(ISNUMBER(L23:L219),ROW(L23:L219),"")))</f>
        <v>18.339999999999996</v>
      </c>
      <c r="N23" s="13">
        <f>IF('Données projet'!$A$36&gt;35,N22+M23-V22,IF(A23&lt;'Données projet'!$A$36,$K$205^A23,IF(A23='Données projet'!$A$36,'Données projet'!$B$36,N22+M23-V22)))</f>
        <v>218.60000000000002</v>
      </c>
      <c r="O23" s="13">
        <f>N23*VLOOKUP('Données projet'!$B$9,Paramètres!$A$1:$I$89,3,0)*VLOOKUP('Données projet'!$B$9,Paramètres!$A$1:$I$89,5,0)</f>
        <v>126.17592000000002</v>
      </c>
      <c r="P23" s="13">
        <f t="shared" si="33"/>
        <v>33.111197110605914</v>
      </c>
      <c r="Q23" s="20">
        <f t="shared" si="2"/>
        <v>277.425062300972</v>
      </c>
      <c r="R23" s="59">
        <f t="shared" si="0"/>
        <v>558.53617341208314</v>
      </c>
      <c r="S23" s="59">
        <f ca="1">AVERAGE(OFFSET($R$3,0,0,'Données projet'!$E$9+1,1))-AVERAGE(OFFSET($H$3,0,0,'Données projet'!$E$9+1,1))</f>
        <v>135.87963896238728</v>
      </c>
      <c r="T23" s="59">
        <f t="shared" si="34"/>
        <v>376.20053286003906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6">
        <f t="shared" si="1"/>
        <v>299.84937234200714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19.359999999999996</v>
      </c>
      <c r="N24" s="13">
        <f>IF('Données projet'!$A$36&gt;35,N23+M24-V23,IF(A24&lt;'Données projet'!$A$36,$K$205^A24,IF(A24='Données projet'!$A$36,'Données projet'!$B$36,N23+M24-V23)))</f>
        <v>237.96</v>
      </c>
      <c r="O24" s="13">
        <f>N24*VLOOKUP('Données projet'!$B$9,Paramètres!$A$1:$I$89,3,0)*VLOOKUP('Données projet'!$B$9,Paramètres!$A$1:$I$89,5,0)</f>
        <v>137.35051200000001</v>
      </c>
      <c r="P24" s="13">
        <f t="shared" si="33"/>
        <v>35.689371719183988</v>
      </c>
      <c r="Q24" s="20">
        <f t="shared" si="2"/>
        <v>301.37779747757878</v>
      </c>
      <c r="R24" s="59">
        <f t="shared" si="0"/>
        <v>583.7111308109121</v>
      </c>
      <c r="S24" s="59">
        <f ca="1">AVERAGE(OFFSET($R$3,0,0,'Données projet'!$E$9+1,1))-AVERAGE(OFFSET($H$3,0,0,'Données projet'!$E$9+1,1))</f>
        <v>135.87963896238728</v>
      </c>
      <c r="T24" s="59">
        <f t="shared" si="34"/>
        <v>376.20053286003906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6">
        <f t="shared" si="1"/>
        <v>301.84538199666349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19.359999999999996</v>
      </c>
      <c r="N25" s="13">
        <f>IF('Données projet'!$A$36&gt;35,N24+M25-V24,IF(A25&lt;'Données projet'!$A$36,$K$205^A25,IF(A25='Données projet'!$A$36,'Données projet'!$B$36,N24+M25-V24)))</f>
        <v>257.32</v>
      </c>
      <c r="O25" s="13">
        <f>N25*VLOOKUP('Données projet'!$B$9,Paramètres!$A$1:$I$89,3,0)*VLOOKUP('Données projet'!$B$9,Paramètres!$A$1:$I$89,5,0)</f>
        <v>148.525104</v>
      </c>
      <c r="P25" s="13">
        <f t="shared" si="33"/>
        <v>38.24321769952175</v>
      </c>
      <c r="Q25" s="20">
        <f t="shared" si="2"/>
        <v>325.2881602933337</v>
      </c>
      <c r="R25" s="59">
        <f t="shared" si="0"/>
        <v>608.84371584888925</v>
      </c>
      <c r="S25" s="59">
        <f ca="1">AVERAGE(OFFSET($R$3,0,0,'Données projet'!$E$9+1,1))-AVERAGE(OFFSET($H$3,0,0,'Données projet'!$E$9+1,1))</f>
        <v>135.87963896238728</v>
      </c>
      <c r="T25" s="59">
        <f t="shared" si="34"/>
        <v>376.20053286003906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6">
        <f t="shared" si="1"/>
        <v>303.83903031512267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19.359999999999996</v>
      </c>
      <c r="N26" s="13">
        <f>IF('Données projet'!$A$36&gt;35,N25+M26-V25,IF(A26&lt;'Données projet'!$A$36,$K$205^A26,IF(A26='Données projet'!$A$36,'Données projet'!$B$36,N25+M26-V25)))</f>
        <v>276.68</v>
      </c>
      <c r="O26" s="13">
        <f>N26*VLOOKUP('Données projet'!$B$9,Paramètres!$A$1:$I$89,3,0)*VLOOKUP('Données projet'!$B$9,Paramètres!$A$1:$I$89,5,0)</f>
        <v>159.69969600000002</v>
      </c>
      <c r="P26" s="13">
        <f t="shared" si="33"/>
        <v>40.774773597067131</v>
      </c>
      <c r="Q26" s="20">
        <f t="shared" si="2"/>
        <v>349.15970121489198</v>
      </c>
      <c r="R26" s="59">
        <f t="shared" si="0"/>
        <v>633.93747899266975</v>
      </c>
      <c r="S26" s="59">
        <f ca="1">AVERAGE(OFFSET($R$3,0,0,'Données projet'!$E$9+1,1))-AVERAGE(OFFSET($H$3,0,0,'Données projet'!$E$9+1,1))</f>
        <v>135.87963896238728</v>
      </c>
      <c r="T26" s="59">
        <f t="shared" si="34"/>
        <v>376.20053286003906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6">
        <f t="shared" si="1"/>
        <v>305.83043169862646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19.359999999999996</v>
      </c>
      <c r="N27" s="13">
        <f>IF('Données projet'!$A$36&gt;35,N26+M27-V26,IF(A27&lt;'Données projet'!$A$36,$K$205^A27,IF(A27='Données projet'!$A$36,'Données projet'!$B$36,N26+M27-V26)))</f>
        <v>296.04000000000002</v>
      </c>
      <c r="O27" s="13">
        <f>N27*VLOOKUP('Données projet'!$B$9,Paramètres!$A$1:$I$89,3,0)*VLOOKUP('Données projet'!$B$9,Paramètres!$A$1:$I$89,5,0)</f>
        <v>170.87428800000001</v>
      </c>
      <c r="P27" s="13">
        <f t="shared" si="33"/>
        <v>43.285776516109216</v>
      </c>
      <c r="Q27" s="20">
        <f t="shared" si="2"/>
        <v>372.99544569889025</v>
      </c>
      <c r="R27" s="59">
        <f t="shared" si="0"/>
        <v>658.99544569889031</v>
      </c>
      <c r="S27" s="59">
        <f ca="1">AVERAGE(OFFSET($R$3,0,0,'Données projet'!$E$9+1,1))-AVERAGE(OFFSET($H$3,0,0,'Données projet'!$E$9+1,1))</f>
        <v>135.87963896238728</v>
      </c>
      <c r="T27" s="59">
        <f t="shared" si="34"/>
        <v>376.20053286003906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6">
        <f t="shared" si="1"/>
        <v>307.81969047561677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315.39999999999998</v>
      </c>
      <c r="L28" s="12">
        <f>VLOOKUP(A28,'Données projet'!$A$35:$I$55,9,0)</f>
        <v>19.359999999999996</v>
      </c>
      <c r="M28" s="12">
        <f t="array" ref="M28">INDEX(L:L,MIN(IF(ISNUMBER(L28:L224),ROW(L28:L224),"")))</f>
        <v>19.359999999999996</v>
      </c>
      <c r="N28" s="13">
        <f>IF('Données projet'!$A$36&gt;35,N27+M28-V27,IF(A28&lt;'Données projet'!$A$36,$K$205^A28,IF(A28='Données projet'!$A$36,'Données projet'!$B$36,N27+M28-V27)))</f>
        <v>315.40000000000003</v>
      </c>
      <c r="O28" s="13">
        <f>N28*VLOOKUP('Données projet'!$B$9,Paramètres!$A$1:$I$89,3,0)*VLOOKUP('Données projet'!$B$9,Paramètres!$A$1:$I$89,5,0)</f>
        <v>182.04888000000003</v>
      </c>
      <c r="P28" s="13">
        <f t="shared" si="33"/>
        <v>45.777723510105432</v>
      </c>
      <c r="Q28" s="20">
        <f t="shared" si="2"/>
        <v>396.79800111343366</v>
      </c>
      <c r="R28" s="59">
        <f t="shared" si="0"/>
        <v>684.02022333565583</v>
      </c>
      <c r="S28" s="59">
        <f ca="1">AVERAGE(OFFSET($R$3,0,0,'Données projet'!$E$9+1,1))-AVERAGE(OFFSET($H$3,0,0,'Données projet'!$E$9+1,1))</f>
        <v>135.87963896238728</v>
      </c>
      <c r="T28" s="59">
        <f t="shared" si="34"/>
        <v>376.20053286003906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315.39999999999998</v>
      </c>
      <c r="W28" s="16">
        <f>IF(ISNA(VLOOKUP(A28,'Données projet'!$A$35:$I$55,5,0)),0%,VLOOKUP(A28,'Données projet'!$A$35:$I$55,5,0)*VLOOKUP('Données projet'!$B$9,Paramètres!$A$1:$I$89,7,0))</f>
        <v>0.48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0.1</v>
      </c>
      <c r="Z28" s="21">
        <f>EXP(-LN(2)/35)*Z27+(1-EXP(-LN(2)/35))/(LN(2)/35)*V28*W28*VLOOKUP('Données projet'!$B$9,Paramètres!$A$1:$I$89,3,0)*0.475*44/12</f>
        <v>96.599829344231281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17.176801805376655</v>
      </c>
      <c r="AC28" s="22">
        <f t="shared" si="3"/>
        <v>113.77663114960794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6">
        <f t="shared" si="1"/>
        <v>309.80690215583428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5.6843418860808015E-14</v>
      </c>
      <c r="O29" s="13">
        <f>N29*VLOOKUP('Données projet'!$B$9,Paramètres!$A$1:$I$89,3,0)*VLOOKUP('Données projet'!$B$9,Paramètres!$A$1:$I$89,5,0)</f>
        <v>3.2810021366458389E-14</v>
      </c>
      <c r="P29" s="13">
        <f t="shared" si="33"/>
        <v>5.6117125884464641E-13</v>
      </c>
      <c r="Q29" s="20">
        <f t="shared" si="2"/>
        <v>1.0345173963676741E-12</v>
      </c>
      <c r="R29" s="59">
        <f t="shared" si="0"/>
        <v>288.44444444444548</v>
      </c>
      <c r="S29" s="59">
        <f ca="1">AVERAGE(OFFSET($R$3,0,0,'Données projet'!$E$9+1,1))-AVERAGE(OFFSET($H$3,0,0,'Données projet'!$E$9+1,1))</f>
        <v>135.87963896238728</v>
      </c>
      <c r="T29" s="59">
        <f t="shared" si="34"/>
        <v>376.20053286003906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94.705565610868931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12.145833035679166</v>
      </c>
      <c r="AC29" s="22">
        <f t="shared" si="3"/>
        <v>106.85139864654809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6">
        <f t="shared" si="1"/>
        <v>311.79215448605208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5.6843418860808015E-14</v>
      </c>
      <c r="O30" s="13">
        <f>N30*VLOOKUP('Données projet'!$B$9,Paramètres!$A$1:$I$89,3,0)*VLOOKUP('Données projet'!$B$9,Paramètres!$A$1:$I$89,5,0)</f>
        <v>3.2810021366458389E-14</v>
      </c>
      <c r="P30" s="13">
        <f t="shared" si="33"/>
        <v>5.6117125884464641E-13</v>
      </c>
      <c r="Q30" s="20">
        <f t="shared" si="2"/>
        <v>1.0345173963676741E-12</v>
      </c>
      <c r="R30" s="59">
        <f t="shared" si="0"/>
        <v>289.66666666666771</v>
      </c>
      <c r="S30" s="59">
        <f ca="1">AVERAGE(OFFSET($R$3,0,0,'Données projet'!$E$9+1,1))-AVERAGE(OFFSET($H$3,0,0,'Données projet'!$E$9+1,1))</f>
        <v>135.87963896238728</v>
      </c>
      <c r="T30" s="59">
        <f t="shared" si="34"/>
        <v>376.20053286003906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92.848447233931026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8.5884009026883295</v>
      </c>
      <c r="AC30" s="22">
        <f t="shared" si="3"/>
        <v>101.43684813661936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6">
        <f t="shared" si="1"/>
        <v>313.77552834500773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5.6843418860808015E-14</v>
      </c>
      <c r="O31" s="13">
        <f>N31*VLOOKUP('Données projet'!$B$9,Paramètres!$A$1:$I$89,3,0)*VLOOKUP('Données projet'!$B$9,Paramètres!$A$1:$I$89,5,0)</f>
        <v>3.2810021366458389E-14</v>
      </c>
      <c r="P31" s="13">
        <f t="shared" si="33"/>
        <v>5.6117125884464641E-13</v>
      </c>
      <c r="Q31" s="20">
        <f t="shared" si="2"/>
        <v>1.0345173963676741E-12</v>
      </c>
      <c r="R31" s="59">
        <f t="shared" si="0"/>
        <v>290.88888888888988</v>
      </c>
      <c r="S31" s="59">
        <f ca="1">AVERAGE(OFFSET($R$3,0,0,'Données projet'!$E$9+1,1))-AVERAGE(OFFSET($H$3,0,0,'Données projet'!$E$9+1,1))</f>
        <v>135.87963896238728</v>
      </c>
      <c r="T31" s="59">
        <f t="shared" si="34"/>
        <v>376.20053286003906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91.027745815634503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6.0729165178395839</v>
      </c>
      <c r="AC31" s="22">
        <f t="shared" si="3"/>
        <v>97.100662333474091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6">
        <f t="shared" si="1"/>
        <v>315.75709850689469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5.6843418860808015E-14</v>
      </c>
      <c r="O32" s="13">
        <f>N32*VLOOKUP('Données projet'!$B$9,Paramètres!$A$1:$I$89,3,0)*VLOOKUP('Données projet'!$B$9,Paramètres!$A$1:$I$89,5,0)</f>
        <v>3.2810021366458389E-14</v>
      </c>
      <c r="P32" s="13">
        <f t="shared" si="33"/>
        <v>5.6117125884464641E-13</v>
      </c>
      <c r="Q32" s="20">
        <f t="shared" si="2"/>
        <v>1.0345173963676741E-12</v>
      </c>
      <c r="R32" s="59">
        <f t="shared" si="0"/>
        <v>292.11111111111217</v>
      </c>
      <c r="S32" s="59">
        <f ca="1">AVERAGE(OFFSET($R$3,0,0,'Données projet'!$E$9+1,1))-AVERAGE(OFFSET($H$3,0,0,'Données projet'!$E$9+1,1))</f>
        <v>135.87963896238728</v>
      </c>
      <c r="T32" s="59">
        <f t="shared" si="34"/>
        <v>376.20053286003906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89.242747241632571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4.2942004513441647</v>
      </c>
      <c r="AC32" s="22">
        <f t="shared" si="3"/>
        <v>93.536947692976739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6">
        <f t="shared" si="1"/>
        <v>317.73693429658658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5.6843418860808015E-14</v>
      </c>
      <c r="O33" s="13">
        <f>N33*VLOOKUP('Données projet'!$B$9,Paramètres!$A$1:$I$89,3,0)*VLOOKUP('Données projet'!$B$9,Paramètres!$A$1:$I$89,5,0)</f>
        <v>3.2810021366458389E-14</v>
      </c>
      <c r="P33" s="13">
        <f t="shared" si="33"/>
        <v>5.6117125884464641E-13</v>
      </c>
      <c r="Q33" s="20">
        <f t="shared" si="2"/>
        <v>1.0345173963676741E-12</v>
      </c>
      <c r="R33" s="59">
        <f t="shared" si="0"/>
        <v>293.33333333333434</v>
      </c>
      <c r="S33" s="59">
        <f ca="1">AVERAGE(OFFSET($R$3,0,0,'Données projet'!$E$9+1,1))-AVERAGE(OFFSET($H$3,0,0,'Données projet'!$E$9+1,1))</f>
        <v>135.87963896238728</v>
      </c>
      <c r="T33" s="59">
        <f t="shared" si="34"/>
        <v>376.20053286003906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87.492751400925187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3.0364582589197919</v>
      </c>
      <c r="AC33" s="22">
        <f t="shared" si="3"/>
        <v>90.52920965984498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6">
        <f t="shared" si="1"/>
        <v>319.71510015504356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5.6843418860808015E-14</v>
      </c>
      <c r="O34" s="13">
        <f>N34*VLOOKUP('Données projet'!$B$9,Paramètres!$A$1:$I$89,3,0)*VLOOKUP('Données projet'!$B$9,Paramètres!$A$1:$I$89,5,0)</f>
        <v>3.2810021366458389E-14</v>
      </c>
      <c r="P34" s="13">
        <f t="shared" si="33"/>
        <v>5.6117125884464641E-13</v>
      </c>
      <c r="Q34" s="20">
        <f t="shared" si="2"/>
        <v>1.0345173963676741E-12</v>
      </c>
      <c r="R34" s="59">
        <f t="shared" si="0"/>
        <v>293.33333333333434</v>
      </c>
      <c r="S34" s="59">
        <f ca="1">AVERAGE(OFFSET($R$3,0,0,'Données projet'!$E$9+1,1))-AVERAGE(OFFSET($H$3,0,0,'Données projet'!$E$9+1,1))</f>
        <v>135.87963896238728</v>
      </c>
      <c r="T34" s="59">
        <f t="shared" si="34"/>
        <v>376.20053286003906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85.777071911262013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2.1471002256720824</v>
      </c>
      <c r="AC34" s="22">
        <f t="shared" si="3"/>
        <v>87.924172136934089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6">
        <f t="shared" si="1"/>
        <v>321.69165612971409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5.6843418860808015E-14</v>
      </c>
      <c r="O35" s="13">
        <f>N35*VLOOKUP('Données projet'!$B$9,Paramètres!$A$1:$I$89,3,0)*VLOOKUP('Données projet'!$B$9,Paramètres!$A$1:$I$89,5,0)</f>
        <v>3.2810021366458389E-14</v>
      </c>
      <c r="P35" s="13">
        <f t="shared" si="33"/>
        <v>5.6117125884464641E-13</v>
      </c>
      <c r="Q35" s="20">
        <f t="shared" ref="Q35:Q66" si="53">(O35+P35)*0.475*44/12</f>
        <v>1.0345173963676741E-12</v>
      </c>
      <c r="R35" s="59">
        <f t="shared" si="0"/>
        <v>293.33333333333434</v>
      </c>
      <c r="S35" s="59">
        <f ca="1">AVERAGE(OFFSET($R$3,0,0,'Données projet'!$E$9+1,1))-AVERAGE(OFFSET($H$3,0,0,'Données projet'!$E$9+1,1))</f>
        <v>135.87963896238728</v>
      </c>
      <c r="T35" s="59">
        <f t="shared" si="34"/>
        <v>376.20053286003906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84.095035849929971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1.518229129459896</v>
      </c>
      <c r="AC35" s="22">
        <f t="shared" si="3"/>
        <v>85.613264979389868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6">
        <f t="shared" si="1"/>
        <v>323.66665830191403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5.6843418860808015E-14</v>
      </c>
      <c r="O36" s="13">
        <f>N36*VLOOKUP('Données projet'!$B$9,Paramètres!$A$1:$I$89,3,0)*VLOOKUP('Données projet'!$B$9,Paramètres!$A$1:$I$89,5,0)</f>
        <v>3.2810021366458389E-14</v>
      </c>
      <c r="P36" s="13">
        <f t="shared" si="33"/>
        <v>5.6117125884464641E-13</v>
      </c>
      <c r="Q36" s="20">
        <f t="shared" si="53"/>
        <v>1.0345173963676741E-12</v>
      </c>
      <c r="R36" s="59">
        <f t="shared" si="0"/>
        <v>293.33333333333434</v>
      </c>
      <c r="S36" s="59">
        <f ca="1">AVERAGE(OFFSET($R$3,0,0,'Données projet'!$E$9+1,1))-AVERAGE(OFFSET($H$3,0,0,'Données projet'!$E$9+1,1))</f>
        <v>135.87963896238728</v>
      </c>
      <c r="T36" s="59">
        <f t="shared" si="34"/>
        <v>376.20053286003906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82.445983489819966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1.0735501128360412</v>
      </c>
      <c r="AC36" s="22">
        <f t="shared" si="3"/>
        <v>83.519533602656011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6">
        <f t="shared" si="1"/>
        <v>325.64015916094684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5.6843418860808015E-14</v>
      </c>
      <c r="O37" s="13">
        <f>N37*VLOOKUP('Données projet'!$B$9,Paramètres!$A$1:$I$89,3,0)*VLOOKUP('Données projet'!$B$9,Paramètres!$A$1:$I$89,5,0)</f>
        <v>3.2810021366458389E-14</v>
      </c>
      <c r="P37" s="13">
        <f t="shared" si="33"/>
        <v>5.6117125884464641E-13</v>
      </c>
      <c r="Q37" s="20">
        <f t="shared" si="53"/>
        <v>1.0345173963676741E-12</v>
      </c>
      <c r="R37" s="59">
        <f t="shared" si="0"/>
        <v>293.33333333333434</v>
      </c>
      <c r="S37" s="59">
        <f ca="1">AVERAGE(OFFSET($R$3,0,0,'Données projet'!$E$9+1,1))-AVERAGE(OFFSET($H$3,0,0,'Données projet'!$E$9+1,1))</f>
        <v>135.87963896238728</v>
      </c>
      <c r="T37" s="59">
        <f t="shared" si="34"/>
        <v>376.20053286003906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80.829268040669092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0.75911456472994798</v>
      </c>
      <c r="AC37" s="22">
        <f t="shared" si="3"/>
        <v>81.588382605399033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6">
        <f t="shared" si="1"/>
        <v>327.61220793297304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5.6843418860808015E-14</v>
      </c>
      <c r="O38" s="13">
        <f>N38*VLOOKUP('Données projet'!$B$9,Paramètres!$A$1:$I$89,3,0)*VLOOKUP('Données projet'!$B$9,Paramètres!$A$1:$I$89,5,0)</f>
        <v>3.2810021366458389E-14</v>
      </c>
      <c r="P38" s="13">
        <f t="shared" si="33"/>
        <v>5.6117125884464641E-13</v>
      </c>
      <c r="Q38" s="20">
        <f t="shared" si="53"/>
        <v>1.0345173963676741E-12</v>
      </c>
      <c r="R38" s="59">
        <f t="shared" si="0"/>
        <v>293.33333333333434</v>
      </c>
      <c r="S38" s="59">
        <f ca="1">AVERAGE(OFFSET($R$3,0,0,'Données projet'!$E$9+1,1))-AVERAGE(OFFSET($H$3,0,0,'Données projet'!$E$9+1,1))</f>
        <v>135.87963896238728</v>
      </c>
      <c r="T38" s="59">
        <f t="shared" si="34"/>
        <v>376.20053286003906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79.24425539537701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0.53677505641802059</v>
      </c>
      <c r="AC38" s="22">
        <f t="shared" si="3"/>
        <v>79.781030451795033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6">
        <f t="shared" si="1"/>
        <v>329.58285087123795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5.6843418860808015E-14</v>
      </c>
      <c r="O39" s="13">
        <f>N39*VLOOKUP('Données projet'!$B$9,Paramètres!$A$1:$I$89,3,0)*VLOOKUP('Données projet'!$B$9,Paramètres!$A$1:$I$89,5,0)</f>
        <v>3.2810021366458389E-14</v>
      </c>
      <c r="P39" s="13">
        <f t="shared" si="33"/>
        <v>5.6117125884464641E-13</v>
      </c>
      <c r="Q39" s="20">
        <f t="shared" si="53"/>
        <v>1.0345173963676741E-12</v>
      </c>
      <c r="R39" s="59">
        <f t="shared" si="0"/>
        <v>293.33333333333434</v>
      </c>
      <c r="S39" s="59">
        <f ca="1">AVERAGE(OFFSET($R$3,0,0,'Données projet'!$E$9+1,1))-AVERAGE(OFFSET($H$3,0,0,'Données projet'!$E$9+1,1))</f>
        <v>135.87963896238728</v>
      </c>
      <c r="T39" s="59">
        <f t="shared" si="34"/>
        <v>376.20053286003906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77.690323881296848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0.37955728236497399</v>
      </c>
      <c r="AC39" s="22">
        <f t="shared" si="3"/>
        <v>78.069881163661819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6">
        <f t="shared" si="1"/>
        <v>331.55213151314524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5.6843418860808015E-14</v>
      </c>
      <c r="O40" s="13">
        <f>N40*VLOOKUP('Données projet'!$B$9,Paramètres!$A$1:$I$89,3,0)*VLOOKUP('Données projet'!$B$9,Paramètres!$A$1:$I$89,5,0)</f>
        <v>3.2810021366458389E-14</v>
      </c>
      <c r="P40" s="13">
        <f t="shared" si="33"/>
        <v>5.6117125884464641E-13</v>
      </c>
      <c r="Q40" s="20">
        <f t="shared" si="53"/>
        <v>1.0345173963676741E-12</v>
      </c>
      <c r="R40" s="59">
        <f t="shared" si="0"/>
        <v>293.33333333333434</v>
      </c>
      <c r="S40" s="59">
        <f ca="1">AVERAGE(OFFSET($R$3,0,0,'Données projet'!$E$9+1,1))-AVERAGE(OFFSET($H$3,0,0,'Données projet'!$E$9+1,1))</f>
        <v>135.87963896238728</v>
      </c>
      <c r="T40" s="59">
        <f t="shared" si="34"/>
        <v>376.20053286003906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76.166864016403167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0.2683875282090103</v>
      </c>
      <c r="AC40" s="22">
        <f t="shared" si="3"/>
        <v>76.435251544612171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6">
        <f t="shared" si="1"/>
        <v>333.52009090875754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5.6843418860808015E-14</v>
      </c>
      <c r="O41" s="13">
        <f>N41*VLOOKUP('Données projet'!$B$9,Paramètres!$A$1:$I$89,3,0)*VLOOKUP('Données projet'!$B$9,Paramètres!$A$1:$I$89,5,0)</f>
        <v>3.2810021366458389E-14</v>
      </c>
      <c r="P41" s="13">
        <f t="shared" si="33"/>
        <v>5.6117125884464641E-13</v>
      </c>
      <c r="Q41" s="20">
        <f t="shared" si="53"/>
        <v>1.0345173963676741E-12</v>
      </c>
      <c r="R41" s="59">
        <f t="shared" si="0"/>
        <v>293.33333333333434</v>
      </c>
      <c r="S41" s="59">
        <f ca="1">AVERAGE(OFFSET($R$3,0,0,'Données projet'!$E$9+1,1))-AVERAGE(OFFSET($H$3,0,0,'Données projet'!$E$9+1,1))</f>
        <v>135.87963896238728</v>
      </c>
      <c r="T41" s="59">
        <f t="shared" si="34"/>
        <v>376.20053286003906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74.673278270241283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0.189778641182487</v>
      </c>
      <c r="AC41" s="22">
        <f t="shared" si="3"/>
        <v>74.863056911423769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6">
        <f t="shared" si="1"/>
        <v>335.48676782456732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5.6843418860808015E-14</v>
      </c>
      <c r="O42" s="13">
        <f>N42*VLOOKUP('Données projet'!$B$9,Paramètres!$A$1:$I$89,3,0)*VLOOKUP('Données projet'!$B$9,Paramètres!$A$1:$I$89,5,0)</f>
        <v>3.2810021366458389E-14</v>
      </c>
      <c r="P42" s="13">
        <f t="shared" si="33"/>
        <v>5.6117125884464641E-13</v>
      </c>
      <c r="Q42" s="20">
        <f t="shared" si="53"/>
        <v>1.0345173963676741E-12</v>
      </c>
      <c r="R42" s="59">
        <f t="shared" si="0"/>
        <v>293.33333333333434</v>
      </c>
      <c r="S42" s="59">
        <f ca="1">AVERAGE(OFFSET($R$3,0,0,'Données projet'!$E$9+1,1))-AVERAGE(OFFSET($H$3,0,0,'Données projet'!$E$9+1,1))</f>
        <v>135.87963896238728</v>
      </c>
      <c r="T42" s="59">
        <f t="shared" si="34"/>
        <v>376.20053286003906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73.208980829564283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0.13419376410450515</v>
      </c>
      <c r="AC42" s="22">
        <f t="shared" si="3"/>
        <v>73.343174593668792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6">
        <f t="shared" si="1"/>
        <v>337.45219892578052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5.6843418860808015E-14</v>
      </c>
      <c r="O43" s="13">
        <f>N43*VLOOKUP('Données projet'!$B$9,Paramètres!$A$1:$I$89,3,0)*VLOOKUP('Données projet'!$B$9,Paramètres!$A$1:$I$89,5,0)</f>
        <v>3.2810021366458389E-14</v>
      </c>
      <c r="P43" s="13">
        <f t="shared" si="33"/>
        <v>5.6117125884464641E-13</v>
      </c>
      <c r="Q43" s="20">
        <f t="shared" si="53"/>
        <v>1.0345173963676741E-12</v>
      </c>
      <c r="R43" s="59">
        <f t="shared" si="0"/>
        <v>293.33333333333434</v>
      </c>
      <c r="S43" s="59">
        <f ca="1">AVERAGE(OFFSET($R$3,0,0,'Données projet'!$E$9+1,1))-AVERAGE(OFFSET($H$3,0,0,'Données projet'!$E$9+1,1))</f>
        <v>135.87963896238728</v>
      </c>
      <c r="T43" s="59">
        <f t="shared" si="34"/>
        <v>376.20053286003906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71.773397368565711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9.4889320591243498E-2</v>
      </c>
      <c r="AC43" s="22">
        <f t="shared" si="3"/>
        <v>71.86828668915696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6">
        <f t="shared" si="1"/>
        <v>339.41641893985832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5.6843418860808015E-14</v>
      </c>
      <c r="O44" s="13">
        <f>N44*VLOOKUP('Données projet'!$B$9,Paramètres!$A$1:$I$89,3,0)*VLOOKUP('Données projet'!$B$9,Paramètres!$A$1:$I$89,5,0)</f>
        <v>3.2810021366458389E-14</v>
      </c>
      <c r="P44" s="13">
        <f t="shared" si="33"/>
        <v>5.6117125884464641E-13</v>
      </c>
      <c r="Q44" s="20">
        <f t="shared" si="53"/>
        <v>1.0345173963676741E-12</v>
      </c>
      <c r="R44" s="59">
        <f t="shared" si="0"/>
        <v>293.33333333333434</v>
      </c>
      <c r="S44" s="59">
        <f ca="1">AVERAGE(OFFSET($R$3,0,0,'Données projet'!$E$9+1,1))-AVERAGE(OFFSET($H$3,0,0,'Données projet'!$E$9+1,1))</f>
        <v>135.87963896238728</v>
      </c>
      <c r="T44" s="59">
        <f t="shared" si="34"/>
        <v>376.20053286003906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70.365964823617873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6.7096882052252574E-2</v>
      </c>
      <c r="AC44" s="22">
        <f t="shared" si="3"/>
        <v>70.433061705670127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6">
        <f t="shared" si="1"/>
        <v>341.37946080365469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5.6843418860808015E-14</v>
      </c>
      <c r="O45" s="13">
        <f>N45*VLOOKUP('Données projet'!$B$9,Paramètres!$A$1:$I$89,3,0)*VLOOKUP('Données projet'!$B$9,Paramètres!$A$1:$I$89,5,0)</f>
        <v>3.2810021366458389E-14</v>
      </c>
      <c r="P45" s="13">
        <f t="shared" si="33"/>
        <v>5.6117125884464641E-13</v>
      </c>
      <c r="Q45" s="20">
        <f t="shared" si="53"/>
        <v>1.0345173963676741E-12</v>
      </c>
      <c r="R45" s="59">
        <f t="shared" si="0"/>
        <v>293.33333333333434</v>
      </c>
      <c r="S45" s="59">
        <f ca="1">AVERAGE(OFFSET($R$3,0,0,'Données projet'!$E$9+1,1))-AVERAGE(OFFSET($H$3,0,0,'Données projet'!$E$9+1,1))</f>
        <v>135.87963896238728</v>
      </c>
      <c r="T45" s="59">
        <f t="shared" si="34"/>
        <v>376.20053286003906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68.986131172427363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4.7444660295621749E-2</v>
      </c>
      <c r="AC45" s="22">
        <f t="shared" si="3"/>
        <v>69.033575832722988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6">
        <f t="shared" si="1"/>
        <v>343.34135579614605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5.6843418860808015E-14</v>
      </c>
      <c r="O46" s="13">
        <f>N46*VLOOKUP('Données projet'!$B$9,Paramètres!$A$1:$I$89,3,0)*VLOOKUP('Données projet'!$B$9,Paramètres!$A$1:$I$89,5,0)</f>
        <v>3.2810021366458389E-14</v>
      </c>
      <c r="P46" s="13">
        <f t="shared" si="33"/>
        <v>5.6117125884464641E-13</v>
      </c>
      <c r="Q46" s="20">
        <f t="shared" si="53"/>
        <v>1.0345173963676741E-12</v>
      </c>
      <c r="R46" s="59">
        <f t="shared" si="0"/>
        <v>293.33333333333434</v>
      </c>
      <c r="S46" s="59">
        <f ca="1">AVERAGE(OFFSET($R$3,0,0,'Données projet'!$E$9+1,1))-AVERAGE(OFFSET($H$3,0,0,'Données projet'!$E$9+1,1))</f>
        <v>135.87963896238728</v>
      </c>
      <c r="T46" s="59">
        <f t="shared" si="34"/>
        <v>376.20053286003906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67.633355217521284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3.3548441026126287E-2</v>
      </c>
      <c r="AC46" s="22">
        <f t="shared" si="3"/>
        <v>67.666903658547412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6">
        <f t="shared" si="1"/>
        <v>345.30213365846572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5.6843418860808015E-14</v>
      </c>
      <c r="O47" s="13">
        <f>N47*VLOOKUP('Données projet'!$B$9,Paramètres!$A$1:$I$89,3,0)*VLOOKUP('Données projet'!$B$9,Paramètres!$A$1:$I$89,5,0)</f>
        <v>3.2810021366458389E-14</v>
      </c>
      <c r="P47" s="13">
        <f t="shared" si="33"/>
        <v>5.6117125884464641E-13</v>
      </c>
      <c r="Q47" s="20">
        <f t="shared" si="53"/>
        <v>1.0345173963676741E-12</v>
      </c>
      <c r="R47" s="59">
        <f t="shared" si="0"/>
        <v>293.33333333333434</v>
      </c>
      <c r="S47" s="59">
        <f ca="1">AVERAGE(OFFSET($R$3,0,0,'Données projet'!$E$9+1,1))-AVERAGE(OFFSET($H$3,0,0,'Données projet'!$E$9+1,1))</f>
        <v>135.87963896238728</v>
      </c>
      <c r="T47" s="59">
        <f t="shared" si="34"/>
        <v>376.20053286003906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66.307106373979053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2.3722330147810874E-2</v>
      </c>
      <c r="AC47" s="22">
        <f t="shared" si="3"/>
        <v>66.330828704126858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6">
        <f t="shared" si="1"/>
        <v>347.2618227027192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5.6843418860808015E-14</v>
      </c>
      <c r="O48" s="13">
        <f>N48*VLOOKUP('Données projet'!$B$9,Paramètres!$A$1:$I$89,3,0)*VLOOKUP('Données projet'!$B$9,Paramètres!$A$1:$I$89,5,0)</f>
        <v>3.2810021366458389E-14</v>
      </c>
      <c r="P48" s="13">
        <f t="shared" si="33"/>
        <v>5.6117125884464641E-13</v>
      </c>
      <c r="Q48" s="20">
        <f t="shared" si="53"/>
        <v>1.0345173963676741E-12</v>
      </c>
      <c r="R48" s="59">
        <f t="shared" si="0"/>
        <v>293.33333333333434</v>
      </c>
      <c r="S48" s="59">
        <f ca="1">AVERAGE(OFFSET($R$3,0,0,'Données projet'!$E$9+1,1))-AVERAGE(OFFSET($H$3,0,0,'Données projet'!$E$9+1,1))</f>
        <v>135.87963896238728</v>
      </c>
      <c r="T48" s="59">
        <f t="shared" si="34"/>
        <v>376.20053286003906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65.006864461326771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1.6774220513063143E-2</v>
      </c>
      <c r="AC48" s="22">
        <f t="shared" si="3"/>
        <v>65.023638681839827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6">
        <f t="shared" si="1"/>
        <v>349.22044991085374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5.6843418860808015E-14</v>
      </c>
      <c r="O49" s="13">
        <f>N49*VLOOKUP('Données projet'!$B$9,Paramètres!$A$1:$I$89,3,0)*VLOOKUP('Données projet'!$B$9,Paramètres!$A$1:$I$89,5,0)</f>
        <v>3.2810021366458389E-14</v>
      </c>
      <c r="P49" s="13">
        <f t="shared" si="33"/>
        <v>5.6117125884464641E-13</v>
      </c>
      <c r="Q49" s="20">
        <f t="shared" si="53"/>
        <v>1.0345173963676741E-12</v>
      </c>
      <c r="R49" s="59">
        <f t="shared" si="0"/>
        <v>293.33333333333434</v>
      </c>
      <c r="S49" s="59">
        <f ca="1">AVERAGE(OFFSET($R$3,0,0,'Données projet'!$E$9+1,1))-AVERAGE(OFFSET($H$3,0,0,'Données projet'!$E$9+1,1))</f>
        <v>135.87963896238728</v>
      </c>
      <c r="T49" s="59">
        <f t="shared" si="34"/>
        <v>376.20053286003906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63.732119499512336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1.1861165073905437E-2</v>
      </c>
      <c r="AC49" s="22">
        <f t="shared" si="3"/>
        <v>63.743980664586239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6">
        <f t="shared" si="1"/>
        <v>351.17804102468818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5.6843418860808015E-14</v>
      </c>
      <c r="O50" s="13">
        <f>N50*VLOOKUP('Données projet'!$B$9,Paramètres!$A$1:$I$89,3,0)*VLOOKUP('Données projet'!$B$9,Paramètres!$A$1:$I$89,5,0)</f>
        <v>3.2810021366458389E-14</v>
      </c>
      <c r="P50" s="13">
        <f t="shared" si="33"/>
        <v>5.6117125884464641E-13</v>
      </c>
      <c r="Q50" s="20">
        <f t="shared" si="53"/>
        <v>1.0345173963676741E-12</v>
      </c>
      <c r="R50" s="59">
        <f t="shared" si="0"/>
        <v>293.33333333333434</v>
      </c>
      <c r="S50" s="59">
        <f ca="1">AVERAGE(OFFSET($R$3,0,0,'Données projet'!$E$9+1,1))-AVERAGE(OFFSET($H$3,0,0,'Données projet'!$E$9+1,1))</f>
        <v>135.87963896238728</v>
      </c>
      <c r="T50" s="59">
        <f t="shared" si="34"/>
        <v>376.20053286003906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62.482371508881428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8.3871102565315717E-3</v>
      </c>
      <c r="AC50" s="22">
        <f t="shared" si="3"/>
        <v>62.490758619137956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6">
        <f t="shared" si="1"/>
        <v>353.13462062806445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5.6843418860808015E-14</v>
      </c>
      <c r="O51" s="13">
        <f>N51*VLOOKUP('Données projet'!$B$9,Paramètres!$A$1:$I$89,3,0)*VLOOKUP('Données projet'!$B$9,Paramètres!$A$1:$I$89,5,0)</f>
        <v>3.2810021366458389E-14</v>
      </c>
      <c r="P51" s="13">
        <f t="shared" si="33"/>
        <v>5.6117125884464641E-13</v>
      </c>
      <c r="Q51" s="20">
        <f t="shared" si="53"/>
        <v>1.0345173963676741E-12</v>
      </c>
      <c r="R51" s="59">
        <f t="shared" si="0"/>
        <v>293.33333333333434</v>
      </c>
      <c r="S51" s="59">
        <f ca="1">AVERAGE(OFFSET($R$3,0,0,'Données projet'!$E$9+1,1))-AVERAGE(OFFSET($H$3,0,0,'Données projet'!$E$9+1,1))</f>
        <v>135.87963896238728</v>
      </c>
      <c r="T51" s="59">
        <f t="shared" si="34"/>
        <v>376.20053286003906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61.257130314075788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5.9305825369527186E-3</v>
      </c>
      <c r="AC51" s="22">
        <f t="shared" si="3"/>
        <v>61.263060896612743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6">
        <f t="shared" si="1"/>
        <v>355.09021222196009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5.6843418860808015E-14</v>
      </c>
      <c r="O52" s="13">
        <f>N52*VLOOKUP('Données projet'!$B$9,Paramètres!$A$1:$I$89,3,0)*VLOOKUP('Données projet'!$B$9,Paramètres!$A$1:$I$89,5,0)</f>
        <v>3.2810021366458389E-14</v>
      </c>
      <c r="P52" s="13">
        <f t="shared" si="33"/>
        <v>5.6117125884464641E-13</v>
      </c>
      <c r="Q52" s="20">
        <f t="shared" si="53"/>
        <v>1.0345173963676741E-12</v>
      </c>
      <c r="R52" s="59">
        <f t="shared" si="0"/>
        <v>293.33333333333434</v>
      </c>
      <c r="S52" s="59">
        <f ca="1">AVERAGE(OFFSET($R$3,0,0,'Données projet'!$E$9+1,1))-AVERAGE(OFFSET($H$3,0,0,'Données projet'!$E$9+1,1))</f>
        <v>135.87963896238728</v>
      </c>
      <c r="T52" s="59">
        <f t="shared" si="34"/>
        <v>376.20053286003906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60.055915351776946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4.1935551282657859E-3</v>
      </c>
      <c r="AC52" s="22">
        <f t="shared" si="3"/>
        <v>60.060108906905214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6">
        <f t="shared" si="1"/>
        <v>357.0448382932957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5.6843418860808015E-14</v>
      </c>
      <c r="O53" s="13">
        <f>N53*VLOOKUP('Données projet'!$B$9,Paramètres!$A$1:$I$89,3,0)*VLOOKUP('Données projet'!$B$9,Paramètres!$A$1:$I$89,5,0)</f>
        <v>3.2810021366458389E-14</v>
      </c>
      <c r="P53" s="13">
        <f t="shared" si="33"/>
        <v>5.6117125884464641E-13</v>
      </c>
      <c r="Q53" s="20">
        <f t="shared" si="53"/>
        <v>1.0345173963676741E-12</v>
      </c>
      <c r="R53" s="59">
        <f t="shared" si="0"/>
        <v>293.33333333333434</v>
      </c>
      <c r="S53" s="59">
        <f ca="1">AVERAGE(OFFSET($R$3,0,0,'Données projet'!$E$9+1,1))-AVERAGE(OFFSET($H$3,0,0,'Données projet'!$E$9+1,1))</f>
        <v>135.87963896238728</v>
      </c>
      <c r="T53" s="59">
        <f t="shared" si="34"/>
        <v>376.20053286003906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58.878255482220005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2.9652912684763593E-3</v>
      </c>
      <c r="AC53" s="22">
        <f t="shared" si="3"/>
        <v>58.881220773488479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6">
        <f t="shared" si="1"/>
        <v>358.99852037808239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5.6843418860808015E-14</v>
      </c>
      <c r="O54" s="13">
        <f>N54*VLOOKUP('Données projet'!$B$9,Paramètres!$A$1:$I$89,3,0)*VLOOKUP('Données projet'!$B$9,Paramètres!$A$1:$I$89,5,0)</f>
        <v>3.2810021366458389E-14</v>
      </c>
      <c r="P54" s="13">
        <f t="shared" si="33"/>
        <v>5.6117125884464641E-13</v>
      </c>
      <c r="Q54" s="20">
        <f t="shared" si="53"/>
        <v>1.0345173963676741E-12</v>
      </c>
      <c r="R54" s="59">
        <f t="shared" si="0"/>
        <v>293.33333333333434</v>
      </c>
      <c r="S54" s="59">
        <f ca="1">AVERAGE(OFFSET($R$3,0,0,'Données projet'!$E$9+1,1))-AVERAGE(OFFSET($H$3,0,0,'Données projet'!$E$9+1,1))</f>
        <v>135.87963896238728</v>
      </c>
      <c r="T54" s="59">
        <f t="shared" si="34"/>
        <v>376.20053286003906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57.72368880440348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2.0967775641328929E-3</v>
      </c>
      <c r="AC54" s="22">
        <f t="shared" si="3"/>
        <v>57.725785581967614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6">
        <f t="shared" si="1"/>
        <v>360.95127911947662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5.6843418860808015E-14</v>
      </c>
      <c r="O55" s="13">
        <f>N55*VLOOKUP('Données projet'!$B$9,Paramètres!$A$1:$I$89,3,0)*VLOOKUP('Données projet'!$B$9,Paramètres!$A$1:$I$89,5,0)</f>
        <v>3.2810021366458389E-14</v>
      </c>
      <c r="P55" s="13">
        <f t="shared" si="33"/>
        <v>5.6117125884464641E-13</v>
      </c>
      <c r="Q55" s="20">
        <f t="shared" si="53"/>
        <v>1.0345173963676741E-12</v>
      </c>
      <c r="R55" s="59">
        <f t="shared" si="0"/>
        <v>293.33333333333434</v>
      </c>
      <c r="S55" s="59">
        <f ca="1">AVERAGE(OFFSET($R$3,0,0,'Données projet'!$E$9+1,1))-AVERAGE(OFFSET($H$3,0,0,'Données projet'!$E$9+1,1))</f>
        <v>135.87963896238728</v>
      </c>
      <c r="T55" s="59">
        <f t="shared" si="34"/>
        <v>376.20053286003906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56.591762474922803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1.4826456342381797E-3</v>
      </c>
      <c r="AC55" s="22">
        <f t="shared" si="3"/>
        <v>56.593245120557043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6">
        <f t="shared" si="1"/>
        <v>362.90313432124293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5.6843418860808015E-14</v>
      </c>
      <c r="O56" s="13">
        <f>N56*VLOOKUP('Données projet'!$B$9,Paramètres!$A$1:$I$89,3,0)*VLOOKUP('Données projet'!$B$9,Paramètres!$A$1:$I$89,5,0)</f>
        <v>3.2810021366458389E-14</v>
      </c>
      <c r="P56" s="13">
        <f t="shared" si="33"/>
        <v>5.6117125884464641E-13</v>
      </c>
      <c r="Q56" s="20">
        <f t="shared" si="53"/>
        <v>1.0345173963676741E-12</v>
      </c>
      <c r="R56" s="59">
        <f t="shared" si="0"/>
        <v>293.33333333333434</v>
      </c>
      <c r="S56" s="59">
        <f ca="1">AVERAGE(OFFSET($R$3,0,0,'Données projet'!$E$9+1,1))-AVERAGE(OFFSET($H$3,0,0,'Données projet'!$E$9+1,1))</f>
        <v>135.87963896238728</v>
      </c>
      <c r="T56" s="59">
        <f t="shared" si="34"/>
        <v>376.20053286003906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55.482032530356349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1.0483887820664465E-3</v>
      </c>
      <c r="AC56" s="22">
        <f t="shared" si="3"/>
        <v>55.483080919138416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6">
        <f t="shared" si="1"/>
        <v>364.85410499706774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5.6843418860808015E-14</v>
      </c>
      <c r="O57" s="13">
        <f>N57*VLOOKUP('Données projet'!$B$9,Paramètres!$A$1:$I$89,3,0)*VLOOKUP('Données projet'!$B$9,Paramètres!$A$1:$I$89,5,0)</f>
        <v>3.2810021366458389E-14</v>
      </c>
      <c r="P57" s="13">
        <f t="shared" si="33"/>
        <v>5.6117125884464641E-13</v>
      </c>
      <c r="Q57" s="20">
        <f t="shared" si="53"/>
        <v>1.0345173963676741E-12</v>
      </c>
      <c r="R57" s="59">
        <f t="shared" si="0"/>
        <v>293.33333333333434</v>
      </c>
      <c r="S57" s="59">
        <f ca="1">AVERAGE(OFFSET($R$3,0,0,'Données projet'!$E$9+1,1))-AVERAGE(OFFSET($H$3,0,0,'Données projet'!$E$9+1,1))</f>
        <v>135.87963896238728</v>
      </c>
      <c r="T57" s="59">
        <f t="shared" si="34"/>
        <v>376.20053286003906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54.394063713134415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7.4132281711908983E-4</v>
      </c>
      <c r="AC57" s="22">
        <f t="shared" si="3"/>
        <v>54.394805035951535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6">
        <f t="shared" si="1"/>
        <v>366.80420941611692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5.6843418860808015E-14</v>
      </c>
      <c r="O58" s="13">
        <f>N58*VLOOKUP('Données projet'!$B$9,Paramètres!$A$1:$I$89,3,0)*VLOOKUP('Données projet'!$B$9,Paramètres!$A$1:$I$89,5,0)</f>
        <v>3.2810021366458389E-14</v>
      </c>
      <c r="P58" s="13">
        <f t="shared" si="33"/>
        <v>5.6117125884464641E-13</v>
      </c>
      <c r="Q58" s="20">
        <f t="shared" si="53"/>
        <v>1.0345173963676741E-12</v>
      </c>
      <c r="R58" s="59">
        <f t="shared" si="0"/>
        <v>293.33333333333434</v>
      </c>
      <c r="S58" s="59">
        <f ca="1">AVERAGE(OFFSET($R$3,0,0,'Données projet'!$E$9+1,1))-AVERAGE(OFFSET($H$3,0,0,'Données projet'!$E$9+1,1))</f>
        <v>135.87963896238728</v>
      </c>
      <c r="T58" s="59">
        <f t="shared" si="34"/>
        <v>376.20053286003906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53.32742930082275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5.2419439103322323E-4</v>
      </c>
      <c r="AC58" s="22">
        <f t="shared" si="3"/>
        <v>53.327953495213784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6">
        <f t="shared" si="1"/>
        <v>368.75346514518651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5.6843418860808015E-14</v>
      </c>
      <c r="O59" s="13">
        <f>N59*VLOOKUP('Données projet'!$B$9,Paramètres!$A$1:$I$89,3,0)*VLOOKUP('Données projet'!$B$9,Paramètres!$A$1:$I$89,5,0)</f>
        <v>3.2810021366458389E-14</v>
      </c>
      <c r="P59" s="13">
        <f t="shared" si="33"/>
        <v>5.6117125884464641E-13</v>
      </c>
      <c r="Q59" s="20">
        <f t="shared" si="53"/>
        <v>1.0345173963676741E-12</v>
      </c>
      <c r="R59" s="59">
        <f t="shared" si="0"/>
        <v>293.33333333333434</v>
      </c>
      <c r="S59" s="59">
        <f ca="1">AVERAGE(OFFSET($R$3,0,0,'Données projet'!$E$9+1,1))-AVERAGE(OFFSET($H$3,0,0,'Données projet'!$E$9+1,1))</f>
        <v>135.87963896238728</v>
      </c>
      <c r="T59" s="59">
        <f t="shared" si="34"/>
        <v>376.20053286003906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52.281710938753761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3.7066140855954491E-4</v>
      </c>
      <c r="AC59" s="22">
        <f t="shared" si="3"/>
        <v>52.282081600162321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6">
        <f t="shared" si="1"/>
        <v>370.70188908775697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5.6843418860808015E-14</v>
      </c>
      <c r="O60" s="13">
        <f>N60*VLOOKUP('Données projet'!$B$9,Paramètres!$A$1:$I$89,3,0)*VLOOKUP('Données projet'!$B$9,Paramètres!$A$1:$I$89,5,0)</f>
        <v>3.2810021366458389E-14</v>
      </c>
      <c r="P60" s="13">
        <f t="shared" si="33"/>
        <v>5.6117125884464641E-13</v>
      </c>
      <c r="Q60" s="20">
        <f t="shared" si="53"/>
        <v>1.0345173963676741E-12</v>
      </c>
      <c r="R60" s="59">
        <f t="shared" si="0"/>
        <v>293.33333333333434</v>
      </c>
      <c r="S60" s="59">
        <f ca="1">AVERAGE(OFFSET($R$3,0,0,'Données projet'!$E$9+1,1))-AVERAGE(OFFSET($H$3,0,0,'Données projet'!$E$9+1,1))</f>
        <v>135.87963896238728</v>
      </c>
      <c r="T60" s="59">
        <f t="shared" si="34"/>
        <v>376.20053286003906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51.256498475939729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2.6209719551661162E-4</v>
      </c>
      <c r="AC60" s="22">
        <f t="shared" si="3"/>
        <v>51.256760573135246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6">
        <f t="shared" si="1"/>
        <v>372.6494975202296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5.6843418860808015E-14</v>
      </c>
      <c r="O61" s="13">
        <f>N61*VLOOKUP('Données projet'!$B$9,Paramètres!$A$1:$I$89,3,0)*VLOOKUP('Données projet'!$B$9,Paramètres!$A$1:$I$89,5,0)</f>
        <v>3.2810021366458389E-14</v>
      </c>
      <c r="P61" s="13">
        <f t="shared" si="33"/>
        <v>5.6117125884464641E-13</v>
      </c>
      <c r="Q61" s="20">
        <f t="shared" si="53"/>
        <v>1.0345173963676741E-12</v>
      </c>
      <c r="R61" s="59">
        <f t="shared" si="0"/>
        <v>293.33333333333434</v>
      </c>
      <c r="S61" s="59">
        <f ca="1">AVERAGE(OFFSET($R$3,0,0,'Données projet'!$E$9+1,1))-AVERAGE(OFFSET($H$3,0,0,'Données projet'!$E$9+1,1))</f>
        <v>135.87963896238728</v>
      </c>
      <c r="T61" s="59">
        <f t="shared" si="34"/>
        <v>376.20053286003906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50.251389804203619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1.8533070427977246E-4</v>
      </c>
      <c r="AC61" s="22">
        <f t="shared" si="3"/>
        <v>50.251575134907895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6">
        <f t="shared" si="1"/>
        <v>374.59630612559323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5.6843418860808015E-14</v>
      </c>
      <c r="O62" s="13">
        <f>N62*VLOOKUP('Données projet'!$B$9,Paramètres!$A$1:$I$89,3,0)*VLOOKUP('Données projet'!$B$9,Paramètres!$A$1:$I$89,5,0)</f>
        <v>3.2810021366458389E-14</v>
      </c>
      <c r="P62" s="13">
        <f t="shared" si="33"/>
        <v>5.6117125884464641E-13</v>
      </c>
      <c r="Q62" s="20">
        <f t="shared" si="53"/>
        <v>1.0345173963676741E-12</v>
      </c>
      <c r="R62" s="59">
        <f t="shared" si="0"/>
        <v>293.33333333333434</v>
      </c>
      <c r="S62" s="59">
        <f ca="1">AVERAGE(OFFSET($R$3,0,0,'Données projet'!$E$9+1,1))-AVERAGE(OFFSET($H$3,0,0,'Données projet'!$E$9+1,1))</f>
        <v>135.87963896238728</v>
      </c>
      <c r="T62" s="59">
        <f t="shared" si="34"/>
        <v>376.20053286003906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49.265990700464499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1.3104859775830581E-4</v>
      </c>
      <c r="AC62" s="22">
        <f t="shared" si="3"/>
        <v>49.266121749062258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6">
        <f t="shared" si="1"/>
        <v>376.54233002474325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5.6843418860808015E-14</v>
      </c>
      <c r="O63" s="13">
        <f>N63*VLOOKUP('Données projet'!$B$9,Paramètres!$A$1:$I$89,3,0)*VLOOKUP('Données projet'!$B$9,Paramètres!$A$1:$I$89,5,0)</f>
        <v>3.2810021366458389E-14</v>
      </c>
      <c r="P63" s="13">
        <f t="shared" si="33"/>
        <v>5.6117125884464641E-13</v>
      </c>
      <c r="Q63" s="20">
        <f t="shared" si="53"/>
        <v>1.0345173963676741E-12</v>
      </c>
      <c r="R63" s="59">
        <f t="shared" si="0"/>
        <v>293.33333333333434</v>
      </c>
      <c r="S63" s="59">
        <f ca="1">AVERAGE(OFFSET($R$3,0,0,'Données projet'!$E$9+1,1))-AVERAGE(OFFSET($H$3,0,0,'Données projet'!$E$9+1,1))</f>
        <v>135.87963896238728</v>
      </c>
      <c r="T63" s="59">
        <f t="shared" si="34"/>
        <v>376.20053286003906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48.299914672115598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9.2665352139886228E-5</v>
      </c>
      <c r="AC63" s="22">
        <f t="shared" si="3"/>
        <v>48.30000733746774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6">
        <f t="shared" si="1"/>
        <v>378.48758380565391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5.6843418860808015E-14</v>
      </c>
      <c r="O64" s="13">
        <f>N64*VLOOKUP('Données projet'!$B$9,Paramètres!$A$1:$I$89,3,0)*VLOOKUP('Données projet'!$B$9,Paramètres!$A$1:$I$89,5,0)</f>
        <v>3.2810021366458389E-14</v>
      </c>
      <c r="P64" s="13">
        <f t="shared" si="33"/>
        <v>5.6117125884464641E-13</v>
      </c>
      <c r="Q64" s="20">
        <f t="shared" si="53"/>
        <v>1.0345173963676741E-12</v>
      </c>
      <c r="R64" s="59">
        <f t="shared" si="0"/>
        <v>293.33333333333434</v>
      </c>
      <c r="S64" s="59">
        <f ca="1">AVERAGE(OFFSET($R$3,0,0,'Données projet'!$E$9+1,1))-AVERAGE(OFFSET($H$3,0,0,'Données projet'!$E$9+1,1))</f>
        <v>135.87963896238728</v>
      </c>
      <c r="T64" s="59">
        <f t="shared" si="34"/>
        <v>376.20053286003906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47.352782805434423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6.5524298879152904E-5</v>
      </c>
      <c r="AC64" s="22">
        <f t="shared" si="3"/>
        <v>47.352848329733298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6">
        <f t="shared" si="1"/>
        <v>380.43208155058352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5.6843418860808015E-14</v>
      </c>
      <c r="O65" s="13">
        <f>N65*VLOOKUP('Données projet'!$B$9,Paramètres!$A$1:$I$89,3,0)*VLOOKUP('Données projet'!$B$9,Paramètres!$A$1:$I$89,5,0)</f>
        <v>3.2810021366458389E-14</v>
      </c>
      <c r="P65" s="13">
        <f t="shared" si="33"/>
        <v>5.6117125884464641E-13</v>
      </c>
      <c r="Q65" s="20">
        <f t="shared" si="53"/>
        <v>1.0345173963676741E-12</v>
      </c>
      <c r="R65" s="59">
        <f t="shared" si="0"/>
        <v>293.33333333333434</v>
      </c>
      <c r="S65" s="59">
        <f ca="1">AVERAGE(OFFSET($R$3,0,0,'Données projet'!$E$9+1,1))-AVERAGE(OFFSET($H$3,0,0,'Données projet'!$E$9+1,1))</f>
        <v>135.87963896238728</v>
      </c>
      <c r="T65" s="59">
        <f t="shared" si="34"/>
        <v>376.20053286003906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46.42422361696547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4.6332676069943114E-5</v>
      </c>
      <c r="AC65" s="22">
        <f t="shared" si="3"/>
        <v>46.424269949641541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6">
        <f t="shared" si="1"/>
        <v>382.37583686147428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5.6843418860808015E-14</v>
      </c>
      <c r="O66" s="13">
        <f>N66*VLOOKUP('Données projet'!$B$9,Paramètres!$A$1:$I$89,3,0)*VLOOKUP('Données projet'!$B$9,Paramètres!$A$1:$I$89,5,0)</f>
        <v>3.2810021366458389E-14</v>
      </c>
      <c r="P66" s="13">
        <f t="shared" si="33"/>
        <v>5.6117125884464641E-13</v>
      </c>
      <c r="Q66" s="20">
        <f t="shared" si="53"/>
        <v>1.0345173963676741E-12</v>
      </c>
      <c r="R66" s="59">
        <f t="shared" si="0"/>
        <v>293.33333333333434</v>
      </c>
      <c r="S66" s="59">
        <f ca="1">AVERAGE(OFFSET($R$3,0,0,'Données projet'!$E$9+1,1))-AVERAGE(OFFSET($H$3,0,0,'Données projet'!$E$9+1,1))</f>
        <v>135.87963896238728</v>
      </c>
      <c r="T66" s="59">
        <f t="shared" si="34"/>
        <v>376.20053286003906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45.513872907817216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3.2762149439576452E-5</v>
      </c>
      <c r="AC66" s="22">
        <f t="shared" si="3"/>
        <v>45.513905669966654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6">
        <f t="shared" si="1"/>
        <v>384.31886288369424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5.6843418860808015E-14</v>
      </c>
      <c r="O67" s="13">
        <f>N67*VLOOKUP('Données projet'!$B$9,Paramètres!$A$1:$I$89,3,0)*VLOOKUP('Données projet'!$B$9,Paramètres!$A$1:$I$89,5,0)</f>
        <v>3.2810021366458389E-14</v>
      </c>
      <c r="P67" s="13">
        <f t="shared" si="33"/>
        <v>5.6117125884464641E-13</v>
      </c>
      <c r="Q67" s="20">
        <f t="shared" ref="Q67:Q98" si="54">(O67+P67)*0.475*44/12</f>
        <v>1.0345173963676741E-12</v>
      </c>
      <c r="R67" s="59">
        <f t="shared" ref="R67:R130" si="55">Q67+(I67+J67)*44/12</f>
        <v>293.33333333333434</v>
      </c>
      <c r="S67" s="59">
        <f ca="1">AVERAGE(OFFSET($R$3,0,0,'Données projet'!$E$9+1,1))-AVERAGE(OFFSET($H$3,0,0,'Données projet'!$E$9+1,1))</f>
        <v>135.87963896238728</v>
      </c>
      <c r="T67" s="59">
        <f t="shared" si="34"/>
        <v>376.20053286003906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44.62137362081625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2.3166338034971557E-5</v>
      </c>
      <c r="AC67" s="22">
        <f t="shared" si="3"/>
        <v>44.621396787154282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6">
        <f t="shared" ref="H68:H131" si="56">(B68+E68+F68)*44/12+(C68+D68)*0.475*44/12</f>
        <v>386.26117232825266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5.6843418860808015E-14</v>
      </c>
      <c r="O68" s="13">
        <f>N68*VLOOKUP('Données projet'!$B$9,Paramètres!$A$1:$I$89,3,0)*VLOOKUP('Données projet'!$B$9,Paramètres!$A$1:$I$89,5,0)</f>
        <v>3.2810021366458389E-14</v>
      </c>
      <c r="P68" s="13">
        <f t="shared" si="33"/>
        <v>5.6117125884464641E-13</v>
      </c>
      <c r="Q68" s="20">
        <f t="shared" si="54"/>
        <v>1.0345173963676741E-12</v>
      </c>
      <c r="R68" s="59">
        <f t="shared" si="55"/>
        <v>293.33333333333434</v>
      </c>
      <c r="S68" s="59">
        <f ca="1">AVERAGE(OFFSET($R$3,0,0,'Données projet'!$E$9+1,1))-AVERAGE(OFFSET($H$3,0,0,'Données projet'!$E$9+1,1))</f>
        <v>135.87963896238728</v>
      </c>
      <c r="T68" s="59">
        <f t="shared" si="34"/>
        <v>376.20053286003906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43.746375700462558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1.6381074719788226E-5</v>
      </c>
      <c r="AC68" s="22">
        <f t="shared" ref="AC68:AC131" si="57">SUM(Z68:AB68)</f>
        <v>43.74639208153728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6">
        <f t="shared" si="56"/>
        <v>388.20277749261015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5.6843418860808015E-14</v>
      </c>
      <c r="O69" s="13">
        <f>N69*VLOOKUP('Données projet'!$B$9,Paramètres!$A$1:$I$89,3,0)*VLOOKUP('Données projet'!$B$9,Paramètres!$A$1:$I$89,5,0)</f>
        <v>3.2810021366458389E-14</v>
      </c>
      <c r="P69" s="13">
        <f t="shared" ref="P69:P132" si="87">EXP(-1.0587+0.8836*LN(O69)+0.284)</f>
        <v>5.6117125884464641E-13</v>
      </c>
      <c r="Q69" s="20">
        <f t="shared" si="54"/>
        <v>1.0345173963676741E-12</v>
      </c>
      <c r="R69" s="59">
        <f t="shared" si="55"/>
        <v>293.33333333333434</v>
      </c>
      <c r="S69" s="59">
        <f ca="1">AVERAGE(OFFSET($R$3,0,0,'Données projet'!$E$9+1,1))-AVERAGE(OFFSET($H$3,0,0,'Données projet'!$E$9+1,1))</f>
        <v>135.87963896238728</v>
      </c>
      <c r="T69" s="59">
        <f t="shared" ref="T69:T132" si="88">$T$3</f>
        <v>376.20053286003906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42.888535955630971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1.1583169017485779E-5</v>
      </c>
      <c r="AC69" s="22">
        <f t="shared" si="57"/>
        <v>42.88854753879999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6">
        <f t="shared" si="56"/>
        <v>390.14369028019127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5.6843418860808015E-14</v>
      </c>
      <c r="O70" s="13">
        <f>N70*VLOOKUP('Données projet'!$B$9,Paramètres!$A$1:$I$89,3,0)*VLOOKUP('Données projet'!$B$9,Paramètres!$A$1:$I$89,5,0)</f>
        <v>3.2810021366458389E-14</v>
      </c>
      <c r="P70" s="13">
        <f t="shared" si="87"/>
        <v>5.6117125884464641E-13</v>
      </c>
      <c r="Q70" s="20">
        <f t="shared" si="54"/>
        <v>1.0345173963676741E-12</v>
      </c>
      <c r="R70" s="59">
        <f t="shared" si="55"/>
        <v>293.33333333333434</v>
      </c>
      <c r="S70" s="59">
        <f ca="1">AVERAGE(OFFSET($R$3,0,0,'Données projet'!$E$9+1,1))-AVERAGE(OFFSET($H$3,0,0,'Données projet'!$E$9+1,1))</f>
        <v>135.87963896238728</v>
      </c>
      <c r="T70" s="59">
        <f t="shared" si="88"/>
        <v>376.20053286003906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42.04751792496495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8.190537359894113E-6</v>
      </c>
      <c r="AC70" s="22">
        <f t="shared" si="57"/>
        <v>42.047526115502308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6">
        <f t="shared" si="56"/>
        <v>392.08392221869906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5.6843418860808015E-14</v>
      </c>
      <c r="O71" s="13">
        <f>N71*VLOOKUP('Données projet'!$B$9,Paramètres!$A$1:$I$89,3,0)*VLOOKUP('Données projet'!$B$9,Paramètres!$A$1:$I$89,5,0)</f>
        <v>3.2810021366458389E-14</v>
      </c>
      <c r="P71" s="13">
        <f t="shared" si="87"/>
        <v>5.6117125884464641E-13</v>
      </c>
      <c r="Q71" s="20">
        <f t="shared" si="54"/>
        <v>1.0345173963676741E-12</v>
      </c>
      <c r="R71" s="59">
        <f t="shared" si="55"/>
        <v>293.33333333333434</v>
      </c>
      <c r="S71" s="59">
        <f ca="1">AVERAGE(OFFSET($R$3,0,0,'Données projet'!$E$9+1,1))-AVERAGE(OFFSET($H$3,0,0,'Données projet'!$E$9+1,1))</f>
        <v>135.87963896238728</v>
      </c>
      <c r="T71" s="59">
        <f t="shared" si="88"/>
        <v>376.20053286003906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41.222991744909947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5.7915845087428893E-6</v>
      </c>
      <c r="AC71" s="22">
        <f t="shared" si="57"/>
        <v>41.222997536494454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6">
        <f t="shared" si="56"/>
        <v>394.02348447732243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5.6843418860808015E-14</v>
      </c>
      <c r="O72" s="13">
        <f>N72*VLOOKUP('Données projet'!$B$9,Paramètres!$A$1:$I$89,3,0)*VLOOKUP('Données projet'!$B$9,Paramètres!$A$1:$I$89,5,0)</f>
        <v>3.2810021366458389E-14</v>
      </c>
      <c r="P72" s="13">
        <f t="shared" si="87"/>
        <v>5.6117125884464641E-13</v>
      </c>
      <c r="Q72" s="20">
        <f t="shared" si="54"/>
        <v>1.0345173963676741E-12</v>
      </c>
      <c r="R72" s="59">
        <f t="shared" si="55"/>
        <v>293.33333333333434</v>
      </c>
      <c r="S72" s="59">
        <f ca="1">AVERAGE(OFFSET($R$3,0,0,'Données projet'!$E$9+1,1))-AVERAGE(OFFSET($H$3,0,0,'Données projet'!$E$9+1,1))</f>
        <v>135.87963896238728</v>
      </c>
      <c r="T72" s="59">
        <f t="shared" si="88"/>
        <v>376.20053286003906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40.41463402033451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4.0952686799470565E-6</v>
      </c>
      <c r="AC72" s="22">
        <f t="shared" si="57"/>
        <v>40.414638115603189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6">
        <f t="shared" si="56"/>
        <v>395.96238788291669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5.6843418860808015E-14</v>
      </c>
      <c r="O73" s="13">
        <f>N73*VLOOKUP('Données projet'!$B$9,Paramètres!$A$1:$I$89,3,0)*VLOOKUP('Données projet'!$B$9,Paramètres!$A$1:$I$89,5,0)</f>
        <v>3.2810021366458389E-14</v>
      </c>
      <c r="P73" s="13">
        <f t="shared" si="87"/>
        <v>5.6117125884464641E-13</v>
      </c>
      <c r="Q73" s="20">
        <f t="shared" si="54"/>
        <v>1.0345173963676741E-12</v>
      </c>
      <c r="R73" s="59">
        <f t="shared" si="55"/>
        <v>293.33333333333434</v>
      </c>
      <c r="S73" s="59">
        <f ca="1">AVERAGE(OFFSET($R$3,0,0,'Données projet'!$E$9+1,1))-AVERAGE(OFFSET($H$3,0,0,'Données projet'!$E$9+1,1))</f>
        <v>135.87963896238728</v>
      </c>
      <c r="T73" s="59">
        <f t="shared" si="88"/>
        <v>376.20053286003906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39.62212769768847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2.8957922543714446E-6</v>
      </c>
      <c r="AC73" s="22">
        <f t="shared" si="57"/>
        <v>39.622130593480726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6">
        <f t="shared" si="56"/>
        <v>397.90064293523346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5.6843418860808015E-14</v>
      </c>
      <c r="O74" s="13">
        <f>N74*VLOOKUP('Données projet'!$B$9,Paramètres!$A$1:$I$89,3,0)*VLOOKUP('Données projet'!$B$9,Paramètres!$A$1:$I$89,5,0)</f>
        <v>3.2810021366458389E-14</v>
      </c>
      <c r="P74" s="13">
        <f t="shared" si="87"/>
        <v>5.6117125884464641E-13</v>
      </c>
      <c r="Q74" s="20">
        <f t="shared" si="54"/>
        <v>1.0345173963676741E-12</v>
      </c>
      <c r="R74" s="59">
        <f t="shared" si="55"/>
        <v>293.33333333333434</v>
      </c>
      <c r="S74" s="59">
        <f ca="1">AVERAGE(OFFSET($R$3,0,0,'Données projet'!$E$9+1,1))-AVERAGE(OFFSET($H$3,0,0,'Données projet'!$E$9+1,1))</f>
        <v>135.87963896238728</v>
      </c>
      <c r="T74" s="59">
        <f t="shared" si="88"/>
        <v>376.20053286003906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38.845161940648389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2.0476343399735283E-6</v>
      </c>
      <c r="AC74" s="22">
        <f t="shared" si="57"/>
        <v>38.845163988282728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6">
        <f t="shared" si="56"/>
        <v>399.83825982126905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5.6843418860808015E-14</v>
      </c>
      <c r="O75" s="13">
        <f>N75*VLOOKUP('Données projet'!$B$9,Paramètres!$A$1:$I$89,3,0)*VLOOKUP('Données projet'!$B$9,Paramètres!$A$1:$I$89,5,0)</f>
        <v>3.2810021366458389E-14</v>
      </c>
      <c r="P75" s="13">
        <f t="shared" si="87"/>
        <v>5.6117125884464641E-13</v>
      </c>
      <c r="Q75" s="20">
        <f t="shared" si="54"/>
        <v>1.0345173963676741E-12</v>
      </c>
      <c r="R75" s="59">
        <f t="shared" si="55"/>
        <v>293.33333333333434</v>
      </c>
      <c r="S75" s="59">
        <f ca="1">AVERAGE(OFFSET($R$3,0,0,'Données projet'!$E$9+1,1))-AVERAGE(OFFSET($H$3,0,0,'Données projet'!$E$9+1,1))</f>
        <v>135.87963896238728</v>
      </c>
      <c r="T75" s="59">
        <f t="shared" si="88"/>
        <v>376.20053286003906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38.083432008201548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1.4478961271857223E-6</v>
      </c>
      <c r="AC75" s="22">
        <f t="shared" si="57"/>
        <v>38.083433456097673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6">
        <f t="shared" si="56"/>
        <v>401.77524842879154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5.6843418860808015E-14</v>
      </c>
      <c r="O76" s="13">
        <f>N76*VLOOKUP('Données projet'!$B$9,Paramètres!$A$1:$I$89,3,0)*VLOOKUP('Données projet'!$B$9,Paramètres!$A$1:$I$89,5,0)</f>
        <v>3.2810021366458389E-14</v>
      </c>
      <c r="P76" s="13">
        <f t="shared" si="87"/>
        <v>5.6117125884464641E-13</v>
      </c>
      <c r="Q76" s="20">
        <f t="shared" si="54"/>
        <v>1.0345173963676741E-12</v>
      </c>
      <c r="R76" s="59">
        <f t="shared" si="55"/>
        <v>293.33333333333434</v>
      </c>
      <c r="S76" s="59">
        <f ca="1">AVERAGE(OFFSET($R$3,0,0,'Données projet'!$E$9+1,1))-AVERAGE(OFFSET($H$3,0,0,'Données projet'!$E$9+1,1))</f>
        <v>135.87963896238728</v>
      </c>
      <c r="T76" s="59">
        <f t="shared" si="88"/>
        <v>376.20053286003906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37.336639135120606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1.0238171699867641E-6</v>
      </c>
      <c r="AC76" s="22">
        <f t="shared" si="57"/>
        <v>37.336640158937776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6">
        <f t="shared" si="56"/>
        <v>403.71161835910709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5.6843418860808015E-14</v>
      </c>
      <c r="O77" s="13">
        <f>N77*VLOOKUP('Données projet'!$B$9,Paramètres!$A$1:$I$89,3,0)*VLOOKUP('Données projet'!$B$9,Paramètres!$A$1:$I$89,5,0)</f>
        <v>3.2810021366458389E-14</v>
      </c>
      <c r="P77" s="13">
        <f t="shared" si="87"/>
        <v>5.6117125884464641E-13</v>
      </c>
      <c r="Q77" s="20">
        <f t="shared" si="54"/>
        <v>1.0345173963676741E-12</v>
      </c>
      <c r="R77" s="59">
        <f t="shared" si="55"/>
        <v>293.33333333333434</v>
      </c>
      <c r="S77" s="59">
        <f ca="1">AVERAGE(OFFSET($R$3,0,0,'Données projet'!$E$9+1,1))-AVERAGE(OFFSET($H$3,0,0,'Données projet'!$E$9+1,1))</f>
        <v>135.87963896238728</v>
      </c>
      <c r="T77" s="59">
        <f t="shared" si="88"/>
        <v>376.20053286003906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36.604490414782106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7.2394806359286116E-7</v>
      </c>
      <c r="AC77" s="22">
        <f t="shared" si="57"/>
        <v>36.604491138730168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6">
        <f t="shared" si="56"/>
        <v>405.64737893911513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5.6843418860808015E-14</v>
      </c>
      <c r="O78" s="13">
        <f>N78*VLOOKUP('Données projet'!$B$9,Paramètres!$A$1:$I$89,3,0)*VLOOKUP('Données projet'!$B$9,Paramètres!$A$1:$I$89,5,0)</f>
        <v>3.2810021366458389E-14</v>
      </c>
      <c r="P78" s="13">
        <f t="shared" si="87"/>
        <v>5.6117125884464641E-13</v>
      </c>
      <c r="Q78" s="20">
        <f t="shared" si="54"/>
        <v>1.0345173963676741E-12</v>
      </c>
      <c r="R78" s="59">
        <f t="shared" si="55"/>
        <v>293.33333333333434</v>
      </c>
      <c r="S78" s="59">
        <f ca="1">AVERAGE(OFFSET($R$3,0,0,'Données projet'!$E$9+1,1))-AVERAGE(OFFSET($H$3,0,0,'Données projet'!$E$9+1,1))</f>
        <v>135.87963896238728</v>
      </c>
      <c r="T78" s="59">
        <f t="shared" si="88"/>
        <v>376.20053286003906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35.88669868428282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5.1190858499338206E-7</v>
      </c>
      <c r="AC78" s="22">
        <f t="shared" si="57"/>
        <v>35.886699196191408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6">
        <f t="shared" si="56"/>
        <v>407.58253923270354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5.6843418860808015E-14</v>
      </c>
      <c r="O79" s="13">
        <f>N79*VLOOKUP('Données projet'!$B$9,Paramètres!$A$1:$I$89,3,0)*VLOOKUP('Données projet'!$B$9,Paramètres!$A$1:$I$89,5,0)</f>
        <v>3.2810021366458389E-14</v>
      </c>
      <c r="P79" s="13">
        <f t="shared" si="87"/>
        <v>5.6117125884464641E-13</v>
      </c>
      <c r="Q79" s="20">
        <f t="shared" si="54"/>
        <v>1.0345173963676741E-12</v>
      </c>
      <c r="R79" s="59">
        <f t="shared" si="55"/>
        <v>293.33333333333434</v>
      </c>
      <c r="S79" s="59">
        <f ca="1">AVERAGE(OFFSET($R$3,0,0,'Données projet'!$E$9+1,1))-AVERAGE(OFFSET($H$3,0,0,'Données projet'!$E$9+1,1))</f>
        <v>135.87963896238728</v>
      </c>
      <c r="T79" s="59">
        <f t="shared" si="88"/>
        <v>376.20053286003906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35.182982411808901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3.6197403179643058E-7</v>
      </c>
      <c r="AC79" s="22">
        <f t="shared" si="57"/>
        <v>35.182982773782932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6">
        <f t="shared" si="56"/>
        <v>409.51710805152618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5.6843418860808015E-14</v>
      </c>
      <c r="O80" s="13">
        <f>N80*VLOOKUP('Données projet'!$B$9,Paramètres!$A$1:$I$89,3,0)*VLOOKUP('Données projet'!$B$9,Paramètres!$A$1:$I$89,5,0)</f>
        <v>3.2810021366458389E-14</v>
      </c>
      <c r="P80" s="13">
        <f t="shared" si="87"/>
        <v>5.6117125884464641E-13</v>
      </c>
      <c r="Q80" s="20">
        <f t="shared" si="54"/>
        <v>1.0345173963676741E-12</v>
      </c>
      <c r="R80" s="59">
        <f t="shared" si="55"/>
        <v>293.33333333333434</v>
      </c>
      <c r="S80" s="59">
        <f ca="1">AVERAGE(OFFSET($R$3,0,0,'Données projet'!$E$9+1,1))-AVERAGE(OFFSET($H$3,0,0,'Données projet'!$E$9+1,1))</f>
        <v>135.87963896238728</v>
      </c>
      <c r="T80" s="59">
        <f t="shared" si="88"/>
        <v>376.20053286003906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34.493065586213653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2.5595429249669103E-7</v>
      </c>
      <c r="AC80" s="22">
        <f t="shared" si="57"/>
        <v>34.493065842167944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6">
        <f t="shared" si="56"/>
        <v>411.45109396520513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5.6843418860808015E-14</v>
      </c>
      <c r="O81" s="13">
        <f>N81*VLOOKUP('Données projet'!$B$9,Paramètres!$A$1:$I$89,3,0)*VLOOKUP('Données projet'!$B$9,Paramètres!$A$1:$I$89,5,0)</f>
        <v>3.2810021366458389E-14</v>
      </c>
      <c r="P81" s="13">
        <f t="shared" si="87"/>
        <v>5.6117125884464641E-13</v>
      </c>
      <c r="Q81" s="20">
        <f t="shared" si="54"/>
        <v>1.0345173963676741E-12</v>
      </c>
      <c r="R81" s="59">
        <f t="shared" si="55"/>
        <v>293.33333333333434</v>
      </c>
      <c r="S81" s="59">
        <f ca="1">AVERAGE(OFFSET($R$3,0,0,'Données projet'!$E$9+1,1))-AVERAGE(OFFSET($H$3,0,0,'Données projet'!$E$9+1,1))</f>
        <v>135.87963896238728</v>
      </c>
      <c r="T81" s="59">
        <f t="shared" si="88"/>
        <v>376.20053286003906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33.816677608760614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1.8098701589821529E-7</v>
      </c>
      <c r="AC81" s="22">
        <f t="shared" si="57"/>
        <v>33.816677789747629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6">
        <f t="shared" si="56"/>
        <v>413.38450531099431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5.6843418860808015E-14</v>
      </c>
      <c r="O82" s="13">
        <f>N82*VLOOKUP('Données projet'!$B$9,Paramètres!$A$1:$I$89,3,0)*VLOOKUP('Données projet'!$B$9,Paramètres!$A$1:$I$89,5,0)</f>
        <v>3.2810021366458389E-14</v>
      </c>
      <c r="P82" s="13">
        <f t="shared" si="87"/>
        <v>5.6117125884464641E-13</v>
      </c>
      <c r="Q82" s="20">
        <f t="shared" si="54"/>
        <v>1.0345173963676741E-12</v>
      </c>
      <c r="R82" s="59">
        <f t="shared" si="55"/>
        <v>293.33333333333434</v>
      </c>
      <c r="S82" s="59">
        <f ca="1">AVERAGE(OFFSET($R$3,0,0,'Données projet'!$E$9+1,1))-AVERAGE(OFFSET($H$3,0,0,'Données projet'!$E$9+1,1))</f>
        <v>135.87963896238728</v>
      </c>
      <c r="T82" s="59">
        <f t="shared" si="88"/>
        <v>376.20053286003906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33.153553186989498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1.2797714624834552E-7</v>
      </c>
      <c r="AC82" s="22">
        <f t="shared" si="57"/>
        <v>33.153553314966643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6">
        <f t="shared" si="56"/>
        <v>415.31735020294059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5.6843418860808015E-14</v>
      </c>
      <c r="O83" s="13">
        <f>N83*VLOOKUP('Données projet'!$B$9,Paramètres!$A$1:$I$89,3,0)*VLOOKUP('Données projet'!$B$9,Paramètres!$A$1:$I$89,5,0)</f>
        <v>3.2810021366458389E-14</v>
      </c>
      <c r="P83" s="13">
        <f t="shared" si="87"/>
        <v>5.6117125884464641E-13</v>
      </c>
      <c r="Q83" s="20">
        <f t="shared" si="54"/>
        <v>1.0345173963676741E-12</v>
      </c>
      <c r="R83" s="59">
        <f t="shared" si="55"/>
        <v>293.33333333333434</v>
      </c>
      <c r="S83" s="59">
        <f ca="1">AVERAGE(OFFSET($R$3,0,0,'Données projet'!$E$9+1,1))-AVERAGE(OFFSET($H$3,0,0,'Données projet'!$E$9+1,1))</f>
        <v>135.87963896238728</v>
      </c>
      <c r="T83" s="59">
        <f t="shared" si="88"/>
        <v>376.20053286003906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32.503432230663357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9.0493507949107645E-8</v>
      </c>
      <c r="AC83" s="22">
        <f t="shared" si="57"/>
        <v>32.503432321156865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6">
        <f t="shared" si="56"/>
        <v>417.24963654057308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5.6843418860808015E-14</v>
      </c>
      <c r="O84" s="13">
        <f>N84*VLOOKUP('Données projet'!$B$9,Paramètres!$A$1:$I$89,3,0)*VLOOKUP('Données projet'!$B$9,Paramètres!$A$1:$I$89,5,0)</f>
        <v>3.2810021366458389E-14</v>
      </c>
      <c r="P84" s="13">
        <f t="shared" si="87"/>
        <v>5.6117125884464641E-13</v>
      </c>
      <c r="Q84" s="20">
        <f t="shared" si="54"/>
        <v>1.0345173963676741E-12</v>
      </c>
      <c r="R84" s="59">
        <f t="shared" si="55"/>
        <v>293.33333333333434</v>
      </c>
      <c r="S84" s="59">
        <f ca="1">AVERAGE(OFFSET($R$3,0,0,'Données projet'!$E$9+1,1))-AVERAGE(OFFSET($H$3,0,0,'Données projet'!$E$9+1,1))</f>
        <v>135.87963896238728</v>
      </c>
      <c r="T84" s="59">
        <f t="shared" si="88"/>
        <v>376.20053286003906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31.86605974975614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6.3988573124172758E-8</v>
      </c>
      <c r="AC84" s="22">
        <f t="shared" si="57"/>
        <v>31.866059813744712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6">
        <f t="shared" si="56"/>
        <v>419.18137201715149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5.6843418860808015E-14</v>
      </c>
      <c r="O85" s="13">
        <f>N85*VLOOKUP('Données projet'!$B$9,Paramètres!$A$1:$I$89,3,0)*VLOOKUP('Données projet'!$B$9,Paramètres!$A$1:$I$89,5,0)</f>
        <v>3.2810021366458389E-14</v>
      </c>
      <c r="P85" s="13">
        <f t="shared" si="87"/>
        <v>5.6117125884464641E-13</v>
      </c>
      <c r="Q85" s="20">
        <f t="shared" si="54"/>
        <v>1.0345173963676741E-12</v>
      </c>
      <c r="R85" s="59">
        <f t="shared" si="55"/>
        <v>293.33333333333434</v>
      </c>
      <c r="S85" s="59">
        <f ca="1">AVERAGE(OFFSET($R$3,0,0,'Données projet'!$E$9+1,1))-AVERAGE(OFFSET($H$3,0,0,'Données projet'!$E$9+1,1))</f>
        <v>135.87963896238728</v>
      </c>
      <c r="T85" s="59">
        <f t="shared" si="88"/>
        <v>376.20053286003906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31.241185754440686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4.5246753974553822E-8</v>
      </c>
      <c r="AC85" s="22">
        <f t="shared" si="57"/>
        <v>31.24118579968744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6">
        <f t="shared" si="56"/>
        <v>421.1125641275006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5.6843418860808015E-14</v>
      </c>
      <c r="O86" s="13">
        <f>N86*VLOOKUP('Données projet'!$B$9,Paramètres!$A$1:$I$89,3,0)*VLOOKUP('Données projet'!$B$9,Paramètres!$A$1:$I$89,5,0)</f>
        <v>3.2810021366458389E-14</v>
      </c>
      <c r="P86" s="13">
        <f t="shared" si="87"/>
        <v>5.6117125884464641E-13</v>
      </c>
      <c r="Q86" s="20">
        <f t="shared" si="54"/>
        <v>1.0345173963676741E-12</v>
      </c>
      <c r="R86" s="59">
        <f t="shared" si="55"/>
        <v>293.33333333333434</v>
      </c>
      <c r="S86" s="59">
        <f ca="1">AVERAGE(OFFSET($R$3,0,0,'Données projet'!$E$9+1,1))-AVERAGE(OFFSET($H$3,0,0,'Données projet'!$E$9+1,1))</f>
        <v>135.87963896238728</v>
      </c>
      <c r="T86" s="59">
        <f t="shared" si="88"/>
        <v>376.20053286003906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30.628565157037865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3.1994286562086379E-8</v>
      </c>
      <c r="AC86" s="22">
        <f t="shared" si="57"/>
        <v>30.628565189032152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6">
        <f t="shared" si="56"/>
        <v>423.0432201754565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5.6843418860808015E-14</v>
      </c>
      <c r="O87" s="13">
        <f>N87*VLOOKUP('Données projet'!$B$9,Paramètres!$A$1:$I$89,3,0)*VLOOKUP('Données projet'!$B$9,Paramètres!$A$1:$I$89,5,0)</f>
        <v>3.2810021366458389E-14</v>
      </c>
      <c r="P87" s="13">
        <f t="shared" si="87"/>
        <v>5.6117125884464641E-13</v>
      </c>
      <c r="Q87" s="20">
        <f t="shared" si="54"/>
        <v>1.0345173963676741E-12</v>
      </c>
      <c r="R87" s="59">
        <f t="shared" si="55"/>
        <v>293.33333333333434</v>
      </c>
      <c r="S87" s="59">
        <f ca="1">AVERAGE(OFFSET($R$3,0,0,'Données projet'!$E$9+1,1))-AVERAGE(OFFSET($H$3,0,0,'Données projet'!$E$9+1,1))</f>
        <v>135.87963896238728</v>
      </c>
      <c r="T87" s="59">
        <f t="shared" si="88"/>
        <v>376.20053286003906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30.027957675888445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2.2623376987276911E-8</v>
      </c>
      <c r="AC87" s="22">
        <f t="shared" si="57"/>
        <v>30.027957698511823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6">
        <f t="shared" si="56"/>
        <v>424.97334728094779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5.6843418860808015E-14</v>
      </c>
      <c r="O88" s="13">
        <f>N88*VLOOKUP('Données projet'!$B$9,Paramètres!$A$1:$I$89,3,0)*VLOOKUP('Données projet'!$B$9,Paramètres!$A$1:$I$89,5,0)</f>
        <v>3.2810021366458389E-14</v>
      </c>
      <c r="P88" s="13">
        <f t="shared" si="87"/>
        <v>5.6117125884464641E-13</v>
      </c>
      <c r="Q88" s="20">
        <f t="shared" si="54"/>
        <v>1.0345173963676741E-12</v>
      </c>
      <c r="R88" s="59">
        <f t="shared" si="55"/>
        <v>293.33333333333434</v>
      </c>
      <c r="S88" s="59">
        <f ca="1">AVERAGE(OFFSET($R$3,0,0,'Données projet'!$E$9+1,1))-AVERAGE(OFFSET($H$3,0,0,'Données projet'!$E$9+1,1))</f>
        <v>135.87963896238728</v>
      </c>
      <c r="T88" s="59">
        <f t="shared" si="88"/>
        <v>376.20053286003906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29.439127741109974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1.5997143281043189E-8</v>
      </c>
      <c r="AC88" s="22">
        <f t="shared" si="57"/>
        <v>29.439127757107119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6">
        <f t="shared" si="56"/>
        <v>426.9029523867344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5.6843418860808015E-14</v>
      </c>
      <c r="O89" s="13">
        <f>N89*VLOOKUP('Données projet'!$B$9,Paramètres!$A$1:$I$89,3,0)*VLOOKUP('Données projet'!$B$9,Paramètres!$A$1:$I$89,5,0)</f>
        <v>3.2810021366458389E-14</v>
      </c>
      <c r="P89" s="13">
        <f t="shared" si="87"/>
        <v>5.6117125884464641E-13</v>
      </c>
      <c r="Q89" s="20">
        <f t="shared" si="54"/>
        <v>1.0345173963676741E-12</v>
      </c>
      <c r="R89" s="59">
        <f t="shared" si="55"/>
        <v>293.33333333333434</v>
      </c>
      <c r="S89" s="59">
        <f ca="1">AVERAGE(OFFSET($R$3,0,0,'Données projet'!$E$9+1,1))-AVERAGE(OFFSET($H$3,0,0,'Données projet'!$E$9+1,1))</f>
        <v>135.87963896238728</v>
      </c>
      <c r="T89" s="59">
        <f t="shared" si="88"/>
        <v>376.20053286003906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28.861844402201712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1.1311688493638456E-8</v>
      </c>
      <c r="AC89" s="22">
        <f t="shared" si="57"/>
        <v>28.861844413513399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6">
        <f t="shared" si="56"/>
        <v>428.83204226482388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5.6843418860808015E-14</v>
      </c>
      <c r="O90" s="13">
        <f>N90*VLOOKUP('Données projet'!$B$9,Paramètres!$A$1:$I$89,3,0)*VLOOKUP('Données projet'!$B$9,Paramètres!$A$1:$I$89,5,0)</f>
        <v>3.2810021366458389E-14</v>
      </c>
      <c r="P90" s="13">
        <f t="shared" si="87"/>
        <v>5.6117125884464641E-13</v>
      </c>
      <c r="Q90" s="20">
        <f t="shared" si="54"/>
        <v>1.0345173963676741E-12</v>
      </c>
      <c r="R90" s="59">
        <f t="shared" si="55"/>
        <v>293.33333333333434</v>
      </c>
      <c r="S90" s="59">
        <f ca="1">AVERAGE(OFFSET($R$3,0,0,'Données projet'!$E$9+1,1))-AVERAGE(OFFSET($H$3,0,0,'Données projet'!$E$9+1,1))</f>
        <v>135.87963896238728</v>
      </c>
      <c r="T90" s="59">
        <f t="shared" si="88"/>
        <v>376.20053286003906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28.295881237461373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7.9985716405215947E-9</v>
      </c>
      <c r="AC90" s="22">
        <f t="shared" si="57"/>
        <v>28.295881245459945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6">
        <f t="shared" si="56"/>
        <v>430.76062352258458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5.6843418860808015E-14</v>
      </c>
      <c r="O91" s="13">
        <f>N91*VLOOKUP('Données projet'!$B$9,Paramètres!$A$1:$I$89,3,0)*VLOOKUP('Données projet'!$B$9,Paramètres!$A$1:$I$89,5,0)</f>
        <v>3.2810021366458389E-14</v>
      </c>
      <c r="P91" s="13">
        <f t="shared" si="87"/>
        <v>5.6117125884464641E-13</v>
      </c>
      <c r="Q91" s="20">
        <f t="shared" si="54"/>
        <v>1.0345173963676741E-12</v>
      </c>
      <c r="R91" s="59">
        <f t="shared" si="55"/>
        <v>293.33333333333434</v>
      </c>
      <c r="S91" s="59">
        <f ca="1">AVERAGE(OFFSET($R$3,0,0,'Données projet'!$E$9+1,1))-AVERAGE(OFFSET($H$3,0,0,'Données projet'!$E$9+1,1))</f>
        <v>135.87963896238728</v>
      </c>
      <c r="T91" s="59">
        <f t="shared" si="88"/>
        <v>376.20053286003906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27.741016265178146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5.6558442468192278E-9</v>
      </c>
      <c r="AC91" s="22">
        <f t="shared" si="57"/>
        <v>27.741016270833992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6">
        <f t="shared" si="56"/>
        <v>432.68870260857216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5.6843418860808015E-14</v>
      </c>
      <c r="O92" s="13">
        <f>N92*VLOOKUP('Données projet'!$B$9,Paramètres!$A$1:$I$89,3,0)*VLOOKUP('Données projet'!$B$9,Paramètres!$A$1:$I$89,5,0)</f>
        <v>3.2810021366458389E-14</v>
      </c>
      <c r="P92" s="13">
        <f t="shared" si="87"/>
        <v>5.6117125884464641E-13</v>
      </c>
      <c r="Q92" s="20">
        <f t="shared" si="54"/>
        <v>1.0345173963676741E-12</v>
      </c>
      <c r="R92" s="59">
        <f t="shared" si="55"/>
        <v>293.33333333333434</v>
      </c>
      <c r="S92" s="59">
        <f ca="1">AVERAGE(OFFSET($R$3,0,0,'Données projet'!$E$9+1,1))-AVERAGE(OFFSET($H$3,0,0,'Données projet'!$E$9+1,1))</f>
        <v>135.87963896238728</v>
      </c>
      <c r="T92" s="59">
        <f t="shared" si="88"/>
        <v>376.20053286003906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27.197031856567179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3.9992858202607974E-9</v>
      </c>
      <c r="AC92" s="22">
        <f t="shared" si="57"/>
        <v>27.197031860566465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6">
        <f t="shared" si="56"/>
        <v>434.61628581808787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5.6843418860808015E-14</v>
      </c>
      <c r="O93" s="13">
        <f>N93*VLOOKUP('Données projet'!$B$9,Paramètres!$A$1:$I$89,3,0)*VLOOKUP('Données projet'!$B$9,Paramètres!$A$1:$I$89,5,0)</f>
        <v>3.2810021366458389E-14</v>
      </c>
      <c r="P93" s="13">
        <f t="shared" si="87"/>
        <v>5.6117125884464641E-13</v>
      </c>
      <c r="Q93" s="20">
        <f t="shared" si="54"/>
        <v>1.0345173963676741E-12</v>
      </c>
      <c r="R93" s="59">
        <f t="shared" si="55"/>
        <v>293.33333333333434</v>
      </c>
      <c r="S93" s="59">
        <f ca="1">AVERAGE(OFFSET($R$3,0,0,'Données projet'!$E$9+1,1))-AVERAGE(OFFSET($H$3,0,0,'Données projet'!$E$9+1,1))</f>
        <v>135.87963896238728</v>
      </c>
      <c r="T93" s="59">
        <f t="shared" si="88"/>
        <v>376.20053286003906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26.663714650411347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2.8279221234096139E-9</v>
      </c>
      <c r="AC93" s="22">
        <f t="shared" si="57"/>
        <v>26.663714653239268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6">
        <f t="shared" si="56"/>
        <v>436.54337929848225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5.6843418860808015E-14</v>
      </c>
      <c r="O94" s="13">
        <f>N94*VLOOKUP('Données projet'!$B$9,Paramètres!$A$1:$I$89,3,0)*VLOOKUP('Données projet'!$B$9,Paramètres!$A$1:$I$89,5,0)</f>
        <v>3.2810021366458389E-14</v>
      </c>
      <c r="P94" s="13">
        <f t="shared" si="87"/>
        <v>5.6117125884464641E-13</v>
      </c>
      <c r="Q94" s="20">
        <f t="shared" si="54"/>
        <v>1.0345173963676741E-12</v>
      </c>
      <c r="R94" s="59">
        <f t="shared" si="55"/>
        <v>293.33333333333434</v>
      </c>
      <c r="S94" s="59">
        <f ca="1">AVERAGE(OFFSET($R$3,0,0,'Données projet'!$E$9+1,1))-AVERAGE(OFFSET($H$3,0,0,'Données projet'!$E$9+1,1))</f>
        <v>135.87963896238728</v>
      </c>
      <c r="T94" s="59">
        <f t="shared" si="88"/>
        <v>376.20053286003906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26.140855469376852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1.9996429101303987E-9</v>
      </c>
      <c r="AC94" s="22">
        <f t="shared" si="57"/>
        <v>26.140855471376494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6">
        <f t="shared" si="56"/>
        <v>438.46998905421867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5.6843418860808015E-14</v>
      </c>
      <c r="O95" s="13">
        <f>N95*VLOOKUP('Données projet'!$B$9,Paramètres!$A$1:$I$89,3,0)*VLOOKUP('Données projet'!$B$9,Paramètres!$A$1:$I$89,5,0)</f>
        <v>3.2810021366458389E-14</v>
      </c>
      <c r="P95" s="13">
        <f t="shared" si="87"/>
        <v>5.6117125884464641E-13</v>
      </c>
      <c r="Q95" s="20">
        <f t="shared" si="54"/>
        <v>1.0345173963676741E-12</v>
      </c>
      <c r="R95" s="59">
        <f t="shared" si="55"/>
        <v>293.33333333333434</v>
      </c>
      <c r="S95" s="59">
        <f ca="1">AVERAGE(OFFSET($R$3,0,0,'Données projet'!$E$9+1,1))-AVERAGE(OFFSET($H$3,0,0,'Données projet'!$E$9+1,1))</f>
        <v>135.87963896238728</v>
      </c>
      <c r="T95" s="59">
        <f t="shared" si="88"/>
        <v>376.20053286003906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25.628249237969836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1.413961061704807E-9</v>
      </c>
      <c r="AC95" s="22">
        <f t="shared" si="57"/>
        <v>25.628249239383798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6">
        <f t="shared" si="56"/>
        <v>440.39612095171111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5.6843418860808015E-14</v>
      </c>
      <c r="O96" s="13">
        <f>N96*VLOOKUP('Données projet'!$B$9,Paramètres!$A$1:$I$89,3,0)*VLOOKUP('Données projet'!$B$9,Paramètres!$A$1:$I$89,5,0)</f>
        <v>3.2810021366458389E-14</v>
      </c>
      <c r="P96" s="13">
        <f t="shared" si="87"/>
        <v>5.6117125884464641E-13</v>
      </c>
      <c r="Q96" s="20">
        <f t="shared" si="54"/>
        <v>1.0345173963676741E-12</v>
      </c>
      <c r="R96" s="59">
        <f t="shared" si="55"/>
        <v>293.33333333333434</v>
      </c>
      <c r="S96" s="59">
        <f ca="1">AVERAGE(OFFSET($R$3,0,0,'Données projet'!$E$9+1,1))-AVERAGE(OFFSET($H$3,0,0,'Données projet'!$E$9+1,1))</f>
        <v>135.87963896238728</v>
      </c>
      <c r="T96" s="59">
        <f t="shared" si="88"/>
        <v>376.20053286003906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25.125694902101781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9.9982145506519934E-10</v>
      </c>
      <c r="AC96" s="22">
        <f t="shared" si="57"/>
        <v>25.125694903101603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6">
        <f t="shared" si="56"/>
        <v>442.32178072394748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5.6843418860808015E-14</v>
      </c>
      <c r="O97" s="13">
        <f>N97*VLOOKUP('Données projet'!$B$9,Paramètres!$A$1:$I$89,3,0)*VLOOKUP('Données projet'!$B$9,Paramètres!$A$1:$I$89,5,0)</f>
        <v>3.2810021366458389E-14</v>
      </c>
      <c r="P97" s="13">
        <f t="shared" si="87"/>
        <v>5.6117125884464641E-13</v>
      </c>
      <c r="Q97" s="20">
        <f t="shared" si="54"/>
        <v>1.0345173963676741E-12</v>
      </c>
      <c r="R97" s="59">
        <f t="shared" si="55"/>
        <v>293.33333333333434</v>
      </c>
      <c r="S97" s="59">
        <f ca="1">AVERAGE(OFFSET($R$3,0,0,'Données projet'!$E$9+1,1))-AVERAGE(OFFSET($H$3,0,0,'Données projet'!$E$9+1,1))</f>
        <v>135.87963896238728</v>
      </c>
      <c r="T97" s="59">
        <f t="shared" si="88"/>
        <v>376.20053286003906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24.632995350232221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7.0698053085240348E-10</v>
      </c>
      <c r="AC97" s="22">
        <f t="shared" si="57"/>
        <v>24.632995350939201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6">
        <f t="shared" si="56"/>
        <v>444.24697397491065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5.6843418860808015E-14</v>
      </c>
      <c r="O98" s="13">
        <f>N98*VLOOKUP('Données projet'!$B$9,Paramètres!$A$1:$I$89,3,0)*VLOOKUP('Données projet'!$B$9,Paramètres!$A$1:$I$89,5,0)</f>
        <v>3.2810021366458389E-14</v>
      </c>
      <c r="P98" s="13">
        <f t="shared" si="87"/>
        <v>5.6117125884464641E-13</v>
      </c>
      <c r="Q98" s="20">
        <f t="shared" si="54"/>
        <v>1.0345173963676741E-12</v>
      </c>
      <c r="R98" s="59">
        <f t="shared" si="55"/>
        <v>293.33333333333434</v>
      </c>
      <c r="S98" s="59">
        <f ca="1">AVERAGE(OFFSET($R$3,0,0,'Données projet'!$E$9+1,1))-AVERAGE(OFFSET($H$3,0,0,'Données projet'!$E$9+1,1))</f>
        <v>135.87963896238728</v>
      </c>
      <c r="T98" s="59">
        <f t="shared" si="88"/>
        <v>376.20053286003906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24.149957336057771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4.9991072753259967E-10</v>
      </c>
      <c r="AC98" s="22">
        <f t="shared" si="57"/>
        <v>24.14995733655768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6">
        <f t="shared" si="56"/>
        <v>446.17170618380828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5.6843418860808015E-14</v>
      </c>
      <c r="O99" s="13">
        <f>N99*VLOOKUP('Données projet'!$B$9,Paramètres!$A$1:$I$89,3,0)*VLOOKUP('Données projet'!$B$9,Paramètres!$A$1:$I$89,5,0)</f>
        <v>3.2810021366458389E-14</v>
      </c>
      <c r="P99" s="13">
        <f t="shared" si="87"/>
        <v>5.6117125884464641E-13</v>
      </c>
      <c r="Q99" s="20">
        <f t="shared" ref="Q99:Q130" si="107">(O99+P99)*0.475*44/12</f>
        <v>1.0345173963676741E-12</v>
      </c>
      <c r="R99" s="59">
        <f t="shared" si="55"/>
        <v>293.33333333333434</v>
      </c>
      <c r="S99" s="59">
        <f ca="1">AVERAGE(OFFSET($R$3,0,0,'Données projet'!$E$9+1,1))-AVERAGE(OFFSET($H$3,0,0,'Données projet'!$E$9+1,1))</f>
        <v>135.87963896238728</v>
      </c>
      <c r="T99" s="59">
        <f t="shared" si="88"/>
        <v>376.20053286003906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23.676391402717183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3.5349026542620174E-10</v>
      </c>
      <c r="AC99" s="22">
        <f t="shared" si="57"/>
        <v>23.676391403070674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6">
        <f t="shared" si="56"/>
        <v>448.09598270912102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5.6843418860808015E-14</v>
      </c>
      <c r="O100" s="13">
        <f>N100*VLOOKUP('Données projet'!$B$9,Paramètres!$A$1:$I$89,3,0)*VLOOKUP('Données projet'!$B$9,Paramètres!$A$1:$I$89,5,0)</f>
        <v>3.2810021366458389E-14</v>
      </c>
      <c r="P100" s="13">
        <f t="shared" si="87"/>
        <v>5.6117125884464641E-13</v>
      </c>
      <c r="Q100" s="20">
        <f t="shared" si="107"/>
        <v>1.0345173963676741E-12</v>
      </c>
      <c r="R100" s="59">
        <f t="shared" si="55"/>
        <v>293.33333333333434</v>
      </c>
      <c r="S100" s="59">
        <f ca="1">AVERAGE(OFFSET($R$3,0,0,'Données projet'!$E$9+1,1))-AVERAGE(OFFSET($H$3,0,0,'Données projet'!$E$9+1,1))</f>
        <v>135.87963896238728</v>
      </c>
      <c r="T100" s="59">
        <f t="shared" si="88"/>
        <v>376.20053286003906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23.212111808482707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2.4995536376629984E-10</v>
      </c>
      <c r="AC100" s="22">
        <f t="shared" si="57"/>
        <v>23.212111808732661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6">
        <f t="shared" si="56"/>
        <v>450.01980879247901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5.6843418860808015E-14</v>
      </c>
      <c r="O101" s="13">
        <f>N101*VLOOKUP('Données projet'!$B$9,Paramètres!$A$1:$I$89,3,0)*VLOOKUP('Données projet'!$B$9,Paramètres!$A$1:$I$89,5,0)</f>
        <v>3.2810021366458389E-14</v>
      </c>
      <c r="P101" s="13">
        <f t="shared" si="87"/>
        <v>5.6117125884464641E-13</v>
      </c>
      <c r="Q101" s="20">
        <f t="shared" si="107"/>
        <v>1.0345173963676741E-12</v>
      </c>
      <c r="R101" s="59">
        <f t="shared" si="55"/>
        <v>293.33333333333434</v>
      </c>
      <c r="S101" s="59">
        <f ca="1">AVERAGE(OFFSET($R$3,0,0,'Données projet'!$E$9+1,1))-AVERAGE(OFFSET($H$3,0,0,'Données projet'!$E$9+1,1))</f>
        <v>135.87963896238728</v>
      </c>
      <c r="T101" s="59">
        <f t="shared" si="88"/>
        <v>376.20053286003906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22.75693645390858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1.7674513271310087E-10</v>
      </c>
      <c r="AC101" s="22">
        <f t="shared" si="57"/>
        <v>22.756936454085324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6">
        <f t="shared" si="56"/>
        <v>451.94318956237618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5.6843418860808015E-14</v>
      </c>
      <c r="O102" s="13">
        <f>N102*VLOOKUP('Données projet'!$B$9,Paramètres!$A$1:$I$89,3,0)*VLOOKUP('Données projet'!$B$9,Paramètres!$A$1:$I$89,5,0)</f>
        <v>3.2810021366458389E-14</v>
      </c>
      <c r="P102" s="13">
        <f t="shared" si="87"/>
        <v>5.6117125884464641E-13</v>
      </c>
      <c r="Q102" s="20">
        <f t="shared" si="107"/>
        <v>1.0345173963676741E-12</v>
      </c>
      <c r="R102" s="59">
        <f t="shared" si="55"/>
        <v>293.33333333333434</v>
      </c>
      <c r="S102" s="59">
        <f ca="1">AVERAGE(OFFSET($R$3,0,0,'Données projet'!$E$9+1,1))-AVERAGE(OFFSET($H$3,0,0,'Données projet'!$E$9+1,1))</f>
        <v>135.87963896238728</v>
      </c>
      <c r="T102" s="59">
        <f t="shared" si="88"/>
        <v>376.20053286003906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22.310686810408097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1.2497768188314992E-10</v>
      </c>
      <c r="AC102" s="22">
        <f t="shared" si="57"/>
        <v>22.310686810533074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6">
        <f t="shared" si="56"/>
        <v>453.86613003772942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5.6843418860808015E-14</v>
      </c>
      <c r="O103" s="13">
        <f>N103*VLOOKUP('Données projet'!$B$9,Paramètres!$A$1:$I$89,3,0)*VLOOKUP('Données projet'!$B$9,Paramètres!$A$1:$I$89,5,0)</f>
        <v>3.2810021366458389E-14</v>
      </c>
      <c r="P103" s="13">
        <f t="shared" si="87"/>
        <v>5.6117125884464641E-13</v>
      </c>
      <c r="Q103" s="20">
        <f t="shared" si="107"/>
        <v>1.0345173963676741E-12</v>
      </c>
      <c r="R103" s="59">
        <f t="shared" si="55"/>
        <v>293.33333333333434</v>
      </c>
      <c r="S103" s="59">
        <f ca="1">AVERAGE(OFFSET($R$3,0,0,'Données projet'!$E$9+1,1))-AVERAGE(OFFSET($H$3,0,0,'Données projet'!$E$9+1,1))</f>
        <v>135.87963896238728</v>
      </c>
      <c r="T103" s="59">
        <f t="shared" si="88"/>
        <v>376.20053286003906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21.873187850231254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8.8372566356550434E-11</v>
      </c>
      <c r="AC103" s="22">
        <f t="shared" si="57"/>
        <v>21.873187850319628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6">
        <f t="shared" si="56"/>
        <v>455.78863513129187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5.6843418860808015E-14</v>
      </c>
      <c r="O104" s="13">
        <f>N104*VLOOKUP('Données projet'!$B$9,Paramètres!$A$1:$I$89,3,0)*VLOOKUP('Données projet'!$B$9,Paramètres!$A$1:$I$89,5,0)</f>
        <v>3.2810021366458389E-14</v>
      </c>
      <c r="P104" s="13">
        <f t="shared" si="87"/>
        <v>5.6117125884464641E-13</v>
      </c>
      <c r="Q104" s="20">
        <f t="shared" si="107"/>
        <v>1.0345173963676741E-12</v>
      </c>
      <c r="R104" s="59">
        <f t="shared" si="55"/>
        <v>293.33333333333434</v>
      </c>
      <c r="S104" s="59">
        <f ca="1">AVERAGE(OFFSET($R$3,0,0,'Données projet'!$E$9+1,1))-AVERAGE(OFFSET($H$3,0,0,'Données projet'!$E$9+1,1))</f>
        <v>135.87963896238728</v>
      </c>
      <c r="T104" s="59">
        <f t="shared" si="88"/>
        <v>376.20053286003906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21.444267977815461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6.2488840941574959E-11</v>
      </c>
      <c r="AC104" s="22">
        <f t="shared" si="57"/>
        <v>21.444267977877949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6">
        <f t="shared" si="56"/>
        <v>457.71070965292688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5.6843418860808015E-14</v>
      </c>
      <c r="O105" s="13">
        <f>N105*VLOOKUP('Données projet'!$B$9,Paramètres!$A$1:$I$89,3,0)*VLOOKUP('Données projet'!$B$9,Paramètres!$A$1:$I$89,5,0)</f>
        <v>3.2810021366458389E-14</v>
      </c>
      <c r="P105" s="13">
        <f t="shared" si="87"/>
        <v>5.6117125884464641E-13</v>
      </c>
      <c r="Q105" s="20">
        <f t="shared" si="107"/>
        <v>1.0345173963676741E-12</v>
      </c>
      <c r="R105" s="59">
        <f t="shared" si="55"/>
        <v>293.33333333333434</v>
      </c>
      <c r="S105" s="59">
        <f ca="1">AVERAGE(OFFSET($R$3,0,0,'Données projet'!$E$9+1,1))-AVERAGE(OFFSET($H$3,0,0,'Données projet'!$E$9+1,1))</f>
        <v>135.87963896238728</v>
      </c>
      <c r="T105" s="59">
        <f t="shared" si="88"/>
        <v>376.20053286003906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21.02375896248245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4.4186283178275217E-11</v>
      </c>
      <c r="AC105" s="22">
        <f t="shared" si="57"/>
        <v>21.023758962526635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6">
        <f t="shared" si="56"/>
        <v>459.63235831274994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5.6843418860808015E-14</v>
      </c>
      <c r="O106" s="13">
        <f>N106*VLOOKUP('Données projet'!$B$9,Paramètres!$A$1:$I$89,3,0)*VLOOKUP('Données projet'!$B$9,Paramètres!$A$1:$I$89,5,0)</f>
        <v>3.2810021366458389E-14</v>
      </c>
      <c r="P106" s="13">
        <f t="shared" si="87"/>
        <v>5.6117125884464641E-13</v>
      </c>
      <c r="Q106" s="20">
        <f t="shared" si="107"/>
        <v>1.0345173963676741E-12</v>
      </c>
      <c r="R106" s="59">
        <f t="shared" si="55"/>
        <v>293.33333333333434</v>
      </c>
      <c r="S106" s="59">
        <f ca="1">AVERAGE(OFFSET($R$3,0,0,'Données projet'!$E$9+1,1))-AVERAGE(OFFSET($H$3,0,0,'Données projet'!$E$9+1,1))</f>
        <v>135.87963896238728</v>
      </c>
      <c r="T106" s="59">
        <f t="shared" si="88"/>
        <v>376.20053286003906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20.611495872454949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3.1244420470787479E-11</v>
      </c>
      <c r="AC106" s="22">
        <f t="shared" si="57"/>
        <v>20.611495872486195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6">
        <f t="shared" si="56"/>
        <v>461.55358572414536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5.6843418860808015E-14</v>
      </c>
      <c r="O107" s="13">
        <f>N107*VLOOKUP('Données projet'!$B$9,Paramètres!$A$1:$I$89,3,0)*VLOOKUP('Données projet'!$B$9,Paramètres!$A$1:$I$89,5,0)</f>
        <v>3.2810021366458389E-14</v>
      </c>
      <c r="P107" s="13">
        <f t="shared" si="87"/>
        <v>5.6117125884464641E-13</v>
      </c>
      <c r="Q107" s="20">
        <f t="shared" si="107"/>
        <v>1.0345173963676741E-12</v>
      </c>
      <c r="R107" s="59">
        <f t="shared" si="55"/>
        <v>293.33333333333434</v>
      </c>
      <c r="S107" s="59">
        <f ca="1">AVERAGE(OFFSET($R$3,0,0,'Données projet'!$E$9+1,1))-AVERAGE(OFFSET($H$3,0,0,'Données projet'!$E$9+1,1))</f>
        <v>135.87963896238728</v>
      </c>
      <c r="T107" s="59">
        <f t="shared" si="88"/>
        <v>376.20053286003906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20.20731701016723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2.2093141589137609E-11</v>
      </c>
      <c r="AC107" s="22">
        <f t="shared" si="57"/>
        <v>20.207317010189325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6">
        <f t="shared" si="56"/>
        <v>463.47439640666329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5.6843418860808015E-14</v>
      </c>
      <c r="O108" s="13">
        <f>N108*VLOOKUP('Données projet'!$B$9,Paramètres!$A$1:$I$89,3,0)*VLOOKUP('Données projet'!$B$9,Paramètres!$A$1:$I$89,5,0)</f>
        <v>3.2810021366458389E-14</v>
      </c>
      <c r="P108" s="13">
        <f t="shared" si="87"/>
        <v>5.6117125884464641E-13</v>
      </c>
      <c r="Q108" s="20">
        <f t="shared" si="107"/>
        <v>1.0345173963676741E-12</v>
      </c>
      <c r="R108" s="59">
        <f t="shared" si="55"/>
        <v>293.33333333333434</v>
      </c>
      <c r="S108" s="59">
        <f ca="1">AVERAGE(OFFSET($R$3,0,0,'Données projet'!$E$9+1,1))-AVERAGE(OFFSET($H$3,0,0,'Données projet'!$E$9+1,1))</f>
        <v>135.87963896238728</v>
      </c>
      <c r="T108" s="59">
        <f t="shared" si="88"/>
        <v>376.20053286003906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19.81106384884421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1.562221023539374E-11</v>
      </c>
      <c r="AC108" s="22">
        <f t="shared" si="57"/>
        <v>19.811063848859831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6">
        <f t="shared" si="56"/>
        <v>465.39479478880332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5.6843418860808015E-14</v>
      </c>
      <c r="O109" s="13">
        <f>N109*VLOOKUP('Données projet'!$B$9,Paramètres!$A$1:$I$89,3,0)*VLOOKUP('Données projet'!$B$9,Paramètres!$A$1:$I$89,5,0)</f>
        <v>3.2810021366458389E-14</v>
      </c>
      <c r="P109" s="13">
        <f t="shared" si="87"/>
        <v>5.6117125884464641E-13</v>
      </c>
      <c r="Q109" s="20">
        <f t="shared" si="107"/>
        <v>1.0345173963676741E-12</v>
      </c>
      <c r="R109" s="59">
        <f t="shared" si="55"/>
        <v>293.33333333333434</v>
      </c>
      <c r="S109" s="59">
        <f ca="1">AVERAGE(OFFSET($R$3,0,0,'Données projet'!$E$9+1,1))-AVERAGE(OFFSET($H$3,0,0,'Données projet'!$E$9+1,1))</f>
        <v>135.87963896238728</v>
      </c>
      <c r="T109" s="59">
        <f t="shared" si="88"/>
        <v>376.20053286003906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19.422580970324169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1.1046570794568804E-11</v>
      </c>
      <c r="AC109" s="22">
        <f t="shared" si="57"/>
        <v>19.422580970335215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6">
        <f t="shared" si="56"/>
        <v>467.3147852106901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5.6843418860808015E-14</v>
      </c>
      <c r="O110" s="13">
        <f>N110*VLOOKUP('Données projet'!$B$9,Paramètres!$A$1:$I$89,3,0)*VLOOKUP('Données projet'!$B$9,Paramètres!$A$1:$I$89,5,0)</f>
        <v>3.2810021366458389E-14</v>
      </c>
      <c r="P110" s="13">
        <f t="shared" si="87"/>
        <v>5.6117125884464641E-13</v>
      </c>
      <c r="Q110" s="20">
        <f t="shared" si="107"/>
        <v>1.0345173963676741E-12</v>
      </c>
      <c r="R110" s="59">
        <f t="shared" si="55"/>
        <v>293.33333333333434</v>
      </c>
      <c r="S110" s="59">
        <f ca="1">AVERAGE(OFFSET($R$3,0,0,'Données projet'!$E$9+1,1))-AVERAGE(OFFSET($H$3,0,0,'Données projet'!$E$9+1,1))</f>
        <v>135.87963896238728</v>
      </c>
      <c r="T110" s="59">
        <f t="shared" si="88"/>
        <v>376.20053286003906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19.041716004100749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7.8111051176968699E-12</v>
      </c>
      <c r="AC110" s="22">
        <f t="shared" si="57"/>
        <v>19.041716004108562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6">
        <f t="shared" si="56"/>
        <v>469.23437192664602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5.6843418860808015E-14</v>
      </c>
      <c r="O111" s="13">
        <f>N111*VLOOKUP('Données projet'!$B$9,Paramètres!$A$1:$I$89,3,0)*VLOOKUP('Données projet'!$B$9,Paramètres!$A$1:$I$89,5,0)</f>
        <v>3.2810021366458389E-14</v>
      </c>
      <c r="P111" s="13">
        <f t="shared" si="87"/>
        <v>5.6117125884464641E-13</v>
      </c>
      <c r="Q111" s="20">
        <f t="shared" si="107"/>
        <v>1.0345173963676741E-12</v>
      </c>
      <c r="R111" s="59">
        <f t="shared" si="55"/>
        <v>293.33333333333434</v>
      </c>
      <c r="S111" s="59">
        <f ca="1">AVERAGE(OFFSET($R$3,0,0,'Données projet'!$E$9+1,1))-AVERAGE(OFFSET($H$3,0,0,'Données projet'!$E$9+1,1))</f>
        <v>135.87963896238728</v>
      </c>
      <c r="T111" s="59">
        <f t="shared" si="88"/>
        <v>376.20053286003906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18.668319567560278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5.5232853972844022E-12</v>
      </c>
      <c r="AC111" s="22">
        <f t="shared" si="57"/>
        <v>18.668319567565803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6">
        <f t="shared" si="56"/>
        <v>471.15355910766601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5.6843418860808015E-14</v>
      </c>
      <c r="O112" s="13">
        <f>N112*VLOOKUP('Données projet'!$B$9,Paramètres!$A$1:$I$89,3,0)*VLOOKUP('Données projet'!$B$9,Paramètres!$A$1:$I$89,5,0)</f>
        <v>3.2810021366458389E-14</v>
      </c>
      <c r="P112" s="13">
        <f t="shared" si="87"/>
        <v>5.6117125884464641E-13</v>
      </c>
      <c r="Q112" s="20">
        <f t="shared" si="107"/>
        <v>1.0345173963676741E-12</v>
      </c>
      <c r="R112" s="59">
        <f t="shared" si="55"/>
        <v>293.33333333333434</v>
      </c>
      <c r="S112" s="59">
        <f ca="1">AVERAGE(OFFSET($R$3,0,0,'Données projet'!$E$9+1,1))-AVERAGE(OFFSET($H$3,0,0,'Données projet'!$E$9+1,1))</f>
        <v>135.87963896238728</v>
      </c>
      <c r="T112" s="59">
        <f t="shared" si="88"/>
        <v>376.20053286003906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18.302245207391028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3.9055525588484349E-12</v>
      </c>
      <c r="AC112" s="22">
        <f t="shared" si="57"/>
        <v>18.302245207394932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6">
        <f t="shared" si="56"/>
        <v>473.0723508437984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5.6843418860808015E-14</v>
      </c>
      <c r="O113" s="13">
        <f>N113*VLOOKUP('Données projet'!$B$9,Paramètres!$A$1:$I$89,3,0)*VLOOKUP('Données projet'!$B$9,Paramètres!$A$1:$I$89,5,0)</f>
        <v>3.2810021366458389E-14</v>
      </c>
      <c r="P113" s="13">
        <f t="shared" si="87"/>
        <v>5.6117125884464641E-13</v>
      </c>
      <c r="Q113" s="20">
        <f t="shared" si="107"/>
        <v>1.0345173963676741E-12</v>
      </c>
      <c r="R113" s="59">
        <f t="shared" si="55"/>
        <v>293.33333333333434</v>
      </c>
      <c r="S113" s="59">
        <f ca="1">AVERAGE(OFFSET($R$3,0,0,'Données projet'!$E$9+1,1))-AVERAGE(OFFSET($H$3,0,0,'Données projet'!$E$9+1,1))</f>
        <v>135.87963896238728</v>
      </c>
      <c r="T113" s="59">
        <f t="shared" si="88"/>
        <v>376.20053286003906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17.943349342141385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2.7616426986422011E-12</v>
      </c>
      <c r="AC113" s="22">
        <f t="shared" si="57"/>
        <v>17.943349342144145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6">
        <f t="shared" si="56"/>
        <v>474.99075114643767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5.6843418860808015E-14</v>
      </c>
      <c r="O114" s="13">
        <f>N114*VLOOKUP('Données projet'!$B$9,Paramètres!$A$1:$I$89,3,0)*VLOOKUP('Données projet'!$B$9,Paramètres!$A$1:$I$89,5,0)</f>
        <v>3.2810021366458389E-14</v>
      </c>
      <c r="P114" s="13">
        <f t="shared" si="87"/>
        <v>5.6117125884464641E-13</v>
      </c>
      <c r="Q114" s="20">
        <f t="shared" si="107"/>
        <v>1.0345173963676741E-12</v>
      </c>
      <c r="R114" s="59">
        <f t="shared" si="55"/>
        <v>293.33333333333434</v>
      </c>
      <c r="S114" s="59">
        <f ca="1">AVERAGE(OFFSET($R$3,0,0,'Données projet'!$E$9+1,1))-AVERAGE(OFFSET($H$3,0,0,'Données projet'!$E$9+1,1))</f>
        <v>135.87963896238728</v>
      </c>
      <c r="T114" s="59">
        <f t="shared" si="88"/>
        <v>376.20053286003906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17.591491205904425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1.9527762794242175E-12</v>
      </c>
      <c r="AC114" s="22">
        <f t="shared" si="57"/>
        <v>17.591491205906379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6">
        <f t="shared" si="56"/>
        <v>476.90876395053112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5.6843418860808015E-14</v>
      </c>
      <c r="O115" s="13">
        <f>N115*VLOOKUP('Données projet'!$B$9,Paramètres!$A$1:$I$89,3,0)*VLOOKUP('Données projet'!$B$9,Paramètres!$A$1:$I$89,5,0)</f>
        <v>3.2810021366458389E-14</v>
      </c>
      <c r="P115" s="13">
        <f t="shared" si="87"/>
        <v>5.6117125884464641E-13</v>
      </c>
      <c r="Q115" s="20">
        <f t="shared" si="107"/>
        <v>1.0345173963676741E-12</v>
      </c>
      <c r="R115" s="59">
        <f t="shared" si="55"/>
        <v>293.33333333333434</v>
      </c>
      <c r="S115" s="59">
        <f ca="1">AVERAGE(OFFSET($R$3,0,0,'Données projet'!$E$9+1,1))-AVERAGE(OFFSET($H$3,0,0,'Données projet'!$E$9+1,1))</f>
        <v>135.87963896238728</v>
      </c>
      <c r="T115" s="59">
        <f t="shared" si="88"/>
        <v>376.20053286003906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17.246532793106802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1.3808213493211005E-12</v>
      </c>
      <c r="AC115" s="22">
        <f t="shared" si="57"/>
        <v>17.246532793108184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6">
        <f t="shared" si="56"/>
        <v>478.82639311670562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5.6843418860808015E-14</v>
      </c>
      <c r="O116" s="13">
        <f>N116*VLOOKUP('Données projet'!$B$9,Paramètres!$A$1:$I$89,3,0)*VLOOKUP('Données projet'!$B$9,Paramètres!$A$1:$I$89,5,0)</f>
        <v>3.2810021366458389E-14</v>
      </c>
      <c r="P116" s="13">
        <f t="shared" si="87"/>
        <v>5.6117125884464641E-13</v>
      </c>
      <c r="Q116" s="20">
        <f t="shared" si="107"/>
        <v>1.0345173963676741E-12</v>
      </c>
      <c r="R116" s="59">
        <f t="shared" si="55"/>
        <v>293.33333333333434</v>
      </c>
      <c r="S116" s="59">
        <f ca="1">AVERAGE(OFFSET($R$3,0,0,'Données projet'!$E$9+1,1))-AVERAGE(OFFSET($H$3,0,0,'Données projet'!$E$9+1,1))</f>
        <v>135.87963896238728</v>
      </c>
      <c r="T116" s="59">
        <f t="shared" si="88"/>
        <v>376.20053286003906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16.908338804380282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9.7638813971210873E-13</v>
      </c>
      <c r="AC116" s="22">
        <f t="shared" si="57"/>
        <v>16.908338804381259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6">
        <f t="shared" si="56"/>
        <v>480.74364243331581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5.6843418860808015E-14</v>
      </c>
      <c r="O117" s="13">
        <f>N117*VLOOKUP('Données projet'!$B$9,Paramètres!$A$1:$I$89,3,0)*VLOOKUP('Données projet'!$B$9,Paramètres!$A$1:$I$89,5,0)</f>
        <v>3.2810021366458389E-14</v>
      </c>
      <c r="P117" s="13">
        <f t="shared" si="87"/>
        <v>5.6117125884464641E-13</v>
      </c>
      <c r="Q117" s="20">
        <f t="shared" si="107"/>
        <v>1.0345173963676741E-12</v>
      </c>
      <c r="R117" s="59">
        <f t="shared" si="55"/>
        <v>293.33333333333434</v>
      </c>
      <c r="S117" s="59">
        <f ca="1">AVERAGE(OFFSET($R$3,0,0,'Données projet'!$E$9+1,1))-AVERAGE(OFFSET($H$3,0,0,'Données projet'!$E$9+1,1))</f>
        <v>135.87963896238728</v>
      </c>
      <c r="T117" s="59">
        <f t="shared" si="88"/>
        <v>376.20053286003906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16.576776593494724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6.9041067466055027E-13</v>
      </c>
      <c r="AC117" s="22">
        <f t="shared" si="57"/>
        <v>16.576776593495413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6">
        <f t="shared" si="56"/>
        <v>482.66051561841903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5.6843418860808015E-14</v>
      </c>
      <c r="O118" s="13">
        <f>N118*VLOOKUP('Données projet'!$B$9,Paramètres!$A$1:$I$89,3,0)*VLOOKUP('Données projet'!$B$9,Paramètres!$A$1:$I$89,5,0)</f>
        <v>3.2810021366458389E-14</v>
      </c>
      <c r="P118" s="13">
        <f t="shared" si="87"/>
        <v>5.6117125884464641E-13</v>
      </c>
      <c r="Q118" s="20">
        <f t="shared" si="107"/>
        <v>1.0345173963676741E-12</v>
      </c>
      <c r="R118" s="59">
        <f t="shared" si="55"/>
        <v>293.33333333333434</v>
      </c>
      <c r="S118" s="59">
        <f ca="1">AVERAGE(OFFSET($R$3,0,0,'Données projet'!$E$9+1,1))-AVERAGE(OFFSET($H$3,0,0,'Données projet'!$E$9+1,1))</f>
        <v>135.87963896238728</v>
      </c>
      <c r="T118" s="59">
        <f t="shared" si="88"/>
        <v>376.20053286003906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16.251716115331654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4.8819406985605437E-13</v>
      </c>
      <c r="AC118" s="22">
        <f t="shared" si="57"/>
        <v>16.25171611533214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6">
        <f t="shared" si="56"/>
        <v>484.57701632167959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5.6843418860808015E-14</v>
      </c>
      <c r="O119" s="13">
        <f>N119*VLOOKUP('Données projet'!$B$9,Paramètres!$A$1:$I$89,3,0)*VLOOKUP('Données projet'!$B$9,Paramètres!$A$1:$I$89,5,0)</f>
        <v>3.2810021366458389E-14</v>
      </c>
      <c r="P119" s="13">
        <f t="shared" si="87"/>
        <v>5.6117125884464641E-13</v>
      </c>
      <c r="Q119" s="20">
        <f t="shared" si="107"/>
        <v>1.0345173963676741E-12</v>
      </c>
      <c r="R119" s="59">
        <f t="shared" si="55"/>
        <v>293.33333333333434</v>
      </c>
      <c r="S119" s="59">
        <f ca="1">AVERAGE(OFFSET($R$3,0,0,'Données projet'!$E$9+1,1))-AVERAGE(OFFSET($H$3,0,0,'Données projet'!$E$9+1,1))</f>
        <v>135.87963896238728</v>
      </c>
      <c r="T119" s="59">
        <f t="shared" si="88"/>
        <v>376.20053286003906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15.933029874878045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3.4520533733027513E-13</v>
      </c>
      <c r="AC119" s="22">
        <f t="shared" si="57"/>
        <v>15.93302987487839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6">
        <f t="shared" si="56"/>
        <v>486.49314812620531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5.6843418860808015E-14</v>
      </c>
      <c r="O120" s="13">
        <f>N120*VLOOKUP('Données projet'!$B$9,Paramètres!$A$1:$I$89,3,0)*VLOOKUP('Données projet'!$B$9,Paramètres!$A$1:$I$89,5,0)</f>
        <v>3.2810021366458389E-14</v>
      </c>
      <c r="P120" s="13">
        <f t="shared" si="87"/>
        <v>5.6117125884464641E-13</v>
      </c>
      <c r="Q120" s="20">
        <f t="shared" si="107"/>
        <v>1.0345173963676741E-12</v>
      </c>
      <c r="R120" s="59">
        <f t="shared" si="55"/>
        <v>293.33333333333434</v>
      </c>
      <c r="S120" s="59">
        <f ca="1">AVERAGE(OFFSET($R$3,0,0,'Données projet'!$E$9+1,1))-AVERAGE(OFFSET($H$3,0,0,'Données projet'!$E$9+1,1))</f>
        <v>135.87963896238728</v>
      </c>
      <c r="T120" s="59">
        <f t="shared" si="88"/>
        <v>376.20053286003906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15.620592877220318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2.4409703492802718E-13</v>
      </c>
      <c r="AC120" s="22">
        <f t="shared" si="57"/>
        <v>15.620592877220561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6">
        <f t="shared" si="56"/>
        <v>488.40891455031931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5.6843418860808015E-14</v>
      </c>
      <c r="O121" s="13">
        <f>N121*VLOOKUP('Données projet'!$B$9,Paramètres!$A$1:$I$89,3,0)*VLOOKUP('Données projet'!$B$9,Paramètres!$A$1:$I$89,5,0)</f>
        <v>3.2810021366458389E-14</v>
      </c>
      <c r="P121" s="13">
        <f t="shared" si="87"/>
        <v>5.6117125884464641E-13</v>
      </c>
      <c r="Q121" s="20">
        <f t="shared" si="107"/>
        <v>1.0345173963676741E-12</v>
      </c>
      <c r="R121" s="59">
        <f t="shared" si="55"/>
        <v>293.33333333333434</v>
      </c>
      <c r="S121" s="59">
        <f ca="1">AVERAGE(OFFSET($R$3,0,0,'Données projet'!$E$9+1,1))-AVERAGE(OFFSET($H$3,0,0,'Données projet'!$E$9+1,1))</f>
        <v>135.87963896238728</v>
      </c>
      <c r="T121" s="59">
        <f t="shared" si="88"/>
        <v>376.20053286003906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15.314282578518908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1.7260266866513757E-13</v>
      </c>
      <c r="AC121" s="22">
        <f t="shared" si="57"/>
        <v>15.31428257851908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6">
        <f t="shared" si="56"/>
        <v>490.32431904927057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5.6843418860808015E-14</v>
      </c>
      <c r="O122" s="13">
        <f>N122*VLOOKUP('Données projet'!$B$9,Paramètres!$A$1:$I$89,3,0)*VLOOKUP('Données projet'!$B$9,Paramètres!$A$1:$I$89,5,0)</f>
        <v>3.2810021366458389E-14</v>
      </c>
      <c r="P122" s="13">
        <f t="shared" si="87"/>
        <v>5.6117125884464641E-13</v>
      </c>
      <c r="Q122" s="20">
        <f t="shared" si="107"/>
        <v>1.0345173963676741E-12</v>
      </c>
      <c r="R122" s="59">
        <f t="shared" si="55"/>
        <v>293.33333333333434</v>
      </c>
      <c r="S122" s="59">
        <f ca="1">AVERAGE(OFFSET($R$3,0,0,'Données projet'!$E$9+1,1))-AVERAGE(OFFSET($H$3,0,0,'Données projet'!$E$9+1,1))</f>
        <v>135.87963896238728</v>
      </c>
      <c r="T122" s="59">
        <f t="shared" si="88"/>
        <v>376.20053286003906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15.013978837944199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1.2204851746401359E-13</v>
      </c>
      <c r="AC122" s="22">
        <f t="shared" si="57"/>
        <v>15.013978837944322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6">
        <f t="shared" si="56"/>
        <v>492.23936501688451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5.6843418860808015E-14</v>
      </c>
      <c r="O123" s="13">
        <f>N123*VLOOKUP('Données projet'!$B$9,Paramètres!$A$1:$I$89,3,0)*VLOOKUP('Données projet'!$B$9,Paramètres!$A$1:$I$89,5,0)</f>
        <v>3.2810021366458389E-14</v>
      </c>
      <c r="P123" s="13">
        <f t="shared" si="87"/>
        <v>5.6117125884464641E-13</v>
      </c>
      <c r="Q123" s="20">
        <f t="shared" si="107"/>
        <v>1.0345173963676741E-12</v>
      </c>
      <c r="R123" s="59">
        <f t="shared" si="55"/>
        <v>293.33333333333434</v>
      </c>
      <c r="S123" s="59">
        <f ca="1">AVERAGE(OFFSET($R$3,0,0,'Données projet'!$E$9+1,1))-AVERAGE(OFFSET($H$3,0,0,'Données projet'!$E$9+1,1))</f>
        <v>135.87963896238728</v>
      </c>
      <c r="T123" s="59">
        <f t="shared" si="88"/>
        <v>376.20053286003906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14.719563870554964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8.6301334332568784E-14</v>
      </c>
      <c r="AC123" s="22">
        <f t="shared" si="57"/>
        <v>14.719563870555051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6">
        <f t="shared" si="56"/>
        <v>494.15405578715797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5.6843418860808015E-14</v>
      </c>
      <c r="O124" s="13">
        <f>N124*VLOOKUP('Données projet'!$B$9,Paramètres!$A$1:$I$89,3,0)*VLOOKUP('Données projet'!$B$9,Paramètres!$A$1:$I$89,5,0)</f>
        <v>3.2810021366458389E-14</v>
      </c>
      <c r="P124" s="13">
        <f t="shared" si="87"/>
        <v>5.6117125884464641E-13</v>
      </c>
      <c r="Q124" s="20">
        <f t="shared" si="107"/>
        <v>1.0345173963676741E-12</v>
      </c>
      <c r="R124" s="59">
        <f t="shared" si="55"/>
        <v>293.33333333333434</v>
      </c>
      <c r="S124" s="59">
        <f ca="1">AVERAGE(OFFSET($R$3,0,0,'Données projet'!$E$9+1,1))-AVERAGE(OFFSET($H$3,0,0,'Données projet'!$E$9+1,1))</f>
        <v>135.87963896238728</v>
      </c>
      <c r="T124" s="59">
        <f t="shared" si="88"/>
        <v>376.20053286003906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14.430922201100834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6.1024258732006796E-14</v>
      </c>
      <c r="AC124" s="22">
        <f t="shared" si="57"/>
        <v>14.430922201100895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6">
        <f t="shared" si="56"/>
        <v>496.06839463579934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5.6843418860808015E-14</v>
      </c>
      <c r="O125" s="13">
        <f>N125*VLOOKUP('Données projet'!$B$9,Paramètres!$A$1:$I$89,3,0)*VLOOKUP('Données projet'!$B$9,Paramètres!$A$1:$I$89,5,0)</f>
        <v>3.2810021366458389E-14</v>
      </c>
      <c r="P125" s="13">
        <f t="shared" si="87"/>
        <v>5.6117125884464641E-13</v>
      </c>
      <c r="Q125" s="20">
        <f t="shared" si="107"/>
        <v>1.0345173963676741E-12</v>
      </c>
      <c r="R125" s="59">
        <f t="shared" si="55"/>
        <v>293.33333333333434</v>
      </c>
      <c r="S125" s="59">
        <f ca="1">AVERAGE(OFFSET($R$3,0,0,'Données projet'!$E$9+1,1))-AVERAGE(OFFSET($H$3,0,0,'Données projet'!$E$9+1,1))</f>
        <v>135.87963896238728</v>
      </c>
      <c r="T125" s="59">
        <f t="shared" si="88"/>
        <v>376.20053286003906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14.147940618730665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4.3150667166284392E-14</v>
      </c>
      <c r="AC125" s="22">
        <f t="shared" si="57"/>
        <v>14.147940618730708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6">
        <f t="shared" si="56"/>
        <v>497.98238478171629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5.6843418860808015E-14</v>
      </c>
      <c r="O126" s="13">
        <f>N126*VLOOKUP('Données projet'!$B$9,Paramètres!$A$1:$I$89,3,0)*VLOOKUP('Données projet'!$B$9,Paramètres!$A$1:$I$89,5,0)</f>
        <v>3.2810021366458389E-14</v>
      </c>
      <c r="P126" s="13">
        <f t="shared" si="87"/>
        <v>5.6117125884464641E-13</v>
      </c>
      <c r="Q126" s="20">
        <f t="shared" si="107"/>
        <v>1.0345173963676741E-12</v>
      </c>
      <c r="R126" s="59">
        <f t="shared" si="55"/>
        <v>293.33333333333434</v>
      </c>
      <c r="S126" s="59">
        <f ca="1">AVERAGE(OFFSET($R$3,0,0,'Données projet'!$E$9+1,1))-AVERAGE(OFFSET($H$3,0,0,'Données projet'!$E$9+1,1))</f>
        <v>135.87963896238728</v>
      </c>
      <c r="T126" s="59">
        <f t="shared" si="88"/>
        <v>376.20053286003906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13.870508132589052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3.0512129366003398E-14</v>
      </c>
      <c r="AC126" s="22">
        <f t="shared" si="57"/>
        <v>13.870508132589082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6">
        <f t="shared" si="56"/>
        <v>499.89602938845536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5.6843418860808015E-14</v>
      </c>
      <c r="O127" s="13">
        <f>N127*VLOOKUP('Données projet'!$B$9,Paramètres!$A$1:$I$89,3,0)*VLOOKUP('Données projet'!$B$9,Paramètres!$A$1:$I$89,5,0)</f>
        <v>3.2810021366458389E-14</v>
      </c>
      <c r="P127" s="13">
        <f t="shared" si="87"/>
        <v>5.6117125884464641E-13</v>
      </c>
      <c r="Q127" s="20">
        <f t="shared" si="107"/>
        <v>1.0345173963676741E-12</v>
      </c>
      <c r="R127" s="59">
        <f t="shared" si="55"/>
        <v>293.33333333333434</v>
      </c>
      <c r="S127" s="59">
        <f ca="1">AVERAGE(OFFSET($R$3,0,0,'Données projet'!$E$9+1,1))-AVERAGE(OFFSET($H$3,0,0,'Données projet'!$E$9+1,1))</f>
        <v>135.87963896238728</v>
      </c>
      <c r="T127" s="59">
        <f t="shared" si="88"/>
        <v>376.20053286003906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13.598515928283568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2.1575333583142196E-14</v>
      </c>
      <c r="AC127" s="22">
        <f t="shared" si="57"/>
        <v>13.598515928283589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6">
        <f t="shared" si="56"/>
        <v>501.80933156559138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5.6843418860808015E-14</v>
      </c>
      <c r="O128" s="13">
        <f>N128*VLOOKUP('Données projet'!$B$9,Paramètres!$A$1:$I$89,3,0)*VLOOKUP('Données projet'!$B$9,Paramètres!$A$1:$I$89,5,0)</f>
        <v>3.2810021366458389E-14</v>
      </c>
      <c r="P128" s="13">
        <f t="shared" si="87"/>
        <v>5.6117125884464641E-13</v>
      </c>
      <c r="Q128" s="20">
        <f t="shared" si="107"/>
        <v>1.0345173963676741E-12</v>
      </c>
      <c r="R128" s="59">
        <f t="shared" si="55"/>
        <v>293.33333333333434</v>
      </c>
      <c r="S128" s="59">
        <f ca="1">AVERAGE(OFFSET($R$3,0,0,'Données projet'!$E$9+1,1))-AVERAGE(OFFSET($H$3,0,0,'Données projet'!$E$9+1,1))</f>
        <v>135.87963896238728</v>
      </c>
      <c r="T128" s="59">
        <f t="shared" si="88"/>
        <v>376.20053286003906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13.331857325205652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1.5256064683001699E-14</v>
      </c>
      <c r="AC128" s="22">
        <f t="shared" si="57"/>
        <v>13.331857325205668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6">
        <f t="shared" si="56"/>
        <v>503.72229437007394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5.6843418860808015E-14</v>
      </c>
      <c r="O129" s="13">
        <f>N129*VLOOKUP('Données projet'!$B$9,Paramètres!$A$1:$I$89,3,0)*VLOOKUP('Données projet'!$B$9,Paramètres!$A$1:$I$89,5,0)</f>
        <v>3.2810021366458389E-14</v>
      </c>
      <c r="P129" s="13">
        <f t="shared" si="87"/>
        <v>5.6117125884464641E-13</v>
      </c>
      <c r="Q129" s="20">
        <f t="shared" si="107"/>
        <v>1.0345173963676741E-12</v>
      </c>
      <c r="R129" s="59">
        <f t="shared" si="55"/>
        <v>293.33333333333434</v>
      </c>
      <c r="S129" s="59">
        <f ca="1">AVERAGE(OFFSET($R$3,0,0,'Données projet'!$E$9+1,1))-AVERAGE(OFFSET($H$3,0,0,'Données projet'!$E$9+1,1))</f>
        <v>135.87963896238728</v>
      </c>
      <c r="T129" s="59">
        <f t="shared" si="88"/>
        <v>376.20053286003906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13.070427734688407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1.0787666791571098E-14</v>
      </c>
      <c r="AC129" s="22">
        <f t="shared" si="57"/>
        <v>13.070427734688417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6">
        <f t="shared" si="56"/>
        <v>505.63492080752712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5.6843418860808015E-14</v>
      </c>
      <c r="O130" s="13">
        <f>N130*VLOOKUP('Données projet'!$B$9,Paramètres!$A$1:$I$89,3,0)*VLOOKUP('Données projet'!$B$9,Paramètres!$A$1:$I$89,5,0)</f>
        <v>3.2810021366458389E-14</v>
      </c>
      <c r="P130" s="13">
        <f t="shared" si="87"/>
        <v>5.6117125884464641E-13</v>
      </c>
      <c r="Q130" s="20">
        <f t="shared" si="107"/>
        <v>1.0345173963676741E-12</v>
      </c>
      <c r="R130" s="59">
        <f t="shared" si="55"/>
        <v>293.33333333333434</v>
      </c>
      <c r="S130" s="59">
        <f ca="1">AVERAGE(OFFSET($R$3,0,0,'Données projet'!$E$9+1,1))-AVERAGE(OFFSET($H$3,0,0,'Données projet'!$E$9+1,1))</f>
        <v>135.87963896238728</v>
      </c>
      <c r="T130" s="59">
        <f t="shared" si="88"/>
        <v>376.20053286003906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12.814124618984899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7.6280323415008495E-15</v>
      </c>
      <c r="AC130" s="22">
        <f t="shared" si="57"/>
        <v>12.814124618984906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6">
        <f t="shared" si="56"/>
        <v>507.5472138335092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5.6843418860808015E-14</v>
      </c>
      <c r="O131" s="13">
        <f>N131*VLOOKUP('Données projet'!$B$9,Paramètres!$A$1:$I$89,3,0)*VLOOKUP('Données projet'!$B$9,Paramètres!$A$1:$I$89,5,0)</f>
        <v>3.2810021366458389E-14</v>
      </c>
      <c r="P131" s="13">
        <f t="shared" si="87"/>
        <v>5.6117125884464641E-13</v>
      </c>
      <c r="Q131" s="20">
        <f t="shared" ref="Q131:Q153" si="108">(O131+P131)*0.475*44/12</f>
        <v>1.0345173963676741E-12</v>
      </c>
      <c r="R131" s="59">
        <f t="shared" ref="R131:R194" si="109">Q131+(I131+J131)*44/12</f>
        <v>293.33333333333434</v>
      </c>
      <c r="S131" s="59">
        <f ca="1">AVERAGE(OFFSET($R$3,0,0,'Données projet'!$E$9+1,1))-AVERAGE(OFFSET($H$3,0,0,'Données projet'!$E$9+1,1))</f>
        <v>135.87963896238728</v>
      </c>
      <c r="T131" s="59">
        <f t="shared" si="88"/>
        <v>376.20053286003906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12.562847451050871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5.393833395785549E-15</v>
      </c>
      <c r="AC131" s="22">
        <f t="shared" si="57"/>
        <v>12.562847451050876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6">
        <f t="shared" ref="H132:H195" si="110">(B132+E132+F132)*44/12+(C132+D132)*0.475*44/12</f>
        <v>509.45917635473086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5.6843418860808015E-14</v>
      </c>
      <c r="O132" s="13">
        <f>N132*VLOOKUP('Données projet'!$B$9,Paramètres!$A$1:$I$89,3,0)*VLOOKUP('Données projet'!$B$9,Paramètres!$A$1:$I$89,5,0)</f>
        <v>3.2810021366458389E-14</v>
      </c>
      <c r="P132" s="13">
        <f t="shared" si="87"/>
        <v>5.6117125884464641E-13</v>
      </c>
      <c r="Q132" s="20">
        <f t="shared" si="108"/>
        <v>1.0345173963676741E-12</v>
      </c>
      <c r="R132" s="59">
        <f t="shared" si="109"/>
        <v>293.33333333333434</v>
      </c>
      <c r="S132" s="59">
        <f ca="1">AVERAGE(OFFSET($R$3,0,0,'Données projet'!$E$9+1,1))-AVERAGE(OFFSET($H$3,0,0,'Données projet'!$E$9+1,1))</f>
        <v>135.87963896238728</v>
      </c>
      <c r="T132" s="59">
        <f t="shared" si="88"/>
        <v>376.20053286003906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12.316497675116091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3.8140161707504247E-15</v>
      </c>
      <c r="AC132" s="22">
        <f t="shared" ref="AC132:AC153" si="111">SUM(Z132:AB132)</f>
        <v>12.316497675116095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6">
        <f t="shared" si="110"/>
        <v>511.37081123023484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5.6843418860808015E-14</v>
      </c>
      <c r="O133" s="13">
        <f>N133*VLOOKUP('Données projet'!$B$9,Paramètres!$A$1:$I$89,3,0)*VLOOKUP('Données projet'!$B$9,Paramètres!$A$1:$I$89,5,0)</f>
        <v>3.2810021366458389E-14</v>
      </c>
      <c r="P133" s="13">
        <f t="shared" ref="P133:P196" si="141">EXP(-1.0587+0.8836*LN(O133)+0.284)</f>
        <v>5.6117125884464641E-13</v>
      </c>
      <c r="Q133" s="20">
        <f t="shared" si="108"/>
        <v>1.0345173963676741E-12</v>
      </c>
      <c r="R133" s="59">
        <f t="shared" si="109"/>
        <v>293.33333333333434</v>
      </c>
      <c r="S133" s="59">
        <f ca="1">AVERAGE(OFFSET($R$3,0,0,'Données projet'!$E$9+1,1))-AVERAGE(OFFSET($H$3,0,0,'Données projet'!$E$9+1,1))</f>
        <v>135.87963896238728</v>
      </c>
      <c r="T133" s="59">
        <f t="shared" ref="T133:T196" si="142">$T$3</f>
        <v>376.20053286003906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12.074978668028866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2.6969166978927745E-15</v>
      </c>
      <c r="AC133" s="22">
        <f t="shared" si="111"/>
        <v>12.074978668028869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6">
        <f t="shared" si="110"/>
        <v>513.28212127253823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5.6843418860808015E-14</v>
      </c>
      <c r="O134" s="13">
        <f>N134*VLOOKUP('Données projet'!$B$9,Paramètres!$A$1:$I$89,3,0)*VLOOKUP('Données projet'!$B$9,Paramètres!$A$1:$I$89,5,0)</f>
        <v>3.2810021366458389E-14</v>
      </c>
      <c r="P134" s="13">
        <f t="shared" si="141"/>
        <v>5.6117125884464641E-13</v>
      </c>
      <c r="Q134" s="20">
        <f t="shared" si="108"/>
        <v>1.0345173963676741E-12</v>
      </c>
      <c r="R134" s="59">
        <f t="shared" si="109"/>
        <v>293.33333333333434</v>
      </c>
      <c r="S134" s="59">
        <f ca="1">AVERAGE(OFFSET($R$3,0,0,'Données projet'!$E$9+1,1))-AVERAGE(OFFSET($H$3,0,0,'Données projet'!$E$9+1,1))</f>
        <v>135.87963896238728</v>
      </c>
      <c r="T134" s="59">
        <f t="shared" si="142"/>
        <v>376.20053286003906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11.838195701358574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1.9070080853752124E-15</v>
      </c>
      <c r="AC134" s="22">
        <f t="shared" si="111"/>
        <v>11.838195701358575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6">
        <f t="shared" si="110"/>
        <v>515.19310924873832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5.6843418860808015E-14</v>
      </c>
      <c r="O135" s="13">
        <f>N135*VLOOKUP('Données projet'!$B$9,Paramètres!$A$1:$I$89,3,0)*VLOOKUP('Données projet'!$B$9,Paramètres!$A$1:$I$89,5,0)</f>
        <v>3.2810021366458389E-14</v>
      </c>
      <c r="P135" s="13">
        <f t="shared" si="141"/>
        <v>5.6117125884464641E-13</v>
      </c>
      <c r="Q135" s="20">
        <f t="shared" si="108"/>
        <v>1.0345173963676741E-12</v>
      </c>
      <c r="R135" s="59">
        <f t="shared" si="109"/>
        <v>293.33333333333434</v>
      </c>
      <c r="S135" s="59">
        <f ca="1">AVERAGE(OFFSET($R$3,0,0,'Données projet'!$E$9+1,1))-AVERAGE(OFFSET($H$3,0,0,'Données projet'!$E$9+1,1))</f>
        <v>135.87963896238728</v>
      </c>
      <c r="T135" s="59">
        <f t="shared" si="142"/>
        <v>376.20053286003906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11.606055904241336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1.3484583489463872E-15</v>
      </c>
      <c r="AC135" s="22">
        <f t="shared" si="111"/>
        <v>11.606055904241337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6">
        <f t="shared" si="110"/>
        <v>517.10377788158553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5.6843418860808015E-14</v>
      </c>
      <c r="O136" s="13">
        <f>N136*VLOOKUP('Données projet'!$B$9,Paramètres!$A$1:$I$89,3,0)*VLOOKUP('Données projet'!$B$9,Paramètres!$A$1:$I$89,5,0)</f>
        <v>3.2810021366458389E-14</v>
      </c>
      <c r="P136" s="13">
        <f t="shared" si="141"/>
        <v>5.6117125884464641E-13</v>
      </c>
      <c r="Q136" s="20">
        <f t="shared" si="108"/>
        <v>1.0345173963676741E-12</v>
      </c>
      <c r="R136" s="59">
        <f t="shared" si="109"/>
        <v>293.33333333333434</v>
      </c>
      <c r="S136" s="59">
        <f ca="1">AVERAGE(OFFSET($R$3,0,0,'Données projet'!$E$9+1,1))-AVERAGE(OFFSET($H$3,0,0,'Données projet'!$E$9+1,1))</f>
        <v>135.87963896238728</v>
      </c>
      <c r="T136" s="59">
        <f t="shared" si="142"/>
        <v>376.20053286003906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11.378468226954272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9.5350404268760619E-16</v>
      </c>
      <c r="AC136" s="22">
        <f t="shared" si="111"/>
        <v>11.378468226954274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6">
        <f t="shared" si="110"/>
        <v>519.01412985052093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5.6843418860808015E-14</v>
      </c>
      <c r="O137" s="13">
        <f>N137*VLOOKUP('Données projet'!$B$9,Paramètres!$A$1:$I$89,3,0)*VLOOKUP('Données projet'!$B$9,Paramètres!$A$1:$I$89,5,0)</f>
        <v>3.2810021366458389E-14</v>
      </c>
      <c r="P137" s="13">
        <f t="shared" si="141"/>
        <v>5.6117125884464641E-13</v>
      </c>
      <c r="Q137" s="20">
        <f t="shared" si="108"/>
        <v>1.0345173963676741E-12</v>
      </c>
      <c r="R137" s="59">
        <f t="shared" si="109"/>
        <v>293.33333333333434</v>
      </c>
      <c r="S137" s="59">
        <f ca="1">AVERAGE(OFFSET($R$3,0,0,'Données projet'!$E$9+1,1))-AVERAGE(OFFSET($H$3,0,0,'Données projet'!$E$9+1,1))</f>
        <v>135.87963896238728</v>
      </c>
      <c r="T137" s="59">
        <f t="shared" si="142"/>
        <v>376.20053286003906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11.155343405204031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6.7422917447319362E-16</v>
      </c>
      <c r="AC137" s="22">
        <f t="shared" si="111"/>
        <v>11.155343405204031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6">
        <f t="shared" si="110"/>
        <v>520.9241677926841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5.6843418860808015E-14</v>
      </c>
      <c r="O138" s="13">
        <f>N138*VLOOKUP('Données projet'!$B$9,Paramètres!$A$1:$I$89,3,0)*VLOOKUP('Données projet'!$B$9,Paramètres!$A$1:$I$89,5,0)</f>
        <v>3.2810021366458389E-14</v>
      </c>
      <c r="P138" s="13">
        <f t="shared" si="141"/>
        <v>5.6117125884464641E-13</v>
      </c>
      <c r="Q138" s="20">
        <f t="shared" si="108"/>
        <v>1.0345173963676741E-12</v>
      </c>
      <c r="R138" s="59">
        <f t="shared" si="109"/>
        <v>293.33333333333434</v>
      </c>
      <c r="S138" s="59">
        <f ca="1">AVERAGE(OFFSET($R$3,0,0,'Données projet'!$E$9+1,1))-AVERAGE(OFFSET($H$3,0,0,'Données projet'!$E$9+1,1))</f>
        <v>135.87963896238728</v>
      </c>
      <c r="T138" s="59">
        <f t="shared" si="142"/>
        <v>376.20053286003906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10.936593925115609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4.7675202134380309E-16</v>
      </c>
      <c r="AC138" s="22">
        <f t="shared" si="111"/>
        <v>10.936593925115609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6">
        <f t="shared" si="110"/>
        <v>522.83389430388831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5.6843418860808015E-14</v>
      </c>
      <c r="O139" s="13">
        <f>N139*VLOOKUP('Données projet'!$B$9,Paramètres!$A$1:$I$89,3,0)*VLOOKUP('Données projet'!$B$9,Paramètres!$A$1:$I$89,5,0)</f>
        <v>3.2810021366458389E-14</v>
      </c>
      <c r="P139" s="13">
        <f t="shared" si="141"/>
        <v>5.6117125884464641E-13</v>
      </c>
      <c r="Q139" s="20">
        <f t="shared" si="108"/>
        <v>1.0345173963676741E-12</v>
      </c>
      <c r="R139" s="59">
        <f t="shared" si="109"/>
        <v>293.33333333333434</v>
      </c>
      <c r="S139" s="59">
        <f ca="1">AVERAGE(OFFSET($R$3,0,0,'Données projet'!$E$9+1,1))-AVERAGE(OFFSET($H$3,0,0,'Données projet'!$E$9+1,1))</f>
        <v>135.87963896238728</v>
      </c>
      <c r="T139" s="59">
        <f t="shared" si="142"/>
        <v>376.20053286003906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10.722133988907713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3.3711458723659681E-16</v>
      </c>
      <c r="AC139" s="22">
        <f t="shared" si="111"/>
        <v>10.722133988907713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6">
        <f t="shared" si="110"/>
        <v>524.74331193956789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5.6843418860808015E-14</v>
      </c>
      <c r="O140" s="13">
        <f>N140*VLOOKUP('Données projet'!$B$9,Paramètres!$A$1:$I$89,3,0)*VLOOKUP('Données projet'!$B$9,Paramètres!$A$1:$I$89,5,0)</f>
        <v>3.2810021366458389E-14</v>
      </c>
      <c r="P140" s="13">
        <f t="shared" si="141"/>
        <v>5.6117125884464641E-13</v>
      </c>
      <c r="Q140" s="20">
        <f t="shared" si="108"/>
        <v>1.0345173963676741E-12</v>
      </c>
      <c r="R140" s="59">
        <f t="shared" si="109"/>
        <v>293.33333333333434</v>
      </c>
      <c r="S140" s="59">
        <f ca="1">AVERAGE(OFFSET($R$3,0,0,'Données projet'!$E$9+1,1))-AVERAGE(OFFSET($H$3,0,0,'Données projet'!$E$9+1,1))</f>
        <v>135.87963896238728</v>
      </c>
      <c r="T140" s="59">
        <f t="shared" si="142"/>
        <v>376.20053286003906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10.511879481241209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2.3837601067190155E-16</v>
      </c>
      <c r="AC140" s="22">
        <f t="shared" si="111"/>
        <v>10.511879481241209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6">
        <f t="shared" si="110"/>
        <v>526.65242321569622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5.6843418860808015E-14</v>
      </c>
      <c r="O141" s="13">
        <f>N141*VLOOKUP('Données projet'!$B$9,Paramètres!$A$1:$I$89,3,0)*VLOOKUP('Données projet'!$B$9,Paramètres!$A$1:$I$89,5,0)</f>
        <v>3.2810021366458389E-14</v>
      </c>
      <c r="P141" s="13">
        <f t="shared" si="141"/>
        <v>5.6117125884464641E-13</v>
      </c>
      <c r="Q141" s="20">
        <f t="shared" si="108"/>
        <v>1.0345173963676741E-12</v>
      </c>
      <c r="R141" s="59">
        <f t="shared" si="109"/>
        <v>293.33333333333434</v>
      </c>
      <c r="S141" s="59">
        <f ca="1">AVERAGE(OFFSET($R$3,0,0,'Données projet'!$E$9+1,1))-AVERAGE(OFFSET($H$3,0,0,'Données projet'!$E$9+1,1))</f>
        <v>135.87963896238728</v>
      </c>
      <c r="T141" s="59">
        <f t="shared" si="142"/>
        <v>376.20053286003906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10.305747936227458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1.6855729361829841E-16</v>
      </c>
      <c r="AC141" s="22">
        <f t="shared" si="111"/>
        <v>10.305747936227458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6">
        <f t="shared" si="110"/>
        <v>528.56123060967593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5.6843418860808015E-14</v>
      </c>
      <c r="O142" s="13">
        <f>N142*VLOOKUP('Données projet'!$B$9,Paramètres!$A$1:$I$89,3,0)*VLOOKUP('Données projet'!$B$9,Paramètres!$A$1:$I$89,5,0)</f>
        <v>3.2810021366458389E-14</v>
      </c>
      <c r="P142" s="13">
        <f t="shared" si="141"/>
        <v>5.6117125884464641E-13</v>
      </c>
      <c r="Q142" s="20">
        <f t="shared" si="108"/>
        <v>1.0345173963676741E-12</v>
      </c>
      <c r="R142" s="59">
        <f t="shared" si="109"/>
        <v>293.33333333333434</v>
      </c>
      <c r="S142" s="59">
        <f ca="1">AVERAGE(OFFSET($R$3,0,0,'Données projet'!$E$9+1,1))-AVERAGE(OFFSET($H$3,0,0,'Données projet'!$E$9+1,1))</f>
        <v>135.87963896238728</v>
      </c>
      <c r="T142" s="59">
        <f t="shared" si="142"/>
        <v>376.20053286003906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10.103658505083599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1.1918800533595077E-16</v>
      </c>
      <c r="AC142" s="22">
        <f t="shared" si="111"/>
        <v>10.103658505083599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6">
        <f t="shared" si="110"/>
        <v>530.4697365612044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5.6843418860808015E-14</v>
      </c>
      <c r="O143" s="13">
        <f>N143*VLOOKUP('Données projet'!$B$9,Paramètres!$A$1:$I$89,3,0)*VLOOKUP('Données projet'!$B$9,Paramètres!$A$1:$I$89,5,0)</f>
        <v>3.2810021366458389E-14</v>
      </c>
      <c r="P143" s="13">
        <f t="shared" si="141"/>
        <v>5.6117125884464641E-13</v>
      </c>
      <c r="Q143" s="20">
        <f t="shared" si="108"/>
        <v>1.0345173963676741E-12</v>
      </c>
      <c r="R143" s="59">
        <f t="shared" si="109"/>
        <v>293.33333333333434</v>
      </c>
      <c r="S143" s="59">
        <f ca="1">AVERAGE(OFFSET($R$3,0,0,'Données projet'!$E$9+1,1))-AVERAGE(OFFSET($H$3,0,0,'Données projet'!$E$9+1,1))</f>
        <v>135.87963896238728</v>
      </c>
      <c r="T143" s="59">
        <f t="shared" si="142"/>
        <v>376.20053286003906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9.905531924422089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8.4278646809149203E-17</v>
      </c>
      <c r="AC143" s="22">
        <f t="shared" si="111"/>
        <v>9.905531924422089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6">
        <f t="shared" si="110"/>
        <v>532.3779434731116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5.6843418860808015E-14</v>
      </c>
      <c r="O144" s="13">
        <f>N144*VLOOKUP('Données projet'!$B$9,Paramètres!$A$1:$I$89,3,0)*VLOOKUP('Données projet'!$B$9,Paramètres!$A$1:$I$89,5,0)</f>
        <v>3.2810021366458389E-14</v>
      </c>
      <c r="P144" s="13">
        <f t="shared" si="141"/>
        <v>5.6117125884464641E-13</v>
      </c>
      <c r="Q144" s="20">
        <f t="shared" si="108"/>
        <v>1.0345173963676741E-12</v>
      </c>
      <c r="R144" s="59">
        <f t="shared" si="109"/>
        <v>293.33333333333434</v>
      </c>
      <c r="S144" s="59">
        <f ca="1">AVERAGE(OFFSET($R$3,0,0,'Données projet'!$E$9+1,1))-AVERAGE(OFFSET($H$3,0,0,'Données projet'!$E$9+1,1))</f>
        <v>135.87963896238728</v>
      </c>
      <c r="T144" s="59">
        <f t="shared" si="142"/>
        <v>376.20053286003906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9.7112904851620705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5.9594002667975387E-17</v>
      </c>
      <c r="AC144" s="22">
        <f t="shared" si="111"/>
        <v>9.7112904851620705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6">
        <f t="shared" si="110"/>
        <v>534.28585371217559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5.6843418860808015E-14</v>
      </c>
      <c r="O145" s="13">
        <f>N145*VLOOKUP('Données projet'!$B$9,Paramètres!$A$1:$I$89,3,0)*VLOOKUP('Données projet'!$B$9,Paramètres!$A$1:$I$89,5,0)</f>
        <v>3.2810021366458389E-14</v>
      </c>
      <c r="P145" s="13">
        <f t="shared" si="141"/>
        <v>5.6117125884464641E-13</v>
      </c>
      <c r="Q145" s="20">
        <f t="shared" si="108"/>
        <v>1.0345173963676741E-12</v>
      </c>
      <c r="R145" s="59">
        <f t="shared" si="109"/>
        <v>293.33333333333434</v>
      </c>
      <c r="S145" s="59">
        <f ca="1">AVERAGE(OFFSET($R$3,0,0,'Données projet'!$E$9+1,1))-AVERAGE(OFFSET($H$3,0,0,'Données projet'!$E$9+1,1))</f>
        <v>135.87963896238728</v>
      </c>
      <c r="T145" s="59">
        <f t="shared" si="142"/>
        <v>376.20053286003906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9.5208580020503604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4.2139323404574601E-17</v>
      </c>
      <c r="AC145" s="22">
        <f t="shared" si="111"/>
        <v>9.5208580020503604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6">
        <f t="shared" si="110"/>
        <v>536.19346960991265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5.6843418860808015E-14</v>
      </c>
      <c r="O146" s="13">
        <f>N146*VLOOKUP('Données projet'!$B$9,Paramètres!$A$1:$I$89,3,0)*VLOOKUP('Données projet'!$B$9,Paramètres!$A$1:$I$89,5,0)</f>
        <v>3.2810021366458389E-14</v>
      </c>
      <c r="P146" s="13">
        <f t="shared" si="141"/>
        <v>5.6117125884464641E-13</v>
      </c>
      <c r="Q146" s="20">
        <f t="shared" si="108"/>
        <v>1.0345173963676741E-12</v>
      </c>
      <c r="R146" s="59">
        <f t="shared" si="109"/>
        <v>293.33333333333434</v>
      </c>
      <c r="S146" s="59">
        <f ca="1">AVERAGE(OFFSET($R$3,0,0,'Données projet'!$E$9+1,1))-AVERAGE(OFFSET($H$3,0,0,'Données projet'!$E$9+1,1))</f>
        <v>135.87963896238728</v>
      </c>
      <c r="T146" s="59">
        <f t="shared" si="142"/>
        <v>376.20053286003906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9.3341597837801249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2.9797001333987693E-17</v>
      </c>
      <c r="AC146" s="22">
        <f t="shared" si="111"/>
        <v>9.3341597837801249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6">
        <f t="shared" si="110"/>
        <v>538.10079346334646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5.6843418860808015E-14</v>
      </c>
      <c r="O147" s="13">
        <f>N147*VLOOKUP('Données projet'!$B$9,Paramètres!$A$1:$I$89,3,0)*VLOOKUP('Données projet'!$B$9,Paramètres!$A$1:$I$89,5,0)</f>
        <v>3.2810021366458389E-14</v>
      </c>
      <c r="P147" s="13">
        <f t="shared" si="141"/>
        <v>5.6117125884464641E-13</v>
      </c>
      <c r="Q147" s="20">
        <f t="shared" si="108"/>
        <v>1.0345173963676741E-12</v>
      </c>
      <c r="R147" s="59">
        <f t="shared" si="109"/>
        <v>293.33333333333434</v>
      </c>
      <c r="S147" s="59">
        <f ca="1">AVERAGE(OFFSET($R$3,0,0,'Données projet'!$E$9+1,1))-AVERAGE(OFFSET($H$3,0,0,'Données projet'!$E$9+1,1))</f>
        <v>135.87963896238728</v>
      </c>
      <c r="T147" s="59">
        <f t="shared" si="142"/>
        <v>376.20053286003906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9.1511226036954998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2.1069661702287301E-17</v>
      </c>
      <c r="AC147" s="22">
        <f t="shared" si="111"/>
        <v>9.1511226036954998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6">
        <f t="shared" si="110"/>
        <v>540.00782753575277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5.6843418860808015E-14</v>
      </c>
      <c r="O148" s="13">
        <f>N148*VLOOKUP('Données projet'!$B$9,Paramètres!$A$1:$I$89,3,0)*VLOOKUP('Données projet'!$B$9,Paramètres!$A$1:$I$89,5,0)</f>
        <v>3.2810021366458389E-14</v>
      </c>
      <c r="P148" s="13">
        <f t="shared" si="141"/>
        <v>5.6117125884464641E-13</v>
      </c>
      <c r="Q148" s="20">
        <f t="shared" si="108"/>
        <v>1.0345173963676741E-12</v>
      </c>
      <c r="R148" s="59">
        <f t="shared" si="109"/>
        <v>293.33333333333434</v>
      </c>
      <c r="S148" s="59">
        <f ca="1">AVERAGE(OFFSET($R$3,0,0,'Données projet'!$E$9+1,1))-AVERAGE(OFFSET($H$3,0,0,'Données projet'!$E$9+1,1))</f>
        <v>135.87963896238728</v>
      </c>
      <c r="T148" s="59">
        <f t="shared" si="142"/>
        <v>376.20053286003906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8.9716746710706783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1.4898500666993847E-17</v>
      </c>
      <c r="AC148" s="22">
        <f t="shared" si="111"/>
        <v>8.9716746710706783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6">
        <f t="shared" si="110"/>
        <v>541.91457405738606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5.6843418860808015E-14</v>
      </c>
      <c r="O149" s="13">
        <f>N149*VLOOKUP('Données projet'!$B$9,Paramètres!$A$1:$I$89,3,0)*VLOOKUP('Données projet'!$B$9,Paramètres!$A$1:$I$89,5,0)</f>
        <v>3.2810021366458389E-14</v>
      </c>
      <c r="P149" s="13">
        <f t="shared" si="141"/>
        <v>5.6117125884464641E-13</v>
      </c>
      <c r="Q149" s="20">
        <f t="shared" si="108"/>
        <v>1.0345173963676741E-12</v>
      </c>
      <c r="R149" s="59">
        <f t="shared" si="109"/>
        <v>293.33333333333434</v>
      </c>
      <c r="S149" s="59">
        <f ca="1">AVERAGE(OFFSET($R$3,0,0,'Données projet'!$E$9+1,1))-AVERAGE(OFFSET($H$3,0,0,'Données projet'!$E$9+1,1))</f>
        <v>135.87963896238728</v>
      </c>
      <c r="T149" s="59">
        <f t="shared" si="142"/>
        <v>376.20053286003906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8.7957456029521985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1.053483085114365E-17</v>
      </c>
      <c r="AC149" s="22">
        <f t="shared" si="111"/>
        <v>8.7957456029521985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6">
        <f t="shared" si="110"/>
        <v>543.82103522618308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5.6843418860808015E-14</v>
      </c>
      <c r="O150" s="13">
        <f>N150*VLOOKUP('Données projet'!$B$9,Paramètres!$A$1:$I$89,3,0)*VLOOKUP('Données projet'!$B$9,Paramètres!$A$1:$I$89,5,0)</f>
        <v>3.2810021366458389E-14</v>
      </c>
      <c r="P150" s="13">
        <f t="shared" si="141"/>
        <v>5.6117125884464641E-13</v>
      </c>
      <c r="Q150" s="20">
        <f t="shared" si="108"/>
        <v>1.0345173963676741E-12</v>
      </c>
      <c r="R150" s="59">
        <f t="shared" si="109"/>
        <v>293.33333333333434</v>
      </c>
      <c r="S150" s="59">
        <f ca="1">AVERAGE(OFFSET($R$3,0,0,'Données projet'!$E$9+1,1))-AVERAGE(OFFSET($H$3,0,0,'Données projet'!$E$9+1,1))</f>
        <v>135.87963896238728</v>
      </c>
      <c r="T150" s="59">
        <f t="shared" si="142"/>
        <v>376.20053286003906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8.6232663965533867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7.4492503334969233E-18</v>
      </c>
      <c r="AC150" s="22">
        <f t="shared" si="111"/>
        <v>8.6232663965533867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6">
        <f t="shared" si="110"/>
        <v>545.72721320844835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5.6843418860808015E-14</v>
      </c>
      <c r="O151" s="13">
        <f>N151*VLOOKUP('Données projet'!$B$9,Paramètres!$A$1:$I$89,3,0)*VLOOKUP('Données projet'!$B$9,Paramètres!$A$1:$I$89,5,0)</f>
        <v>3.2810021366458389E-14</v>
      </c>
      <c r="P151" s="13">
        <f t="shared" si="141"/>
        <v>5.6117125884464641E-13</v>
      </c>
      <c r="Q151" s="20">
        <f t="shared" si="108"/>
        <v>1.0345173963676741E-12</v>
      </c>
      <c r="R151" s="59">
        <f t="shared" si="109"/>
        <v>293.33333333333434</v>
      </c>
      <c r="S151" s="59">
        <f ca="1">AVERAGE(OFFSET($R$3,0,0,'Données projet'!$E$9+1,1))-AVERAGE(OFFSET($H$3,0,0,'Données projet'!$E$9+1,1))</f>
        <v>135.87963896238728</v>
      </c>
      <c r="T151" s="59">
        <f t="shared" si="142"/>
        <v>376.20053286003906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8.4541694021901268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5.2674154255718252E-18</v>
      </c>
      <c r="AC151" s="22">
        <f t="shared" si="111"/>
        <v>8.4541694021901268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6">
        <f t="shared" si="110"/>
        <v>547.63311013951943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5.6843418860808015E-14</v>
      </c>
      <c r="O152" s="13">
        <f>N152*VLOOKUP('Données projet'!$B$9,Paramètres!$A$1:$I$89,3,0)*VLOOKUP('Données projet'!$B$9,Paramètres!$A$1:$I$89,5,0)</f>
        <v>3.2810021366458389E-14</v>
      </c>
      <c r="P152" s="13">
        <f t="shared" si="141"/>
        <v>5.6117125884464641E-13</v>
      </c>
      <c r="Q152" s="20">
        <f t="shared" si="108"/>
        <v>1.0345173963676741E-12</v>
      </c>
      <c r="R152" s="59">
        <f t="shared" si="109"/>
        <v>293.33333333333434</v>
      </c>
      <c r="S152" s="59">
        <f ca="1">AVERAGE(OFFSET($R$3,0,0,'Données projet'!$E$9+1,1))-AVERAGE(OFFSET($H$3,0,0,'Données projet'!$E$9+1,1))</f>
        <v>135.87963896238728</v>
      </c>
      <c r="T152" s="59">
        <f t="shared" si="142"/>
        <v>376.20053286003906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8.2883882967473479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3.7246251667484617E-18</v>
      </c>
      <c r="AC152" s="22">
        <f t="shared" si="111"/>
        <v>8.2883882967473479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6">
        <f t="shared" si="110"/>
        <v>549.53872812441477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5.6843418860808015E-14</v>
      </c>
      <c r="O153" s="13">
        <f>N153*VLOOKUP('Données projet'!$B$9,Paramètres!$A$1:$I$89,3,0)*VLOOKUP('Données projet'!$B$9,Paramètres!$A$1:$I$89,5,0)</f>
        <v>3.2810021366458389E-14</v>
      </c>
      <c r="P153" s="13">
        <f t="shared" si="141"/>
        <v>5.6117125884464641E-13</v>
      </c>
      <c r="Q153" s="20">
        <f t="shared" si="108"/>
        <v>1.0345173963676741E-12</v>
      </c>
      <c r="R153" s="59">
        <f t="shared" si="109"/>
        <v>293.33333333333434</v>
      </c>
      <c r="S153" s="59">
        <f ca="1">AVERAGE(OFFSET($R$3,0,0,'Données projet'!$E$9+1,1))-AVERAGE(OFFSET($H$3,0,0,'Données projet'!$E$9+1,1))</f>
        <v>135.87963896238728</v>
      </c>
      <c r="T153" s="59">
        <f t="shared" si="142"/>
        <v>376.20053286003906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8.1258580576658126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2.6337077127859126E-18</v>
      </c>
      <c r="AC153" s="22">
        <f t="shared" si="111"/>
        <v>8.1258580576658126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6">
        <f t="shared" si="110"/>
        <v>551.4440692384635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5.6843418860808015E-14</v>
      </c>
      <c r="O154" s="13">
        <f>N154*VLOOKUP('Données projet'!$B$9,Paramètres!$A$1:$I$89,3,0)*VLOOKUP('Données projet'!$B$9,Paramètres!$A$1:$I$89,5,0)</f>
        <v>3.2810021366458389E-14</v>
      </c>
      <c r="P154" s="13">
        <f t="shared" si="141"/>
        <v>5.6117125884464641E-13</v>
      </c>
      <c r="Q154" s="20">
        <f t="shared" ref="Q154:Q203" si="162">(O154+P154)*0.475*44/12</f>
        <v>1.0345173963676741E-12</v>
      </c>
      <c r="R154" s="59">
        <f t="shared" si="109"/>
        <v>293.33333333333434</v>
      </c>
      <c r="S154" s="59">
        <f ca="1">AVERAGE(OFFSET($R$3,0,0,'Données projet'!$E$9+1,1))-AVERAGE(OFFSET($H$3,0,0,'Données projet'!$E$9+1,1))</f>
        <v>135.87963896238728</v>
      </c>
      <c r="T154" s="59">
        <f t="shared" si="142"/>
        <v>376.20053286003906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7.9665149374390092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1.8623125833742308E-18</v>
      </c>
      <c r="AC154" s="22">
        <f t="shared" ref="AC154:AC203" si="163">SUM(Z154:AB154)</f>
        <v>7.9665149374390092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6">
        <f t="shared" si="110"/>
        <v>553.34913552791727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5.6843418860808015E-14</v>
      </c>
      <c r="O155" s="13">
        <f>N155*VLOOKUP('Données projet'!$B$9,Paramètres!$A$1:$I$89,3,0)*VLOOKUP('Données projet'!$B$9,Paramètres!$A$1:$I$89,5,0)</f>
        <v>3.2810021366458389E-14</v>
      </c>
      <c r="P155" s="13">
        <f t="shared" si="141"/>
        <v>5.6117125884464641E-13</v>
      </c>
      <c r="Q155" s="20">
        <f t="shared" si="162"/>
        <v>1.0345173963676741E-12</v>
      </c>
      <c r="R155" s="59">
        <f t="shared" si="109"/>
        <v>293.33333333333434</v>
      </c>
      <c r="S155" s="59">
        <f ca="1">AVERAGE(OFFSET($R$3,0,0,'Données projet'!$E$9+1,1))-AVERAGE(OFFSET($H$3,0,0,'Données projet'!$E$9+1,1))</f>
        <v>135.87963896238728</v>
      </c>
      <c r="T155" s="59">
        <f t="shared" si="142"/>
        <v>376.20053286003906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7.8102964386101466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1.3168538563929563E-18</v>
      </c>
      <c r="AC155" s="22">
        <f t="shared" si="163"/>
        <v>7.8102964386101466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6">
        <f t="shared" si="110"/>
        <v>555.25392901054693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5.6843418860808015E-14</v>
      </c>
      <c r="O156" s="13">
        <f>N156*VLOOKUP('Données projet'!$B$9,Paramètres!$A$1:$I$89,3,0)*VLOOKUP('Données projet'!$B$9,Paramètres!$A$1:$I$89,5,0)</f>
        <v>3.2810021366458389E-14</v>
      </c>
      <c r="P156" s="13">
        <f t="shared" si="141"/>
        <v>5.6117125884464641E-13</v>
      </c>
      <c r="Q156" s="20">
        <f t="shared" si="162"/>
        <v>1.0345173963676741E-12</v>
      </c>
      <c r="R156" s="59">
        <f t="shared" si="109"/>
        <v>293.33333333333434</v>
      </c>
      <c r="S156" s="59">
        <f ca="1">AVERAGE(OFFSET($R$3,0,0,'Données projet'!$E$9+1,1))-AVERAGE(OFFSET($H$3,0,0,'Données projet'!$E$9+1,1))</f>
        <v>135.87963896238728</v>
      </c>
      <c r="T156" s="59">
        <f t="shared" si="142"/>
        <v>376.20053286003906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7.6571412892594415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9.3115629168711542E-19</v>
      </c>
      <c r="AC156" s="22">
        <f t="shared" si="163"/>
        <v>7.6571412892594415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6">
        <f t="shared" si="110"/>
        <v>557.1584516762224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5.6843418860808015E-14</v>
      </c>
      <c r="O157" s="13">
        <f>N157*VLOOKUP('Données projet'!$B$9,Paramètres!$A$1:$I$89,3,0)*VLOOKUP('Données projet'!$B$9,Paramètres!$A$1:$I$89,5,0)</f>
        <v>3.2810021366458389E-14</v>
      </c>
      <c r="P157" s="13">
        <f t="shared" si="141"/>
        <v>5.6117125884464641E-13</v>
      </c>
      <c r="Q157" s="20">
        <f t="shared" si="162"/>
        <v>1.0345173963676741E-12</v>
      </c>
      <c r="R157" s="59">
        <f t="shared" si="109"/>
        <v>293.33333333333434</v>
      </c>
      <c r="S157" s="59">
        <f ca="1">AVERAGE(OFFSET($R$3,0,0,'Données projet'!$E$9+1,1))-AVERAGE(OFFSET($H$3,0,0,'Données projet'!$E$9+1,1))</f>
        <v>135.87963896238728</v>
      </c>
      <c r="T157" s="59">
        <f t="shared" si="142"/>
        <v>376.20053286003906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7.5069894189720872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6.5842692819647815E-19</v>
      </c>
      <c r="AC157" s="22">
        <f t="shared" si="163"/>
        <v>7.5069894189720872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6">
        <f t="shared" si="110"/>
        <v>559.06270548747648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5.6843418860808015E-14</v>
      </c>
      <c r="O158" s="13">
        <f>N158*VLOOKUP('Données projet'!$B$9,Paramètres!$A$1:$I$89,3,0)*VLOOKUP('Données projet'!$B$9,Paramètres!$A$1:$I$89,5,0)</f>
        <v>3.2810021366458389E-14</v>
      </c>
      <c r="P158" s="13">
        <f t="shared" si="141"/>
        <v>5.6117125884464641E-13</v>
      </c>
      <c r="Q158" s="20">
        <f t="shared" si="162"/>
        <v>1.0345173963676741E-12</v>
      </c>
      <c r="R158" s="59">
        <f t="shared" si="109"/>
        <v>293.33333333333434</v>
      </c>
      <c r="S158" s="59">
        <f ca="1">AVERAGE(OFFSET($R$3,0,0,'Données projet'!$E$9+1,1))-AVERAGE(OFFSET($H$3,0,0,'Données projet'!$E$9+1,1))</f>
        <v>135.87963896238728</v>
      </c>
      <c r="T158" s="59">
        <f t="shared" si="142"/>
        <v>376.20053286003906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7.3597819352774696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4.6557814584355771E-19</v>
      </c>
      <c r="AC158" s="22">
        <f t="shared" si="163"/>
        <v>7.3597819352774696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6">
        <f t="shared" si="110"/>
        <v>560.96669238005484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5.6843418860808015E-14</v>
      </c>
      <c r="O159" s="13">
        <f>N159*VLOOKUP('Données projet'!$B$9,Paramètres!$A$1:$I$89,3,0)*VLOOKUP('Données projet'!$B$9,Paramètres!$A$1:$I$89,5,0)</f>
        <v>3.2810021366458389E-14</v>
      </c>
      <c r="P159" s="13">
        <f t="shared" si="141"/>
        <v>5.6117125884464641E-13</v>
      </c>
      <c r="Q159" s="20">
        <f t="shared" si="162"/>
        <v>1.0345173963676741E-12</v>
      </c>
      <c r="R159" s="59">
        <f t="shared" si="109"/>
        <v>293.33333333333434</v>
      </c>
      <c r="S159" s="59">
        <f ca="1">AVERAGE(OFFSET($R$3,0,0,'Données projet'!$E$9+1,1))-AVERAGE(OFFSET($H$3,0,0,'Données projet'!$E$9+1,1))</f>
        <v>135.87963896238728</v>
      </c>
      <c r="T159" s="59">
        <f t="shared" si="142"/>
        <v>376.20053286003906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7.2154611005504048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3.2921346409823907E-19</v>
      </c>
      <c r="AC159" s="22">
        <f t="shared" si="163"/>
        <v>7.2154611005504048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6">
        <f t="shared" si="110"/>
        <v>562.8704142634507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5.6843418860808015E-14</v>
      </c>
      <c r="O160" s="13">
        <f>N160*VLOOKUP('Données projet'!$B$9,Paramètres!$A$1:$I$89,3,0)*VLOOKUP('Données projet'!$B$9,Paramètres!$A$1:$I$89,5,0)</f>
        <v>3.2810021366458389E-14</v>
      </c>
      <c r="P160" s="13">
        <f t="shared" si="141"/>
        <v>5.6117125884464641E-13</v>
      </c>
      <c r="Q160" s="20">
        <f t="shared" si="162"/>
        <v>1.0345173963676741E-12</v>
      </c>
      <c r="R160" s="59">
        <f t="shared" si="109"/>
        <v>293.33333333333434</v>
      </c>
      <c r="S160" s="59">
        <f ca="1">AVERAGE(OFFSET($R$3,0,0,'Données projet'!$E$9+1,1))-AVERAGE(OFFSET($H$3,0,0,'Données projet'!$E$9+1,1))</f>
        <v>135.87963896238728</v>
      </c>
      <c r="T160" s="59">
        <f t="shared" si="142"/>
        <v>376.20053286003906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7.0739703093653201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2.3278907292177885E-19</v>
      </c>
      <c r="AC160" s="22">
        <f t="shared" si="163"/>
        <v>7.0739703093653201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6">
        <f t="shared" si="110"/>
        <v>564.77387302142597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5.6843418860808015E-14</v>
      </c>
      <c r="O161" s="13">
        <f>N161*VLOOKUP('Données projet'!$B$9,Paramètres!$A$1:$I$89,3,0)*VLOOKUP('Données projet'!$B$9,Paramètres!$A$1:$I$89,5,0)</f>
        <v>3.2810021366458389E-14</v>
      </c>
      <c r="P161" s="13">
        <f t="shared" si="141"/>
        <v>5.6117125884464641E-13</v>
      </c>
      <c r="Q161" s="20">
        <f t="shared" si="162"/>
        <v>1.0345173963676741E-12</v>
      </c>
      <c r="R161" s="59">
        <f t="shared" si="109"/>
        <v>293.33333333333434</v>
      </c>
      <c r="S161" s="59">
        <f ca="1">AVERAGE(OFFSET($R$3,0,0,'Données projet'!$E$9+1,1))-AVERAGE(OFFSET($H$3,0,0,'Données projet'!$E$9+1,1))</f>
        <v>135.87963896238728</v>
      </c>
      <c r="T161" s="59">
        <f t="shared" si="142"/>
        <v>376.20053286003906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6.9352540662945144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1.6460673204911954E-19</v>
      </c>
      <c r="AC161" s="22">
        <f t="shared" si="163"/>
        <v>6.9352540662945144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6">
        <f t="shared" si="110"/>
        <v>566.67707051251875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5.6843418860808015E-14</v>
      </c>
      <c r="O162" s="13">
        <f>N162*VLOOKUP('Données projet'!$B$9,Paramètres!$A$1:$I$89,3,0)*VLOOKUP('Données projet'!$B$9,Paramètres!$A$1:$I$89,5,0)</f>
        <v>3.2810021366458389E-14</v>
      </c>
      <c r="P162" s="13">
        <f t="shared" si="141"/>
        <v>5.6117125884464641E-13</v>
      </c>
      <c r="Q162" s="20">
        <f t="shared" si="162"/>
        <v>1.0345173963676741E-12</v>
      </c>
      <c r="R162" s="59">
        <f t="shared" si="109"/>
        <v>293.33333333333434</v>
      </c>
      <c r="S162" s="59">
        <f ca="1">AVERAGE(OFFSET($R$3,0,0,'Données projet'!$E$9+1,1))-AVERAGE(OFFSET($H$3,0,0,'Données projet'!$E$9+1,1))</f>
        <v>135.87963896238728</v>
      </c>
      <c r="T162" s="59">
        <f t="shared" si="142"/>
        <v>376.20053286003906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6.7992579641417725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1.1639453646088943E-19</v>
      </c>
      <c r="AC162" s="22">
        <f t="shared" si="163"/>
        <v>6.7992579641417725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6">
        <f t="shared" si="110"/>
        <v>568.58000857053662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5.6843418860808015E-14</v>
      </c>
      <c r="O163" s="13">
        <f>N163*VLOOKUP('Données projet'!$B$9,Paramètres!$A$1:$I$89,3,0)*VLOOKUP('Données projet'!$B$9,Paramètres!$A$1:$I$89,5,0)</f>
        <v>3.2810021366458389E-14</v>
      </c>
      <c r="P163" s="13">
        <f t="shared" si="141"/>
        <v>5.6117125884464641E-13</v>
      </c>
      <c r="Q163" s="20">
        <f t="shared" si="162"/>
        <v>1.0345173963676741E-12</v>
      </c>
      <c r="R163" s="59">
        <f t="shared" si="109"/>
        <v>293.33333333333434</v>
      </c>
      <c r="S163" s="59">
        <f ca="1">AVERAGE(OFFSET($R$3,0,0,'Données projet'!$E$9+1,1))-AVERAGE(OFFSET($H$3,0,0,'Données projet'!$E$9+1,1))</f>
        <v>135.87963896238728</v>
      </c>
      <c r="T163" s="59">
        <f t="shared" si="142"/>
        <v>376.20053286003906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6.6659286626028145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8.2303366024559768E-20</v>
      </c>
      <c r="AC163" s="22">
        <f t="shared" si="163"/>
        <v>6.6659286626028145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6">
        <f t="shared" si="110"/>
        <v>570.48268900503945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5.6843418860808015E-14</v>
      </c>
      <c r="O164" s="13">
        <f>N164*VLOOKUP('Données projet'!$B$9,Paramètres!$A$1:$I$89,3,0)*VLOOKUP('Données projet'!$B$9,Paramètres!$A$1:$I$89,5,0)</f>
        <v>3.2810021366458389E-14</v>
      </c>
      <c r="P164" s="13">
        <f t="shared" si="141"/>
        <v>5.6117125884464641E-13</v>
      </c>
      <c r="Q164" s="20">
        <f t="shared" si="162"/>
        <v>1.0345173963676741E-12</v>
      </c>
      <c r="R164" s="59">
        <f t="shared" si="109"/>
        <v>293.33333333333434</v>
      </c>
      <c r="S164" s="59">
        <f ca="1">AVERAGE(OFFSET($R$3,0,0,'Données projet'!$E$9+1,1))-AVERAGE(OFFSET($H$3,0,0,'Données projet'!$E$9+1,1))</f>
        <v>135.87963896238728</v>
      </c>
      <c r="T164" s="59">
        <f t="shared" si="142"/>
        <v>376.20053286003906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6.5352138673441917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5.8197268230444713E-20</v>
      </c>
      <c r="AC164" s="22">
        <f t="shared" si="163"/>
        <v>6.5352138673441917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6">
        <f t="shared" si="110"/>
        <v>572.38511360180746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5.6843418860808015E-14</v>
      </c>
      <c r="O165" s="13">
        <f>N165*VLOOKUP('Données projet'!$B$9,Paramètres!$A$1:$I$89,3,0)*VLOOKUP('Données projet'!$B$9,Paramètres!$A$1:$I$89,5,0)</f>
        <v>3.2810021366458389E-14</v>
      </c>
      <c r="P165" s="13">
        <f t="shared" si="141"/>
        <v>5.6117125884464641E-13</v>
      </c>
      <c r="Q165" s="20">
        <f t="shared" si="162"/>
        <v>1.0345173963676741E-12</v>
      </c>
      <c r="R165" s="59">
        <f t="shared" si="109"/>
        <v>293.33333333333434</v>
      </c>
      <c r="S165" s="59">
        <f ca="1">AVERAGE(OFFSET($R$3,0,0,'Données projet'!$E$9+1,1))-AVERAGE(OFFSET($H$3,0,0,'Données projet'!$E$9+1,1))</f>
        <v>135.87963896238728</v>
      </c>
      <c r="T165" s="59">
        <f t="shared" si="142"/>
        <v>376.20053286003906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6.4070623094924377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4.1151683012279884E-20</v>
      </c>
      <c r="AC165" s="22">
        <f t="shared" si="163"/>
        <v>6.4070623094924377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6">
        <f t="shared" si="110"/>
        <v>574.28728412329951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5.6843418860808015E-14</v>
      </c>
      <c r="O166" s="13">
        <f>N166*VLOOKUP('Données projet'!$B$9,Paramètres!$A$1:$I$89,3,0)*VLOOKUP('Données projet'!$B$9,Paramètres!$A$1:$I$89,5,0)</f>
        <v>3.2810021366458389E-14</v>
      </c>
      <c r="P166" s="13">
        <f t="shared" si="141"/>
        <v>5.6117125884464641E-13</v>
      </c>
      <c r="Q166" s="20">
        <f t="shared" si="162"/>
        <v>1.0345173963676741E-12</v>
      </c>
      <c r="R166" s="59">
        <f t="shared" si="109"/>
        <v>293.33333333333434</v>
      </c>
      <c r="S166" s="59">
        <f ca="1">AVERAGE(OFFSET($R$3,0,0,'Données projet'!$E$9+1,1))-AVERAGE(OFFSET($H$3,0,0,'Données projet'!$E$9+1,1))</f>
        <v>135.87963896238728</v>
      </c>
      <c r="T166" s="59">
        <f t="shared" si="142"/>
        <v>376.20053286003906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6.2814237255254248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2.9098634115222357E-20</v>
      </c>
      <c r="AC166" s="22">
        <f t="shared" si="163"/>
        <v>6.2814237255254248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6">
        <f t="shared" si="110"/>
        <v>576.18920230909794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5.6843418860808015E-14</v>
      </c>
      <c r="O167" s="13">
        <f>N167*VLOOKUP('Données projet'!$B$9,Paramètres!$A$1:$I$89,3,0)*VLOOKUP('Données projet'!$B$9,Paramètres!$A$1:$I$89,5,0)</f>
        <v>3.2810021366458389E-14</v>
      </c>
      <c r="P167" s="13">
        <f t="shared" si="141"/>
        <v>5.6117125884464641E-13</v>
      </c>
      <c r="Q167" s="20">
        <f t="shared" si="162"/>
        <v>1.0345173963676741E-12</v>
      </c>
      <c r="R167" s="59">
        <f t="shared" si="109"/>
        <v>293.33333333333434</v>
      </c>
      <c r="S167" s="59">
        <f ca="1">AVERAGE(OFFSET($R$3,0,0,'Données projet'!$E$9+1,1))-AVERAGE(OFFSET($H$3,0,0,'Données projet'!$E$9+1,1))</f>
        <v>135.87963896238728</v>
      </c>
      <c r="T167" s="59">
        <f t="shared" si="142"/>
        <v>376.20053286003906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6.1582488375580358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2.0575841506139942E-20</v>
      </c>
      <c r="AC167" s="22">
        <f t="shared" si="163"/>
        <v>6.1582488375580358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6">
        <f t="shared" si="110"/>
        <v>578.09086987634385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5.6843418860808015E-14</v>
      </c>
      <c r="O168" s="13">
        <f>N168*VLOOKUP('Données projet'!$B$9,Paramètres!$A$1:$I$89,3,0)*VLOOKUP('Données projet'!$B$9,Paramètres!$A$1:$I$89,5,0)</f>
        <v>3.2810021366458389E-14</v>
      </c>
      <c r="P168" s="13">
        <f t="shared" si="141"/>
        <v>5.6117125884464641E-13</v>
      </c>
      <c r="Q168" s="20">
        <f t="shared" si="162"/>
        <v>1.0345173963676741E-12</v>
      </c>
      <c r="R168" s="59">
        <f t="shared" si="109"/>
        <v>293.33333333333434</v>
      </c>
      <c r="S168" s="59">
        <f ca="1">AVERAGE(OFFSET($R$3,0,0,'Données projet'!$E$9+1,1))-AVERAGE(OFFSET($H$3,0,0,'Données projet'!$E$9+1,1))</f>
        <v>135.87963896238728</v>
      </c>
      <c r="T168" s="59">
        <f t="shared" si="142"/>
        <v>376.20053286003906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6.0374893340144231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1.4549317057611178E-20</v>
      </c>
      <c r="AC168" s="22">
        <f t="shared" si="163"/>
        <v>6.0374893340144231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6">
        <f t="shared" si="110"/>
        <v>579.99228852016029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5.6843418860808015E-14</v>
      </c>
      <c r="O169" s="13">
        <f>N169*VLOOKUP('Données projet'!$B$9,Paramètres!$A$1:$I$89,3,0)*VLOOKUP('Données projet'!$B$9,Paramètres!$A$1:$I$89,5,0)</f>
        <v>3.2810021366458389E-14</v>
      </c>
      <c r="P169" s="13">
        <f t="shared" si="141"/>
        <v>5.6117125884464641E-13</v>
      </c>
      <c r="Q169" s="20">
        <f t="shared" si="162"/>
        <v>1.0345173963676741E-12</v>
      </c>
      <c r="R169" s="59">
        <f t="shared" si="109"/>
        <v>293.33333333333434</v>
      </c>
      <c r="S169" s="59">
        <f ca="1">AVERAGE(OFFSET($R$3,0,0,'Données projet'!$E$9+1,1))-AVERAGE(OFFSET($H$3,0,0,'Données projet'!$E$9+1,1))</f>
        <v>135.87963896238728</v>
      </c>
      <c r="T169" s="59">
        <f t="shared" si="142"/>
        <v>376.20053286003906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5.9190978506792771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1.0287920753069971E-20</v>
      </c>
      <c r="AC169" s="22">
        <f t="shared" si="163"/>
        <v>5.9190978506792771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6">
        <f t="shared" si="110"/>
        <v>581.89345991406594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5.6843418860808015E-14</v>
      </c>
      <c r="O170" s="13">
        <f>N170*VLOOKUP('Données projet'!$B$9,Paramètres!$A$1:$I$89,3,0)*VLOOKUP('Données projet'!$B$9,Paramètres!$A$1:$I$89,5,0)</f>
        <v>3.2810021366458389E-14</v>
      </c>
      <c r="P170" s="13">
        <f t="shared" si="141"/>
        <v>5.6117125884464641E-13</v>
      </c>
      <c r="Q170" s="20">
        <f t="shared" si="162"/>
        <v>1.0345173963676741E-12</v>
      </c>
      <c r="R170" s="59">
        <f t="shared" si="109"/>
        <v>293.33333333333434</v>
      </c>
      <c r="S170" s="59">
        <f ca="1">AVERAGE(OFFSET($R$3,0,0,'Données projet'!$E$9+1,1))-AVERAGE(OFFSET($H$3,0,0,'Données projet'!$E$9+1,1))</f>
        <v>135.87963896238728</v>
      </c>
      <c r="T170" s="59">
        <f t="shared" si="142"/>
        <v>376.20053286003906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5.8030279521206589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7.2746585288055892E-21</v>
      </c>
      <c r="AC170" s="22">
        <f t="shared" si="163"/>
        <v>5.8030279521206589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6">
        <f t="shared" si="110"/>
        <v>583.79438571037758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5.6843418860808015E-14</v>
      </c>
      <c r="O171" s="13">
        <f>N171*VLOOKUP('Données projet'!$B$9,Paramètres!$A$1:$I$89,3,0)*VLOOKUP('Données projet'!$B$9,Paramètres!$A$1:$I$89,5,0)</f>
        <v>3.2810021366458389E-14</v>
      </c>
      <c r="P171" s="13">
        <f t="shared" si="141"/>
        <v>5.6117125884464641E-13</v>
      </c>
      <c r="Q171" s="20">
        <f t="shared" si="162"/>
        <v>1.0345173963676741E-12</v>
      </c>
      <c r="R171" s="59">
        <f t="shared" si="109"/>
        <v>293.33333333333434</v>
      </c>
      <c r="S171" s="59">
        <f ca="1">AVERAGE(OFFSET($R$3,0,0,'Données projet'!$E$9+1,1))-AVERAGE(OFFSET($H$3,0,0,'Données projet'!$E$9+1,1))</f>
        <v>135.87963896238728</v>
      </c>
      <c r="T171" s="59">
        <f t="shared" si="142"/>
        <v>376.20053286003906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5.6892341134771272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5.1439603765349855E-21</v>
      </c>
      <c r="AC171" s="22">
        <f t="shared" si="163"/>
        <v>5.6892341134771272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6">
        <f t="shared" si="110"/>
        <v>585.69506754060376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5.6843418860808015E-14</v>
      </c>
      <c r="O172" s="13">
        <f>N172*VLOOKUP('Données projet'!$B$9,Paramètres!$A$1:$I$89,3,0)*VLOOKUP('Données projet'!$B$9,Paramètres!$A$1:$I$89,5,0)</f>
        <v>3.2810021366458389E-14</v>
      </c>
      <c r="P172" s="13">
        <f t="shared" si="141"/>
        <v>5.6117125884464641E-13</v>
      </c>
      <c r="Q172" s="20">
        <f t="shared" si="162"/>
        <v>1.0345173963676741E-12</v>
      </c>
      <c r="R172" s="59">
        <f t="shared" si="109"/>
        <v>293.33333333333434</v>
      </c>
      <c r="S172" s="59">
        <f ca="1">AVERAGE(OFFSET($R$3,0,0,'Données projet'!$E$9+1,1))-AVERAGE(OFFSET($H$3,0,0,'Données projet'!$E$9+1,1))</f>
        <v>135.87963896238728</v>
      </c>
      <c r="T172" s="59">
        <f t="shared" si="142"/>
        <v>376.20053286003906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5.5776717026020073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3.6373292644027946E-21</v>
      </c>
      <c r="AC172" s="22">
        <f t="shared" si="163"/>
        <v>5.5776717026020073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6">
        <f t="shared" si="110"/>
        <v>587.5955070158285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5.6843418860808015E-14</v>
      </c>
      <c r="O173" s="13">
        <f>N173*VLOOKUP('Données projet'!$B$9,Paramètres!$A$1:$I$89,3,0)*VLOOKUP('Données projet'!$B$9,Paramètres!$A$1:$I$89,5,0)</f>
        <v>3.2810021366458389E-14</v>
      </c>
      <c r="P173" s="13">
        <f t="shared" si="141"/>
        <v>5.6117125884464641E-13</v>
      </c>
      <c r="Q173" s="20">
        <f t="shared" si="162"/>
        <v>1.0345173963676741E-12</v>
      </c>
      <c r="R173" s="59">
        <f t="shared" si="109"/>
        <v>293.33333333333434</v>
      </c>
      <c r="S173" s="59">
        <f ca="1">AVERAGE(OFFSET($R$3,0,0,'Données projet'!$E$9+1,1))-AVERAGE(OFFSET($H$3,0,0,'Données projet'!$E$9+1,1))</f>
        <v>135.87963896238728</v>
      </c>
      <c r="T173" s="59">
        <f t="shared" si="142"/>
        <v>376.20053286003906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5.4682969625577966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2.5719801882674928E-21</v>
      </c>
      <c r="AC173" s="22">
        <f t="shared" si="163"/>
        <v>5.4682969625577966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6">
        <f t="shared" si="110"/>
        <v>589.49570572708467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5.6843418860808015E-14</v>
      </c>
      <c r="O174" s="13">
        <f>N174*VLOOKUP('Données projet'!$B$9,Paramètres!$A$1:$I$89,3,0)*VLOOKUP('Données projet'!$B$9,Paramètres!$A$1:$I$89,5,0)</f>
        <v>3.2810021366458389E-14</v>
      </c>
      <c r="P174" s="13">
        <f t="shared" si="141"/>
        <v>5.6117125884464641E-13</v>
      </c>
      <c r="Q174" s="20">
        <f t="shared" si="162"/>
        <v>1.0345173963676741E-12</v>
      </c>
      <c r="R174" s="59">
        <f t="shared" si="109"/>
        <v>293.33333333333434</v>
      </c>
      <c r="S174" s="59">
        <f ca="1">AVERAGE(OFFSET($R$3,0,0,'Données projet'!$E$9+1,1))-AVERAGE(OFFSET($H$3,0,0,'Données projet'!$E$9+1,1))</f>
        <v>135.87963896238728</v>
      </c>
      <c r="T174" s="59">
        <f t="shared" si="142"/>
        <v>376.20053286003906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5.3610669944538492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1.8186646322013973E-21</v>
      </c>
      <c r="AC174" s="22">
        <f t="shared" si="163"/>
        <v>5.3610669944538492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6">
        <f t="shared" si="110"/>
        <v>591.39566524572035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5.6843418860808015E-14</v>
      </c>
      <c r="O175" s="13">
        <f>N175*VLOOKUP('Données projet'!$B$9,Paramètres!$A$1:$I$89,3,0)*VLOOKUP('Données projet'!$B$9,Paramètres!$A$1:$I$89,5,0)</f>
        <v>3.2810021366458389E-14</v>
      </c>
      <c r="P175" s="13">
        <f t="shared" si="141"/>
        <v>5.6117125884464641E-13</v>
      </c>
      <c r="Q175" s="20">
        <f t="shared" si="162"/>
        <v>1.0345173963676741E-12</v>
      </c>
      <c r="R175" s="59">
        <f t="shared" si="109"/>
        <v>293.33333333333434</v>
      </c>
      <c r="S175" s="59">
        <f ca="1">AVERAGE(OFFSET($R$3,0,0,'Données projet'!$E$9+1,1))-AVERAGE(OFFSET($H$3,0,0,'Données projet'!$E$9+1,1))</f>
        <v>135.87963896238728</v>
      </c>
      <c r="T175" s="59">
        <f t="shared" si="142"/>
        <v>376.20053286003906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5.2559397406205974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1.2859900941337464E-21</v>
      </c>
      <c r="AC175" s="22">
        <f t="shared" si="163"/>
        <v>5.2559397406205974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6">
        <f t="shared" si="110"/>
        <v>593.29538712375495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5.6843418860808015E-14</v>
      </c>
      <c r="O176" s="13">
        <f>N176*VLOOKUP('Données projet'!$B$9,Paramètres!$A$1:$I$89,3,0)*VLOOKUP('Données projet'!$B$9,Paramètres!$A$1:$I$89,5,0)</f>
        <v>3.2810021366458389E-14</v>
      </c>
      <c r="P176" s="13">
        <f t="shared" si="141"/>
        <v>5.6117125884464641E-13</v>
      </c>
      <c r="Q176" s="20">
        <f t="shared" si="162"/>
        <v>1.0345173963676741E-12</v>
      </c>
      <c r="R176" s="59">
        <f t="shared" si="109"/>
        <v>293.33333333333434</v>
      </c>
      <c r="S176" s="59">
        <f ca="1">AVERAGE(OFFSET($R$3,0,0,'Données projet'!$E$9+1,1))-AVERAGE(OFFSET($H$3,0,0,'Données projet'!$E$9+1,1))</f>
        <v>135.87963896238728</v>
      </c>
      <c r="T176" s="59">
        <f t="shared" si="142"/>
        <v>376.20053286003906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5.1528739681137221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9.0933231610069865E-22</v>
      </c>
      <c r="AC176" s="22">
        <f t="shared" si="163"/>
        <v>5.1528739681137221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6">
        <f t="shared" si="110"/>
        <v>595.19487289422705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5.6843418860808015E-14</v>
      </c>
      <c r="O177" s="13">
        <f>N177*VLOOKUP('Données projet'!$B$9,Paramètres!$A$1:$I$89,3,0)*VLOOKUP('Données projet'!$B$9,Paramètres!$A$1:$I$89,5,0)</f>
        <v>3.2810021366458389E-14</v>
      </c>
      <c r="P177" s="13">
        <f t="shared" si="141"/>
        <v>5.6117125884464641E-13</v>
      </c>
      <c r="Q177" s="20">
        <f t="shared" si="162"/>
        <v>1.0345173963676741E-12</v>
      </c>
      <c r="R177" s="59">
        <f t="shared" si="109"/>
        <v>293.33333333333434</v>
      </c>
      <c r="S177" s="59">
        <f ca="1">AVERAGE(OFFSET($R$3,0,0,'Données projet'!$E$9+1,1))-AVERAGE(OFFSET($H$3,0,0,'Données projet'!$E$9+1,1))</f>
        <v>135.87963896238728</v>
      </c>
      <c r="T177" s="59">
        <f t="shared" si="142"/>
        <v>376.20053286003906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5.0518292525417925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6.4299504706687319E-22</v>
      </c>
      <c r="AC177" s="22">
        <f t="shared" si="163"/>
        <v>5.0518292525417925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6">
        <f t="shared" si="110"/>
        <v>597.09412407153457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5.6843418860808015E-14</v>
      </c>
      <c r="O178" s="13">
        <f>N178*VLOOKUP('Données projet'!$B$9,Paramètres!$A$1:$I$89,3,0)*VLOOKUP('Données projet'!$B$9,Paramètres!$A$1:$I$89,5,0)</f>
        <v>3.2810021366458389E-14</v>
      </c>
      <c r="P178" s="13">
        <f t="shared" si="141"/>
        <v>5.6117125884464641E-13</v>
      </c>
      <c r="Q178" s="20">
        <f t="shared" si="162"/>
        <v>1.0345173963676741E-12</v>
      </c>
      <c r="R178" s="59">
        <f t="shared" si="109"/>
        <v>293.33333333333434</v>
      </c>
      <c r="S178" s="59">
        <f ca="1">AVERAGE(OFFSET($R$3,0,0,'Données projet'!$E$9+1,1))-AVERAGE(OFFSET($H$3,0,0,'Données projet'!$E$9+1,1))</f>
        <v>135.87963896238728</v>
      </c>
      <c r="T178" s="59">
        <f t="shared" si="142"/>
        <v>376.20053286003906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4.9527659622110374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4.5466615805034932E-22</v>
      </c>
      <c r="AC178" s="22">
        <f t="shared" si="163"/>
        <v>4.9527659622110374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6">
        <f t="shared" si="110"/>
        <v>598.99314215176662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5.6843418860808015E-14</v>
      </c>
      <c r="O179" s="13">
        <f>N179*VLOOKUP('Données projet'!$B$9,Paramètres!$A$1:$I$89,3,0)*VLOOKUP('Données projet'!$B$9,Paramètres!$A$1:$I$89,5,0)</f>
        <v>3.2810021366458389E-14</v>
      </c>
      <c r="P179" s="13">
        <f t="shared" si="141"/>
        <v>5.6117125884464641E-13</v>
      </c>
      <c r="Q179" s="20">
        <f t="shared" si="162"/>
        <v>1.0345173963676741E-12</v>
      </c>
      <c r="R179" s="59">
        <f t="shared" si="109"/>
        <v>293.33333333333434</v>
      </c>
      <c r="S179" s="59">
        <f ca="1">AVERAGE(OFFSET($R$3,0,0,'Données projet'!$E$9+1,1))-AVERAGE(OFFSET($H$3,0,0,'Données projet'!$E$9+1,1))</f>
        <v>135.87963896238728</v>
      </c>
      <c r="T179" s="59">
        <f t="shared" si="142"/>
        <v>376.20053286003906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4.8556452425810281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3.214975235334366E-22</v>
      </c>
      <c r="AC179" s="22">
        <f t="shared" si="163"/>
        <v>4.8556452425810281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6">
        <f t="shared" si="110"/>
        <v>600.89192861302752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5.6843418860808015E-14</v>
      </c>
      <c r="O180" s="13">
        <f>N180*VLOOKUP('Données projet'!$B$9,Paramètres!$A$1:$I$89,3,0)*VLOOKUP('Données projet'!$B$9,Paramètres!$A$1:$I$89,5,0)</f>
        <v>3.2810021366458389E-14</v>
      </c>
      <c r="P180" s="13">
        <f t="shared" si="141"/>
        <v>5.6117125884464641E-13</v>
      </c>
      <c r="Q180" s="20">
        <f t="shared" si="162"/>
        <v>1.0345173963676741E-12</v>
      </c>
      <c r="R180" s="59">
        <f t="shared" si="109"/>
        <v>293.33333333333434</v>
      </c>
      <c r="S180" s="59">
        <f ca="1">AVERAGE(OFFSET($R$3,0,0,'Données projet'!$E$9+1,1))-AVERAGE(OFFSET($H$3,0,0,'Données projet'!$E$9+1,1))</f>
        <v>135.87963896238728</v>
      </c>
      <c r="T180" s="59">
        <f t="shared" si="142"/>
        <v>376.20053286003906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4.7604290010251731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2.2733307902517466E-22</v>
      </c>
      <c r="AC180" s="22">
        <f t="shared" si="163"/>
        <v>4.7604290010251731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6">
        <f t="shared" si="110"/>
        <v>602.79048491575327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5.6843418860808015E-14</v>
      </c>
      <c r="O181" s="13">
        <f>N181*VLOOKUP('Données projet'!$B$9,Paramètres!$A$1:$I$89,3,0)*VLOOKUP('Données projet'!$B$9,Paramètres!$A$1:$I$89,5,0)</f>
        <v>3.2810021366458389E-14</v>
      </c>
      <c r="P181" s="13">
        <f t="shared" si="141"/>
        <v>5.6117125884464641E-13</v>
      </c>
      <c r="Q181" s="20">
        <f t="shared" si="162"/>
        <v>1.0345173963676741E-12</v>
      </c>
      <c r="R181" s="59">
        <f t="shared" si="109"/>
        <v>293.33333333333434</v>
      </c>
      <c r="S181" s="59">
        <f ca="1">AVERAGE(OFFSET($R$3,0,0,'Données projet'!$E$9+1,1))-AVERAGE(OFFSET($H$3,0,0,'Données projet'!$E$9+1,1))</f>
        <v>135.87963896238728</v>
      </c>
      <c r="T181" s="59">
        <f t="shared" si="142"/>
        <v>376.20053286003906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4.6670798918900562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1.607487617667183E-22</v>
      </c>
      <c r="AC181" s="22">
        <f t="shared" si="163"/>
        <v>4.6670798918900562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6">
        <f t="shared" si="110"/>
        <v>604.6888125030207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5.6843418860808015E-14</v>
      </c>
      <c r="O182" s="13">
        <f>N182*VLOOKUP('Données projet'!$B$9,Paramètres!$A$1:$I$89,3,0)*VLOOKUP('Données projet'!$B$9,Paramètres!$A$1:$I$89,5,0)</f>
        <v>3.2810021366458389E-14</v>
      </c>
      <c r="P182" s="13">
        <f t="shared" si="141"/>
        <v>5.6117125884464641E-13</v>
      </c>
      <c r="Q182" s="20">
        <f t="shared" si="162"/>
        <v>1.0345173963676741E-12</v>
      </c>
      <c r="R182" s="59">
        <f t="shared" si="109"/>
        <v>293.33333333333434</v>
      </c>
      <c r="S182" s="59">
        <f ca="1">AVERAGE(OFFSET($R$3,0,0,'Données projet'!$E$9+1,1))-AVERAGE(OFFSET($H$3,0,0,'Données projet'!$E$9+1,1))</f>
        <v>135.87963896238728</v>
      </c>
      <c r="T182" s="59">
        <f t="shared" si="142"/>
        <v>376.20053286003906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4.5755613018477446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1.1366653951258733E-22</v>
      </c>
      <c r="AC182" s="22">
        <f t="shared" si="163"/>
        <v>4.5755613018477446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6">
        <f t="shared" si="110"/>
        <v>606.58691280085009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5.6843418860808015E-14</v>
      </c>
      <c r="O183" s="13">
        <f>N183*VLOOKUP('Données projet'!$B$9,Paramètres!$A$1:$I$89,3,0)*VLOOKUP('Données projet'!$B$9,Paramètres!$A$1:$I$89,5,0)</f>
        <v>3.2810021366458389E-14</v>
      </c>
      <c r="P183" s="13">
        <f t="shared" si="141"/>
        <v>5.6117125884464641E-13</v>
      </c>
      <c r="Q183" s="20">
        <f t="shared" si="162"/>
        <v>1.0345173963676741E-12</v>
      </c>
      <c r="R183" s="59">
        <f t="shared" si="109"/>
        <v>293.33333333333434</v>
      </c>
      <c r="S183" s="59">
        <f ca="1">AVERAGE(OFFSET($R$3,0,0,'Données projet'!$E$9+1,1))-AVERAGE(OFFSET($H$3,0,0,'Données projet'!$E$9+1,1))</f>
        <v>135.87963896238728</v>
      </c>
      <c r="T183" s="59">
        <f t="shared" si="142"/>
        <v>376.20053286003906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4.4858373355353338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8.0374380883359149E-23</v>
      </c>
      <c r="AC183" s="22">
        <f t="shared" si="163"/>
        <v>4.4858373355353338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6">
        <f t="shared" si="110"/>
        <v>608.48478721849972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5.6843418860808015E-14</v>
      </c>
      <c r="O184" s="13">
        <f>N184*VLOOKUP('Données projet'!$B$9,Paramètres!$A$1:$I$89,3,0)*VLOOKUP('Données projet'!$B$9,Paramètres!$A$1:$I$89,5,0)</f>
        <v>3.2810021366458389E-14</v>
      </c>
      <c r="P184" s="13">
        <f t="shared" si="141"/>
        <v>5.6117125884464641E-13</v>
      </c>
      <c r="Q184" s="20">
        <f t="shared" si="162"/>
        <v>1.0345173963676741E-12</v>
      </c>
      <c r="R184" s="59">
        <f t="shared" si="109"/>
        <v>293.33333333333434</v>
      </c>
      <c r="S184" s="59">
        <f ca="1">AVERAGE(OFFSET($R$3,0,0,'Données projet'!$E$9+1,1))-AVERAGE(OFFSET($H$3,0,0,'Données projet'!$E$9+1,1))</f>
        <v>135.87963896238728</v>
      </c>
      <c r="T184" s="59">
        <f t="shared" si="142"/>
        <v>376.20053286003906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4.3978728014760939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5.6833269756293665E-23</v>
      </c>
      <c r="AC184" s="22">
        <f t="shared" si="163"/>
        <v>4.3978728014760939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6">
        <f t="shared" si="110"/>
        <v>610.38243714875489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5.6843418860808015E-14</v>
      </c>
      <c r="O185" s="13">
        <f>N185*VLOOKUP('Données projet'!$B$9,Paramètres!$A$1:$I$89,3,0)*VLOOKUP('Données projet'!$B$9,Paramètres!$A$1:$I$89,5,0)</f>
        <v>3.2810021366458389E-14</v>
      </c>
      <c r="P185" s="13">
        <f t="shared" si="141"/>
        <v>5.6117125884464641E-13</v>
      </c>
      <c r="Q185" s="20">
        <f t="shared" si="162"/>
        <v>1.0345173963676741E-12</v>
      </c>
      <c r="R185" s="59">
        <f t="shared" si="109"/>
        <v>293.33333333333434</v>
      </c>
      <c r="S185" s="59">
        <f ca="1">AVERAGE(OFFSET($R$3,0,0,'Données projet'!$E$9+1,1))-AVERAGE(OFFSET($H$3,0,0,'Données projet'!$E$9+1,1))</f>
        <v>135.87963896238728</v>
      </c>
      <c r="T185" s="59">
        <f t="shared" si="142"/>
        <v>376.20053286003906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4.311633198276688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4.0187190441679574E-23</v>
      </c>
      <c r="AC185" s="22">
        <f t="shared" si="163"/>
        <v>4.311633198276688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6">
        <f t="shared" si="110"/>
        <v>612.27986396820972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5.6843418860808015E-14</v>
      </c>
      <c r="O186" s="13">
        <f>N186*VLOOKUP('Données projet'!$B$9,Paramètres!$A$1:$I$89,3,0)*VLOOKUP('Données projet'!$B$9,Paramètres!$A$1:$I$89,5,0)</f>
        <v>3.2810021366458389E-14</v>
      </c>
      <c r="P186" s="13">
        <f t="shared" si="141"/>
        <v>5.6117125884464641E-13</v>
      </c>
      <c r="Q186" s="20">
        <f t="shared" si="162"/>
        <v>1.0345173963676741E-12</v>
      </c>
      <c r="R186" s="59">
        <f t="shared" si="109"/>
        <v>293.33333333333434</v>
      </c>
      <c r="S186" s="59">
        <f ca="1">AVERAGE(OFFSET($R$3,0,0,'Données projet'!$E$9+1,1))-AVERAGE(OFFSET($H$3,0,0,'Données projet'!$E$9+1,1))</f>
        <v>135.87963896238728</v>
      </c>
      <c r="T186" s="59">
        <f t="shared" si="142"/>
        <v>376.20053286003906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4.2270847010950581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2.8416634878146833E-23</v>
      </c>
      <c r="AC186" s="22">
        <f t="shared" si="163"/>
        <v>4.2270847010950581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6">
        <f t="shared" si="110"/>
        <v>614.17706903754288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5.6843418860808015E-14</v>
      </c>
      <c r="O187" s="13">
        <f>N187*VLOOKUP('Données projet'!$B$9,Paramètres!$A$1:$I$89,3,0)*VLOOKUP('Données projet'!$B$9,Paramètres!$A$1:$I$89,5,0)</f>
        <v>3.2810021366458389E-14</v>
      </c>
      <c r="P187" s="13">
        <f t="shared" si="141"/>
        <v>5.6117125884464641E-13</v>
      </c>
      <c r="Q187" s="20">
        <f t="shared" si="162"/>
        <v>1.0345173963676741E-12</v>
      </c>
      <c r="R187" s="59">
        <f t="shared" si="109"/>
        <v>293.33333333333434</v>
      </c>
      <c r="S187" s="59">
        <f ca="1">AVERAGE(OFFSET($R$3,0,0,'Données projet'!$E$9+1,1))-AVERAGE(OFFSET($H$3,0,0,'Données projet'!$E$9+1,1))</f>
        <v>135.87963896238728</v>
      </c>
      <c r="T187" s="59">
        <f t="shared" si="142"/>
        <v>376.20053286003906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4.1441941483736686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2.0093595220839787E-23</v>
      </c>
      <c r="AC187" s="22">
        <f t="shared" si="163"/>
        <v>4.1441941483736686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6">
        <f t="shared" si="110"/>
        <v>616.07405370178697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5.6843418860808015E-14</v>
      </c>
      <c r="O188" s="13">
        <f>N188*VLOOKUP('Données projet'!$B$9,Paramètres!$A$1:$I$89,3,0)*VLOOKUP('Données projet'!$B$9,Paramètres!$A$1:$I$89,5,0)</f>
        <v>3.2810021366458389E-14</v>
      </c>
      <c r="P188" s="13">
        <f t="shared" si="141"/>
        <v>5.6117125884464641E-13</v>
      </c>
      <c r="Q188" s="20">
        <f t="shared" si="162"/>
        <v>1.0345173963676741E-12</v>
      </c>
      <c r="R188" s="59">
        <f t="shared" si="109"/>
        <v>293.33333333333434</v>
      </c>
      <c r="S188" s="59">
        <f ca="1">AVERAGE(OFFSET($R$3,0,0,'Données projet'!$E$9+1,1))-AVERAGE(OFFSET($H$3,0,0,'Données projet'!$E$9+1,1))</f>
        <v>135.87963896238728</v>
      </c>
      <c r="T188" s="59">
        <f t="shared" si="142"/>
        <v>376.20053286003906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4.062929028832901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1.4208317439073416E-23</v>
      </c>
      <c r="AC188" s="22">
        <f t="shared" si="163"/>
        <v>4.062929028832901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6">
        <f t="shared" si="110"/>
        <v>617.97081929059186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5.6843418860808015E-14</v>
      </c>
      <c r="O189" s="13">
        <f>N189*VLOOKUP('Données projet'!$B$9,Paramètres!$A$1:$I$89,3,0)*VLOOKUP('Données projet'!$B$9,Paramètres!$A$1:$I$89,5,0)</f>
        <v>3.2810021366458389E-14</v>
      </c>
      <c r="P189" s="13">
        <f t="shared" si="141"/>
        <v>5.6117125884464641E-13</v>
      </c>
      <c r="Q189" s="20">
        <f t="shared" si="162"/>
        <v>1.0345173963676741E-12</v>
      </c>
      <c r="R189" s="59">
        <f t="shared" si="109"/>
        <v>293.33333333333434</v>
      </c>
      <c r="S189" s="59">
        <f ca="1">AVERAGE(OFFSET($R$3,0,0,'Données projet'!$E$9+1,1))-AVERAGE(OFFSET($H$3,0,0,'Données projet'!$E$9+1,1))</f>
        <v>135.87963896238728</v>
      </c>
      <c r="T189" s="59">
        <f t="shared" si="142"/>
        <v>376.20053286003906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3.9832574687194993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1.0046797610419894E-23</v>
      </c>
      <c r="AC189" s="22">
        <f t="shared" si="163"/>
        <v>3.9832574687194993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6">
        <f t="shared" si="110"/>
        <v>619.86736711848266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5.6843418860808015E-14</v>
      </c>
      <c r="O190" s="13">
        <f>N190*VLOOKUP('Données projet'!$B$9,Paramètres!$A$1:$I$89,3,0)*VLOOKUP('Données projet'!$B$9,Paramètres!$A$1:$I$89,5,0)</f>
        <v>3.2810021366458389E-14</v>
      </c>
      <c r="P190" s="13">
        <f t="shared" si="141"/>
        <v>5.6117125884464641E-13</v>
      </c>
      <c r="Q190" s="20">
        <f t="shared" si="162"/>
        <v>1.0345173963676741E-12</v>
      </c>
      <c r="R190" s="59">
        <f t="shared" si="109"/>
        <v>293.33333333333434</v>
      </c>
      <c r="S190" s="59">
        <f ca="1">AVERAGE(OFFSET($R$3,0,0,'Données projet'!$E$9+1,1))-AVERAGE(OFFSET($H$3,0,0,'Données projet'!$E$9+1,1))</f>
        <v>135.87963896238728</v>
      </c>
      <c r="T190" s="59">
        <f t="shared" si="142"/>
        <v>376.20053286003906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3.9051482193050679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7.1041587195367082E-24</v>
      </c>
      <c r="AC190" s="22">
        <f t="shared" si="163"/>
        <v>3.9051482193050679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6">
        <f t="shared" si="110"/>
        <v>621.7636984851116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5.6843418860808015E-14</v>
      </c>
      <c r="O191" s="13">
        <f>N191*VLOOKUP('Données projet'!$B$9,Paramètres!$A$1:$I$89,3,0)*VLOOKUP('Données projet'!$B$9,Paramètres!$A$1:$I$89,5,0)</f>
        <v>3.2810021366458389E-14</v>
      </c>
      <c r="P191" s="13">
        <f t="shared" si="141"/>
        <v>5.6117125884464641E-13</v>
      </c>
      <c r="Q191" s="20">
        <f t="shared" si="162"/>
        <v>1.0345173963676741E-12</v>
      </c>
      <c r="R191" s="59">
        <f t="shared" si="109"/>
        <v>293.33333333333434</v>
      </c>
      <c r="S191" s="59">
        <f ca="1">AVERAGE(OFFSET($R$3,0,0,'Données projet'!$E$9+1,1))-AVERAGE(OFFSET($H$3,0,0,'Données projet'!$E$9+1,1))</f>
        <v>135.87963896238728</v>
      </c>
      <c r="T191" s="59">
        <f t="shared" si="142"/>
        <v>376.20053286003906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3.8285706446297159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5.0233988052099468E-24</v>
      </c>
      <c r="AC191" s="22">
        <f t="shared" si="163"/>
        <v>3.8285706446297159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6">
        <f t="shared" si="110"/>
        <v>623.65981467550444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5.6843418860808015E-14</v>
      </c>
      <c r="O192" s="13">
        <f>N192*VLOOKUP('Données projet'!$B$9,Paramètres!$A$1:$I$89,3,0)*VLOOKUP('Données projet'!$B$9,Paramètres!$A$1:$I$89,5,0)</f>
        <v>3.2810021366458389E-14</v>
      </c>
      <c r="P192" s="13">
        <f t="shared" si="141"/>
        <v>5.6117125884464641E-13</v>
      </c>
      <c r="Q192" s="20">
        <f t="shared" si="162"/>
        <v>1.0345173963676741E-12</v>
      </c>
      <c r="R192" s="59">
        <f t="shared" si="109"/>
        <v>293.33333333333434</v>
      </c>
      <c r="S192" s="59">
        <f ca="1">AVERAGE(OFFSET($R$3,0,0,'Données projet'!$E$9+1,1))-AVERAGE(OFFSET($H$3,0,0,'Données projet'!$E$9+1,1))</f>
        <v>135.87963896238728</v>
      </c>
      <c r="T192" s="59">
        <f t="shared" si="142"/>
        <v>376.20053286003906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3.7534947094860387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3.5520793597683541E-24</v>
      </c>
      <c r="AC192" s="22">
        <f t="shared" si="163"/>
        <v>3.7534947094860387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6">
        <f t="shared" si="110"/>
        <v>625.55571696030165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5.6843418860808015E-14</v>
      </c>
      <c r="O193" s="13">
        <f>N193*VLOOKUP('Données projet'!$B$9,Paramètres!$A$1:$I$89,3,0)*VLOOKUP('Données projet'!$B$9,Paramètres!$A$1:$I$89,5,0)</f>
        <v>3.2810021366458389E-14</v>
      </c>
      <c r="P193" s="13">
        <f t="shared" si="141"/>
        <v>5.6117125884464641E-13</v>
      </c>
      <c r="Q193" s="20">
        <f t="shared" si="162"/>
        <v>1.0345173963676741E-12</v>
      </c>
      <c r="R193" s="59">
        <f t="shared" si="109"/>
        <v>293.33333333333434</v>
      </c>
      <c r="S193" s="59">
        <f ca="1">AVERAGE(OFFSET($R$3,0,0,'Données projet'!$E$9+1,1))-AVERAGE(OFFSET($H$3,0,0,'Données projet'!$E$9+1,1))</f>
        <v>135.87963896238728</v>
      </c>
      <c r="T193" s="59">
        <f t="shared" si="142"/>
        <v>376.20053286003906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3.6798909676387304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2.5116994026049734E-24</v>
      </c>
      <c r="AC193" s="22">
        <f t="shared" si="163"/>
        <v>3.6798909676387304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6">
        <f t="shared" si="110"/>
        <v>627.45140659599406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5.6843418860808015E-14</v>
      </c>
      <c r="O194" s="13">
        <f>N194*VLOOKUP('Données projet'!$B$9,Paramètres!$A$1:$I$89,3,0)*VLOOKUP('Données projet'!$B$9,Paramètres!$A$1:$I$89,5,0)</f>
        <v>3.2810021366458389E-14</v>
      </c>
      <c r="P194" s="13">
        <f t="shared" si="141"/>
        <v>5.6117125884464641E-13</v>
      </c>
      <c r="Q194" s="20">
        <f t="shared" si="162"/>
        <v>1.0345173963676741E-12</v>
      </c>
      <c r="R194" s="59">
        <f t="shared" si="109"/>
        <v>293.33333333333434</v>
      </c>
      <c r="S194" s="59">
        <f ca="1">AVERAGE(OFFSET($R$3,0,0,'Données projet'!$E$9+1,1))-AVERAGE(OFFSET($H$3,0,0,'Données projet'!$E$9+1,1))</f>
        <v>135.87963896238728</v>
      </c>
      <c r="T194" s="59">
        <f t="shared" si="142"/>
        <v>376.20053286003906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3.607730550275198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1.776039679884177E-24</v>
      </c>
      <c r="AC194" s="22">
        <f t="shared" si="163"/>
        <v>3.607730550275198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6">
        <f t="shared" si="110"/>
        <v>629.34688482515401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5.6843418860808015E-14</v>
      </c>
      <c r="O195" s="13">
        <f>N195*VLOOKUP('Données projet'!$B$9,Paramètres!$A$1:$I$89,3,0)*VLOOKUP('Données projet'!$B$9,Paramètres!$A$1:$I$89,5,0)</f>
        <v>3.2810021366458389E-14</v>
      </c>
      <c r="P195" s="13">
        <f t="shared" si="141"/>
        <v>5.6117125884464641E-13</v>
      </c>
      <c r="Q195" s="20">
        <f t="shared" si="162"/>
        <v>1.0345173963676741E-12</v>
      </c>
      <c r="R195" s="59">
        <f t="shared" ref="R195:R203" si="191">Q195+(I195+J195)*44/12</f>
        <v>293.33333333333434</v>
      </c>
      <c r="S195" s="59">
        <f ca="1">AVERAGE(OFFSET($R$3,0,0,'Données projet'!$E$9+1,1))-AVERAGE(OFFSET($H$3,0,0,'Données projet'!$E$9+1,1))</f>
        <v>135.87963896238728</v>
      </c>
      <c r="T195" s="59">
        <f t="shared" si="142"/>
        <v>376.20053286003906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3.5369851546826556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1.2558497013024867E-24</v>
      </c>
      <c r="AC195" s="22">
        <f t="shared" si="163"/>
        <v>3.5369851546826556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6">
        <f t="shared" ref="H196:H203" si="192">(B196+E196+F196)*44/12+(C196+D196)*0.475*44/12</f>
        <v>631.24215287666095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5.6843418860808015E-14</v>
      </c>
      <c r="O196" s="13">
        <f>N196*VLOOKUP('Données projet'!$B$9,Paramètres!$A$1:$I$89,3,0)*VLOOKUP('Données projet'!$B$9,Paramètres!$A$1:$I$89,5,0)</f>
        <v>3.2810021366458389E-14</v>
      </c>
      <c r="P196" s="13">
        <f t="shared" si="141"/>
        <v>5.6117125884464641E-13</v>
      </c>
      <c r="Q196" s="20">
        <f t="shared" si="162"/>
        <v>1.0345173963676741E-12</v>
      </c>
      <c r="R196" s="59">
        <f t="shared" si="191"/>
        <v>293.33333333333434</v>
      </c>
      <c r="S196" s="59">
        <f ca="1">AVERAGE(OFFSET($R$3,0,0,'Données projet'!$E$9+1,1))-AVERAGE(OFFSET($H$3,0,0,'Données projet'!$E$9+1,1))</f>
        <v>135.87963896238728</v>
      </c>
      <c r="T196" s="59">
        <f t="shared" si="142"/>
        <v>376.20053286003906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3.4676270331472527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8.8801983994208852E-25</v>
      </c>
      <c r="AC196" s="22">
        <f t="shared" si="163"/>
        <v>3.4676270331472527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6">
        <f t="shared" si="192"/>
        <v>633.13721196592269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5.6843418860808015E-14</v>
      </c>
      <c r="O197" s="13">
        <f>N197*VLOOKUP('Données projet'!$B$9,Paramètres!$A$1:$I$89,3,0)*VLOOKUP('Données projet'!$B$9,Paramètres!$A$1:$I$89,5,0)</f>
        <v>3.2810021366458389E-14</v>
      </c>
      <c r="P197" s="13">
        <f t="shared" ref="P197:P203" si="203">EXP(-1.0587+0.8836*LN(O197)+0.284)</f>
        <v>5.6117125884464641E-13</v>
      </c>
      <c r="Q197" s="20">
        <f t="shared" si="162"/>
        <v>1.0345173963676741E-12</v>
      </c>
      <c r="R197" s="59">
        <f t="shared" si="191"/>
        <v>293.33333333333434</v>
      </c>
      <c r="S197" s="59">
        <f ca="1">AVERAGE(OFFSET($R$3,0,0,'Données projet'!$E$9+1,1))-AVERAGE(OFFSET($H$3,0,0,'Données projet'!$E$9+1,1))</f>
        <v>135.87963896238728</v>
      </c>
      <c r="T197" s="59">
        <f t="shared" ref="T197:T203" si="204">$T$3</f>
        <v>376.20053286003906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3.3996289820708823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6.2792485065124335E-25</v>
      </c>
      <c r="AC197" s="22">
        <f t="shared" si="163"/>
        <v>3.3996289820708823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6">
        <f t="shared" si="192"/>
        <v>635.0320632950918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5.6843418860808015E-14</v>
      </c>
      <c r="O198" s="13">
        <f>N198*VLOOKUP('Données projet'!$B$9,Paramètres!$A$1:$I$89,3,0)*VLOOKUP('Données projet'!$B$9,Paramètres!$A$1:$I$89,5,0)</f>
        <v>3.2810021366458389E-14</v>
      </c>
      <c r="P198" s="13">
        <f t="shared" si="203"/>
        <v>5.6117125884464641E-13</v>
      </c>
      <c r="Q198" s="20">
        <f t="shared" si="162"/>
        <v>1.0345173963676741E-12</v>
      </c>
      <c r="R198" s="59">
        <f t="shared" si="191"/>
        <v>293.33333333333434</v>
      </c>
      <c r="S198" s="59">
        <f ca="1">AVERAGE(OFFSET($R$3,0,0,'Données projet'!$E$9+1,1))-AVERAGE(OFFSET($H$3,0,0,'Données projet'!$E$9+1,1))</f>
        <v>135.87963896238728</v>
      </c>
      <c r="T198" s="59">
        <f t="shared" si="204"/>
        <v>376.20053286003906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3.3329643313014032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4.4400991997104426E-25</v>
      </c>
      <c r="AC198" s="22">
        <f t="shared" si="163"/>
        <v>3.3329643313014032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6">
        <f t="shared" si="192"/>
        <v>636.92670805327657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5.6843418860808015E-14</v>
      </c>
      <c r="O199" s="13">
        <f>N199*VLOOKUP('Données projet'!$B$9,Paramètres!$A$1:$I$89,3,0)*VLOOKUP('Données projet'!$B$9,Paramètres!$A$1:$I$89,5,0)</f>
        <v>3.2810021366458389E-14</v>
      </c>
      <c r="P199" s="13">
        <f t="shared" si="203"/>
        <v>5.6117125884464641E-13</v>
      </c>
      <c r="Q199" s="20">
        <f t="shared" si="162"/>
        <v>1.0345173963676741E-12</v>
      </c>
      <c r="R199" s="59">
        <f t="shared" si="191"/>
        <v>293.33333333333434</v>
      </c>
      <c r="S199" s="59">
        <f ca="1">AVERAGE(OFFSET($R$3,0,0,'Données projet'!$E$9+1,1))-AVERAGE(OFFSET($H$3,0,0,'Données projet'!$E$9+1,1))</f>
        <v>135.87963896238728</v>
      </c>
      <c r="T199" s="59">
        <f t="shared" si="204"/>
        <v>376.20053286003906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3.2676069336720919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3.1396242532562167E-25</v>
      </c>
      <c r="AC199" s="22">
        <f t="shared" si="163"/>
        <v>3.2676069336720919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6">
        <f t="shared" si="192"/>
        <v>638.82114741674945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5.6843418860808015E-14</v>
      </c>
      <c r="O200" s="13">
        <f>N200*VLOOKUP('Données projet'!$B$9,Paramètres!$A$1:$I$89,3,0)*VLOOKUP('Données projet'!$B$9,Paramètres!$A$1:$I$89,5,0)</f>
        <v>3.2810021366458389E-14</v>
      </c>
      <c r="P200" s="13">
        <f t="shared" si="203"/>
        <v>5.6117125884464641E-13</v>
      </c>
      <c r="Q200" s="20">
        <f t="shared" si="162"/>
        <v>1.0345173963676741E-12</v>
      </c>
      <c r="R200" s="59">
        <f t="shared" si="191"/>
        <v>293.33333333333434</v>
      </c>
      <c r="S200" s="59">
        <f ca="1">AVERAGE(OFFSET($R$3,0,0,'Données projet'!$E$9+1,1))-AVERAGE(OFFSET($H$3,0,0,'Données projet'!$E$9+1,1))</f>
        <v>135.87963896238728</v>
      </c>
      <c r="T200" s="59">
        <f t="shared" si="204"/>
        <v>376.20053286003906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3.2035311547462149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2.2200495998552213E-25</v>
      </c>
      <c r="AC200" s="22">
        <f t="shared" si="163"/>
        <v>3.2035311547462149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6">
        <f t="shared" si="192"/>
        <v>640.71538254914947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5.6843418860808015E-14</v>
      </c>
      <c r="O201" s="13">
        <f>N201*VLOOKUP('Données projet'!$B$9,Paramètres!$A$1:$I$89,3,0)*VLOOKUP('Données projet'!$B$9,Paramètres!$A$1:$I$89,5,0)</f>
        <v>3.2810021366458389E-14</v>
      </c>
      <c r="P201" s="13">
        <f t="shared" si="203"/>
        <v>5.6117125884464641E-13</v>
      </c>
      <c r="Q201" s="20">
        <f t="shared" si="162"/>
        <v>1.0345173963676741E-12</v>
      </c>
      <c r="R201" s="59">
        <f t="shared" si="191"/>
        <v>293.33333333333434</v>
      </c>
      <c r="S201" s="59">
        <f ca="1">AVERAGE(OFFSET($R$3,0,0,'Données projet'!$E$9+1,1))-AVERAGE(OFFSET($H$3,0,0,'Données projet'!$E$9+1,1))</f>
        <v>135.87963896238728</v>
      </c>
      <c r="T201" s="59">
        <f t="shared" si="204"/>
        <v>376.20053286003906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3.1407118627627084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1.5698121266281084E-25</v>
      </c>
      <c r="AC201" s="22">
        <f t="shared" si="163"/>
        <v>3.1407118627627084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6">
        <f t="shared" si="192"/>
        <v>642.60941460168146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5.6843418860808015E-14</v>
      </c>
      <c r="O202" s="13">
        <f>N202*VLOOKUP('Données projet'!$B$9,Paramètres!$A$1:$I$89,3,0)*VLOOKUP('Données projet'!$B$9,Paramètres!$A$1:$I$89,5,0)</f>
        <v>3.2810021366458389E-14</v>
      </c>
      <c r="P202" s="13">
        <f t="shared" si="203"/>
        <v>5.6117125884464641E-13</v>
      </c>
      <c r="Q202" s="20">
        <f t="shared" si="162"/>
        <v>1.0345173963676741E-12</v>
      </c>
      <c r="R202" s="59">
        <f t="shared" si="191"/>
        <v>293.33333333333434</v>
      </c>
      <c r="S202" s="59">
        <f ca="1">AVERAGE(OFFSET($R$3,0,0,'Données projet'!$E$9+1,1))-AVERAGE(OFFSET($H$3,0,0,'Données projet'!$E$9+1,1))</f>
        <v>135.87963896238728</v>
      </c>
      <c r="T202" s="59">
        <f t="shared" si="204"/>
        <v>376.20053286003906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3.0791244187790139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1.1100247999276107E-25</v>
      </c>
      <c r="AC202" s="22">
        <f t="shared" si="163"/>
        <v>3.0791244187790139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6">
        <f t="shared" si="192"/>
        <v>644.5032447133101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5.6843418860808015E-14</v>
      </c>
      <c r="O203" s="13">
        <f>N203*VLOOKUP('Données projet'!$B$9,Paramètres!$A$1:$I$89,3,0)*VLOOKUP('Données projet'!$B$9,Paramètres!$A$1:$I$89,5,0)</f>
        <v>3.2810021366458389E-14</v>
      </c>
      <c r="P203" s="13">
        <f t="shared" si="203"/>
        <v>5.6117125884464641E-13</v>
      </c>
      <c r="Q203" s="20">
        <f t="shared" si="162"/>
        <v>1.0345173963676741E-12</v>
      </c>
      <c r="R203" s="59">
        <f t="shared" si="191"/>
        <v>293.33333333333434</v>
      </c>
      <c r="S203" s="59">
        <f ca="1">AVERAGE(OFFSET($R$3,0,0,'Données projet'!$E$9+1,1))-AVERAGE(OFFSET($H$3,0,0,'Données projet'!$E$9+1,1))</f>
        <v>135.87963896238728</v>
      </c>
      <c r="T203" s="59">
        <f t="shared" si="204"/>
        <v>376.20053286003906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3.018744667007208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7.8490606331405419E-26</v>
      </c>
      <c r="AC203" s="22">
        <f t="shared" si="163"/>
        <v>3.018744667007208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1.5720061711932456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 t="e">
        <f>EXP(LN('Données projet'!B62)/'Données projet'!A62)</f>
        <v>#NUM!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79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80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79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81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81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80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79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80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zoomScale="90" zoomScaleNormal="90" workbookViewId="0">
      <selection activeCell="V16" sqref="V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0" t="s">
        <v>271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Peuplier non cultivé</v>
      </c>
      <c r="B6" s="144">
        <f>'Données projet'!D9</f>
        <v>0.5</v>
      </c>
      <c r="C6" s="145">
        <f ca="1">IF(OR('Données projet'!B9="",'Données projet'!C9="",'Données projet'!C9=0%),0,Calculateur!S3)</f>
        <v>135.87963896238728</v>
      </c>
      <c r="D6" s="145">
        <f>IF(OR('Données projet'!B9="",'Données projet'!C9="",'Données projet'!C9=0%),0,Calculateur!T3)</f>
        <v>376.20053286003906</v>
      </c>
      <c r="E6" s="145">
        <f ca="1">MIN(C6,D6)</f>
        <v>135.87963896238728</v>
      </c>
      <c r="F6" s="145">
        <f ca="1">E6*B6</f>
        <v>67.939819481193638</v>
      </c>
      <c r="G6" s="145">
        <f ca="1">F6*(100%-'Données projet'!$C$24)*(100%-'Données projet'!$C$25)*(100%-'Données projet'!$C$26)*(100%-'Données projet'!$C$27)</f>
        <v>46.470836525136448</v>
      </c>
      <c r="H6" s="146">
        <f>IF(OR('Données projet'!B9="",'Données projet'!C9="",'Données projet'!C9=0%),0,AVERAGE(Calculateur!$AC$3:$AC$33)*B6)</f>
        <v>9.7295435099850192</v>
      </c>
      <c r="I6" s="147">
        <f>H6*(100%-'Données projet'!$C$24)*(100%-'Données projet'!$C$25)*(100%-'Données projet'!$C$26)*(100%-'Données projet'!$C$27)</f>
        <v>6.6550077608297533</v>
      </c>
      <c r="J6" s="148">
        <f>IF(OR('Données projet'!B9="",'Données projet'!C9="",'Données projet'!C9=0%),0,SUM(Calculateur!$V$3:$V$33)*VLOOKUP('Données projet'!$B$9,Paramètres!$A$1:$I$89,9,0)*B6)</f>
        <v>162.43099999999998</v>
      </c>
      <c r="K6" s="149">
        <f>J6*(100%-'Données projet'!$C$24)*(100%-'Données projet'!$C$25)*(100%-'Données projet'!$C$26)*(100%-'Données projet'!$C$27)</f>
        <v>111.10280399999999</v>
      </c>
      <c r="L6" s="150">
        <f ca="1">G6+I6+K6</f>
        <v>164.22864828596619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/>
      </c>
      <c r="B7" s="152">
        <f>'Données projet'!D10</f>
        <v>0</v>
      </c>
      <c r="C7" s="145">
        <f>IF(OR('Données projet'!B10="",'Données projet'!C10="",'Données projet'!C10=0%),0,Calculateur!AN3)</f>
        <v>0</v>
      </c>
      <c r="D7" s="145">
        <f>IF(OR('Données projet'!B10="",'Données projet'!C10="",'Données projet'!C10=0%),0,Calculateur!AO3)</f>
        <v>0</v>
      </c>
      <c r="E7" s="145">
        <f t="shared" ref="E7:E15" si="0">MIN(C7,D7)</f>
        <v>0</v>
      </c>
      <c r="F7" s="145">
        <f t="shared" ref="F7:F15" si="1">E7*B7</f>
        <v>0</v>
      </c>
      <c r="G7" s="145">
        <f>F7*(100%-'Données projet'!$C$24)*(100%-'Données projet'!$C$25)*(100%-'Données projet'!$C$26)*(100%-'Données projet'!$C$27)</f>
        <v>0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67.939819481193638</v>
      </c>
      <c r="G16" s="164">
        <f t="shared" ca="1" si="3"/>
        <v>46.470836525136448</v>
      </c>
      <c r="H16" s="165">
        <f t="shared" si="3"/>
        <v>9.7295435099850192</v>
      </c>
      <c r="I16" s="165">
        <f t="shared" si="3"/>
        <v>6.6550077608297533</v>
      </c>
      <c r="J16" s="166">
        <f t="shared" si="3"/>
        <v>162.43099999999998</v>
      </c>
      <c r="K16" s="166">
        <f t="shared" si="3"/>
        <v>111.10280399999999</v>
      </c>
      <c r="L16" s="167">
        <f t="shared" ca="1" si="3"/>
        <v>164.22864828596619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82" t="s">
        <v>246</v>
      </c>
      <c r="G17" s="283"/>
      <c r="H17" s="283"/>
      <c r="I17" s="283"/>
      <c r="J17" s="283"/>
      <c r="K17" s="283"/>
      <c r="L17" s="28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69"/>
      <c r="G18" s="269"/>
      <c r="H18" s="269"/>
      <c r="I18" s="269"/>
      <c r="J18" s="269"/>
      <c r="K18" s="269"/>
      <c r="L18" s="26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Peuplier non cultivé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0" t="s">
        <v>272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6" t="s">
        <v>315</v>
      </c>
      <c r="I4" s="256"/>
      <c r="K4" s="298" t="s">
        <v>253</v>
      </c>
      <c r="L4" s="299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290" t="s">
        <v>310</v>
      </c>
      <c r="S7" s="291"/>
      <c r="T7" s="291"/>
      <c r="U7" s="291"/>
      <c r="V7" s="29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Peuplier non cultivé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0.5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/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Peuplier non cultivé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01" t="s">
        <v>318</v>
      </c>
      <c r="H15" s="188"/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01"/>
      <c r="H16" s="188"/>
      <c r="I16" s="189"/>
      <c r="J16" s="200"/>
      <c r="K16" s="206"/>
      <c r="L16" s="298" t="s">
        <v>254</v>
      </c>
      <c r="M16" s="299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01"/>
      <c r="J17" s="200"/>
      <c r="K17" s="206"/>
      <c r="L17" s="258" t="s">
        <v>289</v>
      </c>
      <c r="M17" s="26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01"/>
      <c r="J18" s="200"/>
      <c r="K18" s="206"/>
      <c r="L18" s="258" t="s">
        <v>255</v>
      </c>
      <c r="M18" s="26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01"/>
      <c r="H19" s="210" t="s">
        <v>178</v>
      </c>
      <c r="I19" s="210" t="s">
        <v>287</v>
      </c>
      <c r="J19" s="91"/>
      <c r="K19" s="171"/>
      <c r="L19" s="298" t="s">
        <v>288</v>
      </c>
      <c r="M19" s="299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01"/>
      <c r="H20" s="188"/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/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/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5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/>
      <c r="I23" s="189"/>
      <c r="K23" s="206"/>
      <c r="L23" s="300" t="s">
        <v>260</v>
      </c>
      <c r="M23" s="300"/>
      <c r="N23" s="300"/>
      <c r="O23" s="23"/>
      <c r="P23" s="23"/>
      <c r="Q23" s="232"/>
      <c r="R23" s="23"/>
      <c r="S23" s="36" t="s">
        <v>264</v>
      </c>
      <c r="T23" s="29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5"/>
      <c r="V23" s="29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10</v>
      </c>
      <c r="B24" s="179">
        <f>'Données projet'!D37</f>
        <v>0</v>
      </c>
      <c r="C24" s="191"/>
      <c r="D24" s="180">
        <f t="shared" ref="D24:D42" si="2">B24*C24</f>
        <v>0</v>
      </c>
      <c r="E24" s="191"/>
      <c r="F24" s="231"/>
      <c r="H24" s="188"/>
      <c r="I24" s="189"/>
      <c r="K24" s="206"/>
      <c r="O24" s="23"/>
      <c r="P24" s="23"/>
      <c r="Q24" s="232"/>
      <c r="R24" s="23"/>
      <c r="S24" s="36" t="s">
        <v>261</v>
      </c>
      <c r="T24" s="29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6"/>
      <c r="V24" s="29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15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/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297">
        <f ca="1">T23-T24</f>
        <v>0</v>
      </c>
      <c r="U25" s="297"/>
      <c r="V25" s="29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20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84" t="s">
        <v>258</v>
      </c>
      <c r="M26" s="285"/>
      <c r="N26" s="285"/>
      <c r="O26" s="285"/>
      <c r="P26" s="286"/>
      <c r="Q26" s="232"/>
      <c r="R26" s="23"/>
      <c r="S26" s="184" t="s">
        <v>265</v>
      </c>
      <c r="T26" s="294" t="str">
        <f ca="1">IF(T25&lt;0,"Votre projet est additionnel","Votre projet n'est pas additionnel")</f>
        <v>Votre projet n'est pas additionnel</v>
      </c>
      <c r="U26" s="294"/>
      <c r="V26" s="29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25</v>
      </c>
      <c r="B27" s="179">
        <f>'Données projet'!D40</f>
        <v>315.39999999999998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87"/>
      <c r="M27" s="288"/>
      <c r="N27" s="288"/>
      <c r="O27" s="288"/>
      <c r="P27" s="289"/>
      <c r="Q27" s="232"/>
      <c r="R27" s="23"/>
      <c r="S27" s="293" t="s">
        <v>267</v>
      </c>
      <c r="T27" s="293"/>
      <c r="U27" s="293"/>
      <c r="V27" s="29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0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0</v>
      </c>
      <c r="B29" s="179">
        <f>'Données projet'!D42</f>
        <v>0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0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0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/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0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0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0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0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 t="str">
        <f>IF(O58+1&lt;=MIN('Données projet'!$E$9:$E$18),O58+1,"STOP")</f>
        <v>STOP</v>
      </c>
      <c r="P59" s="183" t="e">
        <f t="shared" si="3"/>
        <v>#VALUE!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 t="e">
        <f>IF(O59+1&lt;=MIN('Données projet'!$E$9:$E$18),O59+1,"STOP")</f>
        <v>#VALUE!</v>
      </c>
      <c r="P60" s="183" t="e">
        <f t="shared" si="3"/>
        <v>#VALUE!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0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 t="e">
        <f>IF(O60+1&lt;=MIN('Données projet'!$E$9:$E$18),O60+1,"STOP")</f>
        <v>#VALUE!</v>
      </c>
      <c r="P61" s="183" t="e">
        <f t="shared" si="3"/>
        <v>#VALUE!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 t="e">
        <f>IF(O61+1&lt;=MIN('Données projet'!$E$9:$E$18),O61+1,"STOP")</f>
        <v>#VALUE!</v>
      </c>
      <c r="P62" s="183" t="e">
        <f t="shared" si="3"/>
        <v>#VALUE!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 t="e">
        <f>IF(O62+1&lt;=MIN('Données projet'!$E$9:$E$18),O62+1,"STOP")</f>
        <v>#VALUE!</v>
      </c>
      <c r="P63" s="183" t="e">
        <f t="shared" si="3"/>
        <v>#VALUE!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e">
        <f>IF(O63+1&lt;=MIN('Données projet'!$E$9:$E$18),O63+1,"STOP")</f>
        <v>#VALUE!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2024-09-09T11:54:22Z</cp:lastPrinted>
  <dcterms:created xsi:type="dcterms:W3CDTF">2021-02-01T08:22:39Z</dcterms:created>
  <dcterms:modified xsi:type="dcterms:W3CDTF">2024-09-09T12:01:23Z</dcterms:modified>
</cp:coreProperties>
</file>