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21 - SPOERRY GERARD\Dossier à déposer\"/>
    </mc:Choice>
  </mc:AlternateContent>
  <xr:revisionPtr revIDLastSave="0" documentId="13_ncr:1_{42A7231B-F3E0-43BA-B40B-1B8006F80073}" xr6:coauthVersionLast="36" xr6:coauthVersionMax="36" xr10:uidLastSave="{00000000-0000-0000-0000-000000000000}"/>
  <bookViews>
    <workbookView xWindow="0" yWindow="0" windowWidth="28800" windowHeight="1102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V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FR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G155" i="2"/>
  <c r="EA155" i="2"/>
  <c r="ED154" i="2"/>
  <c r="EY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D155" i="2"/>
  <c r="DH156" i="2"/>
  <c r="FS156" i="2"/>
  <c r="EY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Y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FS161" i="2"/>
  <c r="EX161" i="2"/>
  <c r="ED160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D162" i="2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D163" i="2"/>
  <c r="DI163" i="2"/>
  <c r="FR164" i="2"/>
  <c r="EY163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ED165" i="2"/>
  <c r="FS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FR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DI167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D171" i="2"/>
  <c r="EA172" i="2"/>
  <c r="EV172" i="2"/>
  <c r="EY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EC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HG178" i="2"/>
  <c r="HH178" i="2"/>
  <c r="EW178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V185" i="2"/>
  <c r="EW185" i="2"/>
  <c r="EB185" i="2"/>
  <c r="EA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FS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AA189" i="2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H190" i="2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Y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D193" i="2"/>
  <c r="FQ194" i="2"/>
  <c r="EA194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A195" i="2"/>
  <c r="HI195" i="2"/>
  <c r="ED194" i="2"/>
  <c r="FQ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FS197" i="2"/>
  <c r="EW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Y198" i="2"/>
  <c r="EW199" i="2"/>
  <c r="EV199" i="2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Y200" i="2"/>
  <c r="DI200" i="2"/>
  <c r="ED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HI202" i="2"/>
  <c r="ED201" i="2"/>
  <c r="FS202" i="2"/>
  <c r="EX202" i="2"/>
  <c r="EY201" i="2"/>
  <c r="FZ6" i="2"/>
  <c r="EW202" i="2"/>
  <c r="FR202" i="2"/>
  <c r="HH202" i="2"/>
  <c r="HJ202" i="2" s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3" i="2" a="1"/>
  <c r="FY73" i="2" s="1"/>
  <c r="FY78" i="2" a="1"/>
  <c r="FY78" i="2" s="1"/>
  <c r="FY188" i="2" a="1"/>
  <c r="FY188" i="2" s="1"/>
  <c r="FY24" i="2" a="1"/>
  <c r="FY24" i="2" s="1"/>
  <c r="FY149" i="2" a="1"/>
  <c r="FY149" i="2" s="1"/>
  <c r="BC7" i="2" a="1"/>
  <c r="BC7" i="2" s="1"/>
  <c r="GT190" i="2" a="1"/>
  <c r="GT190" i="2" s="1"/>
  <c r="EI87" i="2" a="1"/>
  <c r="EI87" i="2" s="1"/>
  <c r="DN6" i="2" a="1"/>
  <c r="DN6" i="2" s="1"/>
  <c r="DO6" i="2" s="1"/>
  <c r="AX200" i="2"/>
  <c r="FY69" i="2" l="1" a="1"/>
  <c r="FY69" i="2" s="1"/>
  <c r="FY186" i="2" a="1"/>
  <c r="FY186" i="2" s="1"/>
  <c r="DN45" i="2" a="1"/>
  <c r="DN45" i="2" s="1"/>
  <c r="DN80" i="2" a="1"/>
  <c r="DN80" i="2" s="1"/>
  <c r="EI139" i="2" a="1"/>
  <c r="EI139" i="2" s="1"/>
  <c r="FY120" i="2" a="1"/>
  <c r="FY120" i="2" s="1"/>
  <c r="FY165" i="2" a="1"/>
  <c r="FY165" i="2" s="1"/>
  <c r="FY121" i="2" a="1"/>
  <c r="FY121" i="2" s="1"/>
  <c r="FY146" i="2" a="1"/>
  <c r="FY146" i="2" s="1"/>
  <c r="FY182" i="2" a="1"/>
  <c r="FY182" i="2" s="1"/>
  <c r="FY86" i="2" a="1"/>
  <c r="FY86" i="2" s="1"/>
  <c r="FY172" i="2" a="1"/>
  <c r="FY172" i="2" s="1"/>
  <c r="FY174" i="2" a="1"/>
  <c r="FY174" i="2" s="1"/>
  <c r="FY18" i="2" a="1"/>
  <c r="FY18" i="2" s="1"/>
  <c r="FY104" i="2" a="1"/>
  <c r="FY104" i="2" s="1"/>
  <c r="FY99" i="2" a="1"/>
  <c r="FY99" i="2" s="1"/>
  <c r="FY133" i="2" a="1"/>
  <c r="FY133" i="2" s="1"/>
  <c r="FY34" i="2" a="1"/>
  <c r="FY34" i="2" s="1"/>
  <c r="FY92" i="2" a="1"/>
  <c r="FY92" i="2" s="1"/>
  <c r="FY35" i="2" a="1"/>
  <c r="FY35" i="2" s="1"/>
  <c r="FY167" i="2" a="1"/>
  <c r="FY167" i="2" s="1"/>
  <c r="FY124" i="2" a="1"/>
  <c r="FY124" i="2" s="1"/>
  <c r="FY173" i="2" a="1"/>
  <c r="FY173" i="2" s="1"/>
  <c r="FY22" i="2" a="1"/>
  <c r="FY22" i="2" s="1"/>
  <c r="FY54" i="2" a="1"/>
  <c r="FY54" i="2" s="1"/>
  <c r="FY72" i="2" a="1"/>
  <c r="FY72" i="2" s="1"/>
  <c r="FY191" i="2" a="1"/>
  <c r="FY191" i="2" s="1"/>
  <c r="FY109" i="2" a="1"/>
  <c r="FY109" i="2" s="1"/>
  <c r="FY62" i="2" a="1"/>
  <c r="FY62" i="2" s="1"/>
  <c r="FY30" i="2" a="1"/>
  <c r="FY30" i="2" s="1"/>
  <c r="FY55" i="2" a="1"/>
  <c r="FY55" i="2" s="1"/>
  <c r="FY110" i="2" a="1"/>
  <c r="FY110" i="2" s="1"/>
  <c r="FY142" i="2" a="1"/>
  <c r="FY142" i="2" s="1"/>
  <c r="FY159" i="2" a="1"/>
  <c r="FY159" i="2" s="1"/>
  <c r="FY42" i="2" a="1"/>
  <c r="FY42" i="2" s="1"/>
  <c r="FY196" i="2" a="1"/>
  <c r="FY196" i="2" s="1"/>
  <c r="FY126" i="2" a="1"/>
  <c r="FY126" i="2" s="1"/>
  <c r="FY153" i="2" a="1"/>
  <c r="FY153" i="2" s="1"/>
  <c r="FY82" i="2" a="1"/>
  <c r="FY82" i="2" s="1"/>
  <c r="FY169" i="2" a="1"/>
  <c r="FY169" i="2" s="1"/>
  <c r="FY116" i="2" a="1"/>
  <c r="FY116" i="2" s="1"/>
  <c r="FY102" i="2" a="1"/>
  <c r="FY102" i="2" s="1"/>
  <c r="FY32" i="2" a="1"/>
  <c r="FY32" i="2" s="1"/>
  <c r="FY115" i="2" a="1"/>
  <c r="FY115" i="2" s="1"/>
  <c r="FY190" i="2" a="1"/>
  <c r="FY190" i="2" s="1"/>
  <c r="FY111" i="2" a="1"/>
  <c r="FY111" i="2" s="1"/>
  <c r="FY66" i="2" a="1"/>
  <c r="FY66" i="2" s="1"/>
  <c r="FY57" i="2" a="1"/>
  <c r="FY57" i="2" s="1"/>
  <c r="FY58" i="2" a="1"/>
  <c r="FY58" i="2" s="1"/>
  <c r="FY178" i="2" a="1"/>
  <c r="FY178" i="2" s="1"/>
  <c r="FY152" i="2" a="1"/>
  <c r="FY152" i="2" s="1"/>
  <c r="FY71" i="2" a="1"/>
  <c r="FY71" i="2" s="1"/>
  <c r="FY50" i="2" a="1"/>
  <c r="FY50" i="2" s="1"/>
  <c r="FY79" i="2" a="1"/>
  <c r="FY79" i="2" s="1"/>
  <c r="FY140" i="2" a="1"/>
  <c r="FY140" i="2" s="1"/>
  <c r="FY80" i="2" a="1"/>
  <c r="FY80" i="2" s="1"/>
  <c r="FY164" i="2" a="1"/>
  <c r="FY164" i="2" s="1"/>
  <c r="FY28" i="2" a="1"/>
  <c r="FY28" i="2" s="1"/>
  <c r="FY143" i="2" a="1"/>
  <c r="FY143" i="2" s="1"/>
  <c r="FY29" i="2" a="1"/>
  <c r="FY29" i="2" s="1"/>
  <c r="DN129" i="2" a="1"/>
  <c r="DN129" i="2" s="1"/>
  <c r="DN29" i="2" a="1"/>
  <c r="DN29" i="2" s="1"/>
  <c r="DN137" i="2" a="1"/>
  <c r="DN137" i="2" s="1"/>
  <c r="DN133" i="2" a="1"/>
  <c r="DN133" i="2" s="1"/>
  <c r="DN65" i="2" a="1"/>
  <c r="DN65" i="2" s="1"/>
  <c r="DN31" i="2" a="1"/>
  <c r="DN31" i="2" s="1"/>
  <c r="DN38" i="2" a="1"/>
  <c r="DN38" i="2" s="1"/>
  <c r="DN70" i="2" a="1"/>
  <c r="DN70" i="2" s="1"/>
  <c r="DN168" i="2" a="1"/>
  <c r="DN168" i="2" s="1"/>
  <c r="DN41" i="2" a="1"/>
  <c r="DN41" i="2" s="1"/>
  <c r="DN55" i="2" a="1"/>
  <c r="DN55" i="2" s="1"/>
  <c r="DN43" i="2" a="1"/>
  <c r="DN43" i="2" s="1"/>
  <c r="DN187" i="2" a="1"/>
  <c r="DN187" i="2" s="1"/>
  <c r="DN110" i="2" a="1"/>
  <c r="DN110" i="2" s="1"/>
  <c r="DN186" i="2" a="1"/>
  <c r="DN186" i="2" s="1"/>
  <c r="DN132" i="2" a="1"/>
  <c r="DN132" i="2" s="1"/>
  <c r="DN63" i="2" a="1"/>
  <c r="DN63" i="2" s="1"/>
  <c r="DN124" i="2" a="1"/>
  <c r="DN124" i="2" s="1"/>
  <c r="DN30" i="2" a="1"/>
  <c r="DN30" i="2" s="1"/>
  <c r="DN16" i="2" a="1"/>
  <c r="DN16" i="2" s="1"/>
  <c r="DN155" i="2" a="1"/>
  <c r="DN155" i="2" s="1"/>
  <c r="DN162" i="2" a="1"/>
  <c r="DN162" i="2" s="1"/>
  <c r="DN114" i="2" a="1"/>
  <c r="DN114" i="2" s="1"/>
  <c r="DN49" i="2" a="1"/>
  <c r="DN49" i="2" s="1"/>
  <c r="DN103" i="2" a="1"/>
  <c r="DN103" i="2" s="1"/>
  <c r="DN167" i="2" a="1"/>
  <c r="DN167" i="2" s="1"/>
  <c r="DN176" i="2" a="1"/>
  <c r="DN176" i="2" s="1"/>
  <c r="DN164" i="2" a="1"/>
  <c r="DN164" i="2" s="1"/>
  <c r="DN123" i="2" a="1"/>
  <c r="DN123" i="2" s="1"/>
  <c r="DN46" i="2" a="1"/>
  <c r="DN46" i="2" s="1"/>
  <c r="DN190" i="2" a="1"/>
  <c r="DN190" i="2" s="1"/>
  <c r="DN135" i="2" a="1"/>
  <c r="DN135" i="2" s="1"/>
  <c r="DN150" i="2" a="1"/>
  <c r="DN150" i="2" s="1"/>
  <c r="DN192" i="2" a="1"/>
  <c r="DN192" i="2" s="1"/>
  <c r="DN66" i="2" a="1"/>
  <c r="DN66" i="2" s="1"/>
  <c r="DN188" i="2" a="1"/>
  <c r="DN188" i="2" s="1"/>
  <c r="DN86" i="2" a="1"/>
  <c r="DN86" i="2" s="1"/>
  <c r="DN177" i="2" a="1"/>
  <c r="DN177" i="2" s="1"/>
  <c r="DN115" i="2" a="1"/>
  <c r="DN115" i="2" s="1"/>
  <c r="DN153" i="2" a="1"/>
  <c r="DN153" i="2" s="1"/>
  <c r="BC83" i="2" a="1"/>
  <c r="BC83" i="2" s="1"/>
  <c r="BC151" i="2" a="1"/>
  <c r="BC151" i="2" s="1"/>
  <c r="GT38" i="2" a="1"/>
  <c r="GT38" i="2" s="1"/>
  <c r="GT178" i="2" a="1"/>
  <c r="GT178" i="2" s="1"/>
  <c r="GT74" i="2" a="1"/>
  <c r="GT74" i="2" s="1"/>
  <c r="GT191" i="2" a="1"/>
  <c r="GT191" i="2" s="1"/>
  <c r="GT33" i="2" a="1"/>
  <c r="GT33" i="2" s="1"/>
  <c r="HG203" i="2"/>
  <c r="GT152" i="2" a="1"/>
  <c r="GT152" i="2" s="1"/>
  <c r="GT133" i="2" a="1"/>
  <c r="GT133" i="2" s="1"/>
  <c r="GT122" i="2" a="1"/>
  <c r="GT122" i="2" s="1"/>
  <c r="GT51" i="2" a="1"/>
  <c r="GT51" i="2" s="1"/>
  <c r="GT126" i="2" a="1"/>
  <c r="GT126" i="2" s="1"/>
  <c r="GT121" i="2" a="1"/>
  <c r="GT121" i="2" s="1"/>
  <c r="GT68" i="2" a="1"/>
  <c r="GT68" i="2" s="1"/>
  <c r="GT189" i="2" a="1"/>
  <c r="GT189" i="2" s="1"/>
  <c r="GT198" i="2" a="1"/>
  <c r="GT198" i="2" s="1"/>
  <c r="GT181" i="2" a="1"/>
  <c r="GT181" i="2" s="1"/>
  <c r="GT15" i="2" a="1"/>
  <c r="GT15" i="2" s="1"/>
  <c r="GT21" i="2" a="1"/>
  <c r="GT21" i="2" s="1"/>
  <c r="GT184" i="2" a="1"/>
  <c r="GT184" i="2" s="1"/>
  <c r="GT138" i="2" a="1"/>
  <c r="GT138" i="2" s="1"/>
  <c r="GT11" i="2" a="1"/>
  <c r="GT11" i="2" s="1"/>
  <c r="GT115" i="2" a="1"/>
  <c r="GT115" i="2" s="1"/>
  <c r="GT107" i="2" a="1"/>
  <c r="GT107" i="2" s="1"/>
  <c r="GT102" i="2" a="1"/>
  <c r="GT102" i="2" s="1"/>
  <c r="GT12" i="2" a="1"/>
  <c r="GT12" i="2" s="1"/>
  <c r="GT174" i="2" a="1"/>
  <c r="GT174" i="2" s="1"/>
  <c r="GT147" i="2" a="1"/>
  <c r="GT147" i="2" s="1"/>
  <c r="FY47" i="2" a="1"/>
  <c r="FY47" i="2" s="1"/>
  <c r="DN170" i="2" a="1"/>
  <c r="DN170" i="2" s="1"/>
  <c r="EI113" i="2" a="1"/>
  <c r="EI113" i="2" s="1"/>
  <c r="DN56" i="2" a="1"/>
  <c r="DN56" i="2" s="1"/>
  <c r="DN50" i="2" a="1"/>
  <c r="DN50" i="2" s="1"/>
  <c r="DN113" i="2" a="1"/>
  <c r="DN113" i="2" s="1"/>
  <c r="DN25" i="2" a="1"/>
  <c r="DN25" i="2" s="1"/>
  <c r="DN184" i="2" a="1"/>
  <c r="DN184" i="2" s="1"/>
  <c r="DN152" i="2" a="1"/>
  <c r="DN152" i="2" s="1"/>
  <c r="CS66" i="2" a="1"/>
  <c r="CS66" i="2" s="1"/>
  <c r="CS137" i="2" a="1"/>
  <c r="CS137" i="2" s="1"/>
  <c r="CS116" i="2" a="1"/>
  <c r="CS116" i="2" s="1"/>
  <c r="CS24" i="2" a="1"/>
  <c r="CS24" i="2" s="1"/>
  <c r="CS120" i="2" a="1"/>
  <c r="CS120" i="2" s="1"/>
  <c r="BX107" i="2" a="1"/>
  <c r="BX107" i="2" s="1"/>
  <c r="BC38" i="2" a="1"/>
  <c r="BC38" i="2" s="1"/>
  <c r="BC31" i="2" a="1"/>
  <c r="BC31" i="2" s="1"/>
  <c r="BC181" i="2" a="1"/>
  <c r="BC181" i="2" s="1"/>
  <c r="BC84" i="2" a="1"/>
  <c r="BC84" i="2" s="1"/>
  <c r="BC65" i="2" a="1"/>
  <c r="BC65" i="2" s="1"/>
  <c r="BC32" i="2" a="1"/>
  <c r="BC32" i="2" s="1"/>
  <c r="BC126" i="2" a="1"/>
  <c r="BC126" i="2" s="1"/>
  <c r="BC143" i="2" a="1"/>
  <c r="BC143" i="2" s="1"/>
  <c r="BC68" i="2" a="1"/>
  <c r="BC68" i="2" s="1"/>
  <c r="BC55" i="2" a="1"/>
  <c r="BC55" i="2" s="1"/>
  <c r="BC130" i="2" a="1"/>
  <c r="BC130" i="2" s="1"/>
  <c r="BC117" i="2" a="1"/>
  <c r="BC117" i="2" s="1"/>
  <c r="BC18" i="2" a="1"/>
  <c r="BC18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CS105" i="2" a="1"/>
  <c r="CS105" i="2" s="1"/>
  <c r="CS72" i="2" a="1"/>
  <c r="CS72" i="2" s="1"/>
  <c r="CS38" i="2" a="1"/>
  <c r="CS38" i="2" s="1"/>
  <c r="CS161" i="2" a="1"/>
  <c r="CS161" i="2" s="1"/>
  <c r="CS134" i="2" a="1"/>
  <c r="CS134" i="2" s="1"/>
  <c r="CS114" i="2" a="1"/>
  <c r="CS114" i="2" s="1"/>
  <c r="CS129" i="2" a="1"/>
  <c r="CS129" i="2" s="1"/>
  <c r="CS52" i="2" a="1"/>
  <c r="CS52" i="2" s="1"/>
  <c r="FD82" i="2" a="1"/>
  <c r="FD82" i="2" s="1"/>
  <c r="FD19" i="2" a="1"/>
  <c r="FD19" i="2" s="1"/>
  <c r="FD14" i="2" a="1"/>
  <c r="FD14" i="2" s="1"/>
  <c r="FD187" i="2" a="1"/>
  <c r="FD187" i="2" s="1"/>
  <c r="FD194" i="2" a="1"/>
  <c r="FD194" i="2" s="1"/>
  <c r="FD160" i="2" a="1"/>
  <c r="FD160" i="2" s="1"/>
  <c r="FD137" i="2" a="1"/>
  <c r="FD137" i="2" s="1"/>
  <c r="FD131" i="2" a="1"/>
  <c r="FD131" i="2" s="1"/>
  <c r="FD43" i="2" a="1"/>
  <c r="FD43" i="2" s="1"/>
  <c r="FD48" i="2" a="1"/>
  <c r="FD48" i="2" s="1"/>
  <c r="FD167" i="2" a="1"/>
  <c r="FD167" i="2" s="1"/>
  <c r="FD64" i="2" a="1"/>
  <c r="FD64" i="2" s="1"/>
  <c r="FD44" i="2" a="1"/>
  <c r="FD44" i="2" s="1"/>
  <c r="FD60" i="2" a="1"/>
  <c r="FD60" i="2" s="1"/>
  <c r="FD188" i="2" a="1"/>
  <c r="FD188" i="2" s="1"/>
  <c r="FD189" i="2" a="1"/>
  <c r="FD189" i="2" s="1"/>
  <c r="FD59" i="2" a="1"/>
  <c r="FD59" i="2" s="1"/>
  <c r="FD21" i="2" a="1"/>
  <c r="FD21" i="2" s="1"/>
  <c r="FD159" i="2" a="1"/>
  <c r="FD159" i="2" s="1"/>
  <c r="FD107" i="2" a="1"/>
  <c r="FD107" i="2" s="1"/>
  <c r="FS203" i="2"/>
  <c r="FD144" i="2" a="1"/>
  <c r="FD144" i="2" s="1"/>
  <c r="EI198" i="2" a="1"/>
  <c r="EI198" i="2" s="1"/>
  <c r="EI35" i="2" a="1"/>
  <c r="EI35" i="2" s="1"/>
  <c r="EI170" i="2" a="1"/>
  <c r="EI170" i="2" s="1"/>
  <c r="EI16" i="2" a="1"/>
  <c r="EI16" i="2" s="1"/>
  <c r="EI20" i="2" a="1"/>
  <c r="EI20" i="2" s="1"/>
  <c r="EI165" i="2" a="1"/>
  <c r="EI165" i="2" s="1"/>
  <c r="EI195" i="2" a="1"/>
  <c r="EI195" i="2" s="1"/>
  <c r="EI38" i="2" a="1"/>
  <c r="EI38" i="2" s="1"/>
  <c r="EI142" i="2" a="1"/>
  <c r="EI142" i="2" s="1"/>
  <c r="EI29" i="2" a="1"/>
  <c r="EI29" i="2" s="1"/>
  <c r="EI162" i="2" a="1"/>
  <c r="EI162" i="2" s="1"/>
  <c r="EI178" i="2" a="1"/>
  <c r="EI178" i="2" s="1"/>
  <c r="EI36" i="2" a="1"/>
  <c r="EI36" i="2" s="1"/>
  <c r="EI166" i="2" a="1"/>
  <c r="EI166" i="2" s="1"/>
  <c r="EI67" i="2" a="1"/>
  <c r="EI67" i="2" s="1"/>
  <c r="EI109" i="2" a="1"/>
  <c r="EI109" i="2" s="1"/>
  <c r="EI128" i="2" a="1"/>
  <c r="EI128" i="2" s="1"/>
  <c r="EI145" i="2" a="1"/>
  <c r="EI145" i="2" s="1"/>
  <c r="EY202" i="2"/>
  <c r="EI34" i="2" a="1"/>
  <c r="EI34" i="2" s="1"/>
  <c r="EI150" i="2" a="1"/>
  <c r="EI150" i="2" s="1"/>
  <c r="EI71" i="2" a="1"/>
  <c r="EI71" i="2" s="1"/>
  <c r="EI106" i="2" a="1"/>
  <c r="EI106" i="2" s="1"/>
  <c r="EI37" i="2" a="1"/>
  <c r="EI37" i="2" s="1"/>
  <c r="EI57" i="2" a="1"/>
  <c r="EI57" i="2" s="1"/>
  <c r="EI153" i="2" a="1"/>
  <c r="EI153" i="2" s="1"/>
  <c r="CS56" i="2" a="1"/>
  <c r="CS56" i="2" s="1"/>
  <c r="CS77" i="2" a="1"/>
  <c r="CS77" i="2" s="1"/>
  <c r="CS185" i="2" a="1"/>
  <c r="CS185" i="2" s="1"/>
  <c r="BC114" i="2" a="1"/>
  <c r="BC114" i="2" s="1"/>
  <c r="BC185" i="2" a="1"/>
  <c r="BC185" i="2" s="1"/>
  <c r="BC82" i="2" a="1"/>
  <c r="BC82" i="2" s="1"/>
  <c r="BC47" i="2" a="1"/>
  <c r="BC47" i="2" s="1"/>
  <c r="BC58" i="2" a="1"/>
  <c r="BC58" i="2" s="1"/>
  <c r="BC34" i="2" a="1"/>
  <c r="BC34" i="2" s="1"/>
  <c r="BC164" i="2" a="1"/>
  <c r="BC164" i="2" s="1"/>
  <c r="BC192" i="2" a="1"/>
  <c r="BC192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D203" i="2"/>
  <c r="CN203" i="2"/>
  <c r="DI203" i="2"/>
  <c r="FT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GE176" i="2" l="1"/>
  <c r="GE151" i="2"/>
  <c r="GE11" i="2"/>
  <c r="GE41" i="2"/>
  <c r="GE147" i="2"/>
  <c r="GE116" i="2"/>
  <c r="GE104" i="2"/>
  <c r="GE188" i="2"/>
  <c r="GE58" i="2"/>
  <c r="GE92" i="2"/>
  <c r="GE110" i="2"/>
  <c r="GE51" i="2"/>
  <c r="GE66" i="2"/>
  <c r="GE145" i="2"/>
  <c r="GE23" i="2"/>
  <c r="GE59" i="2"/>
  <c r="GE28" i="2"/>
  <c r="GE125" i="2"/>
  <c r="GE91" i="2"/>
  <c r="GE134" i="2"/>
  <c r="GE159" i="2"/>
  <c r="GE12" i="2"/>
  <c r="GE95" i="2"/>
  <c r="GE129" i="2"/>
  <c r="GE114" i="2"/>
  <c r="GE185" i="2"/>
  <c r="GE162" i="2"/>
  <c r="GE149" i="2"/>
  <c r="GE112" i="2"/>
  <c r="GE13" i="2"/>
  <c r="GE85" i="2"/>
  <c r="GE45" i="2"/>
  <c r="GE100" i="2"/>
  <c r="GE122" i="2"/>
  <c r="GE168" i="2"/>
  <c r="GE68" i="2"/>
  <c r="GE47" i="2"/>
  <c r="GE146" i="2"/>
  <c r="GE163" i="2"/>
  <c r="GE181" i="2"/>
  <c r="GE153" i="2"/>
  <c r="GE14" i="2"/>
  <c r="GE187" i="2"/>
  <c r="GE93" i="2"/>
  <c r="GE161" i="2"/>
  <c r="GE15" i="2"/>
  <c r="GE174" i="2"/>
  <c r="GE109" i="2"/>
  <c r="GE103" i="2"/>
  <c r="GE90" i="2"/>
  <c r="GE94" i="2"/>
  <c r="GE195" i="2"/>
  <c r="GE54" i="2"/>
  <c r="GE102" i="2"/>
  <c r="GE25" i="2"/>
  <c r="GE24" i="2"/>
  <c r="GE67" i="2"/>
  <c r="GE16" i="2"/>
  <c r="GE148" i="2"/>
  <c r="GE60" i="2"/>
  <c r="GE167" i="2"/>
  <c r="GE31" i="2"/>
  <c r="GE175" i="2"/>
  <c r="GE83" i="2"/>
  <c r="GE8" i="2"/>
  <c r="GE49" i="2"/>
  <c r="GE88" i="2"/>
  <c r="GE144" i="2"/>
  <c r="GE9" i="2"/>
  <c r="GE105" i="2"/>
  <c r="GE40" i="2"/>
  <c r="GE35" i="2"/>
  <c r="GE166" i="2"/>
  <c r="GE87" i="2"/>
  <c r="GE80" i="2"/>
  <c r="GE158" i="2"/>
  <c r="GE193" i="2"/>
  <c r="GE20" i="2"/>
  <c r="GE46" i="2"/>
  <c r="GE178" i="2"/>
  <c r="GE30" i="2"/>
  <c r="GE124" i="2"/>
  <c r="GE115" i="2"/>
  <c r="GE165" i="2"/>
  <c r="GE133" i="2"/>
  <c r="GE56" i="2"/>
  <c r="GE44" i="2"/>
  <c r="GE61" i="2"/>
  <c r="GE29" i="2"/>
  <c r="GE6" i="2"/>
  <c r="GE39" i="2"/>
  <c r="GE74" i="2"/>
  <c r="GE70" i="2"/>
  <c r="GE77" i="2"/>
  <c r="GE48" i="2"/>
  <c r="GE202" i="2"/>
  <c r="GE179" i="2"/>
  <c r="GE173" i="2"/>
  <c r="GE5" i="2"/>
  <c r="GE130" i="2"/>
  <c r="GE119" i="2"/>
  <c r="GE131" i="2"/>
  <c r="GE18" i="2"/>
  <c r="GE182" i="2"/>
  <c r="GE52" i="2"/>
  <c r="GE7" i="2"/>
  <c r="GE150" i="2"/>
  <c r="GE135" i="2"/>
  <c r="GE194" i="2"/>
  <c r="GE192" i="2"/>
  <c r="GE200" i="2"/>
  <c r="GE19" i="2"/>
  <c r="GE138" i="2"/>
  <c r="GE141" i="2"/>
  <c r="GE96" i="2"/>
  <c r="GE191" i="2"/>
  <c r="GE170" i="2"/>
  <c r="GE111" i="2"/>
  <c r="GE21" i="2"/>
  <c r="GE34" i="2"/>
  <c r="GE27" i="2"/>
  <c r="GE98" i="2"/>
  <c r="GE196" i="2"/>
  <c r="GE81" i="2"/>
  <c r="GE117" i="2"/>
  <c r="GE4" i="2"/>
  <c r="GE199" i="2"/>
  <c r="GE50" i="2"/>
  <c r="GE160" i="2"/>
  <c r="GE203" i="2"/>
  <c r="GE154" i="2"/>
  <c r="GE172" i="2"/>
  <c r="GE84" i="2"/>
  <c r="GE184" i="2"/>
  <c r="GE36" i="2"/>
  <c r="GE71" i="2"/>
  <c r="GE33" i="2"/>
  <c r="GE78" i="2"/>
  <c r="GE75" i="2"/>
  <c r="GE198" i="2"/>
  <c r="GE183" i="2"/>
  <c r="GE106" i="2"/>
  <c r="GE82" i="2"/>
  <c r="GE10" i="2"/>
  <c r="GE3" i="2"/>
  <c r="C14" i="4" s="1"/>
  <c r="E14" i="4" s="1"/>
  <c r="F14" i="4" s="1"/>
  <c r="G14" i="4" s="1"/>
  <c r="L14" i="4" s="1"/>
  <c r="GE123" i="2"/>
  <c r="GE127" i="2"/>
  <c r="GE120" i="2"/>
  <c r="GE55" i="2"/>
  <c r="GE63" i="2"/>
  <c r="GE89" i="2"/>
  <c r="GE180" i="2"/>
  <c r="GE32" i="2"/>
  <c r="GE177" i="2"/>
  <c r="GE37" i="2"/>
  <c r="GE108" i="2"/>
  <c r="GE121" i="2"/>
  <c r="GE97" i="2"/>
  <c r="GE190" i="2"/>
  <c r="GE79" i="2"/>
  <c r="GE43" i="2"/>
  <c r="GE64" i="2"/>
  <c r="GE107" i="2"/>
  <c r="GE57" i="2"/>
  <c r="GE186" i="2"/>
  <c r="GE136" i="2"/>
  <c r="GE99" i="2"/>
  <c r="GE171" i="2"/>
  <c r="GE201" i="2"/>
  <c r="GE101" i="2"/>
  <c r="GE76" i="2"/>
  <c r="GE22" i="2"/>
  <c r="GE137" i="2"/>
  <c r="GE189" i="2"/>
  <c r="GE42" i="2"/>
  <c r="GE69" i="2"/>
  <c r="GE139" i="2"/>
  <c r="GE142" i="2"/>
  <c r="GE26" i="2"/>
  <c r="GE38" i="2"/>
  <c r="GE53" i="2"/>
  <c r="GE143" i="2"/>
  <c r="GE197" i="2"/>
  <c r="GE126" i="2"/>
  <c r="GE113" i="2"/>
  <c r="GE155" i="2"/>
  <c r="GE118" i="2"/>
  <c r="GE62" i="2"/>
  <c r="GE156" i="2"/>
  <c r="GE65" i="2"/>
  <c r="GE132" i="2"/>
  <c r="GE140" i="2"/>
  <c r="GE164" i="2"/>
  <c r="GE73" i="2"/>
  <c r="GE157" i="2"/>
  <c r="GE169" i="2"/>
  <c r="GE128" i="2"/>
  <c r="GE152" i="2"/>
  <c r="GE86" i="2"/>
  <c r="GE17" i="2"/>
  <c r="GE72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40" i="2" l="1"/>
  <c r="CD180" i="2"/>
  <c r="CD76" i="2"/>
  <c r="CD61" i="2"/>
  <c r="CD88" i="2"/>
  <c r="CD69" i="2"/>
  <c r="CD89" i="2"/>
  <c r="CD83" i="2"/>
  <c r="CD132" i="2"/>
  <c r="CD34" i="2"/>
  <c r="CD14" i="2"/>
  <c r="CD163" i="2"/>
  <c r="CD137" i="2"/>
  <c r="CD46" i="2"/>
  <c r="CD125" i="2"/>
  <c r="CD49" i="2"/>
  <c r="CD191" i="2"/>
  <c r="CD147" i="2"/>
  <c r="CD197" i="2"/>
  <c r="CD38" i="2"/>
  <c r="CD12" i="2"/>
  <c r="CD93" i="2"/>
  <c r="CD18" i="2"/>
  <c r="CD135" i="2"/>
  <c r="CD122" i="2"/>
  <c r="CD24" i="2"/>
  <c r="CD62" i="2"/>
  <c r="CD4" i="2"/>
  <c r="CD184" i="2"/>
  <c r="CD100" i="2"/>
  <c r="CD141" i="2"/>
  <c r="CD35" i="2"/>
  <c r="CD29" i="2"/>
  <c r="CD174" i="2"/>
  <c r="CD159" i="2"/>
  <c r="CD182" i="2"/>
  <c r="CD189" i="2"/>
  <c r="CD70" i="2"/>
  <c r="CD74" i="2"/>
  <c r="CD175" i="2"/>
  <c r="CD22" i="2"/>
  <c r="CD202" i="2"/>
  <c r="CD10" i="2"/>
  <c r="CD198" i="2"/>
  <c r="CD50" i="2"/>
  <c r="CD42" i="2"/>
  <c r="CD186" i="2"/>
  <c r="CD192" i="2"/>
  <c r="CD193" i="2"/>
  <c r="CD172" i="2"/>
  <c r="CD102" i="2"/>
  <c r="CD142" i="2"/>
  <c r="CD107" i="2"/>
  <c r="CD71" i="2"/>
  <c r="CD176" i="2"/>
  <c r="CD140" i="2"/>
  <c r="CD199" i="2"/>
  <c r="CD9" i="2"/>
  <c r="CD185" i="2"/>
  <c r="CD27" i="2"/>
  <c r="CD16" i="2"/>
  <c r="CD148" i="2"/>
  <c r="CD104" i="2"/>
  <c r="CD136" i="2"/>
  <c r="CD47" i="2"/>
  <c r="CD109" i="2"/>
  <c r="CD115" i="2"/>
  <c r="CD48" i="2"/>
  <c r="CD87" i="2"/>
  <c r="CD101" i="2"/>
  <c r="CD196" i="2"/>
  <c r="CD68" i="2"/>
  <c r="CD25" i="2"/>
  <c r="CD160" i="2"/>
  <c r="CD155" i="2"/>
  <c r="CD128" i="2"/>
  <c r="CD53" i="2"/>
  <c r="CD118" i="2"/>
  <c r="CD78" i="2"/>
  <c r="CD169" i="2"/>
  <c r="CD168" i="2"/>
  <c r="CD139" i="2"/>
  <c r="CD23" i="2"/>
  <c r="CD80" i="2"/>
  <c r="CD113" i="2"/>
  <c r="CD33" i="2"/>
  <c r="CD60" i="2"/>
  <c r="CD116" i="2"/>
  <c r="CD161" i="2"/>
  <c r="CD150" i="2"/>
  <c r="CD117" i="2"/>
  <c r="CD99" i="2"/>
  <c r="CD96" i="2"/>
  <c r="CD31" i="2"/>
  <c r="CD154" i="2"/>
  <c r="CD57" i="2"/>
  <c r="CD56" i="2"/>
  <c r="CD152" i="2"/>
  <c r="CD111" i="2"/>
  <c r="CD90" i="2"/>
  <c r="CD81" i="2"/>
  <c r="CD201" i="2"/>
  <c r="CD6" i="2"/>
  <c r="CD94" i="2"/>
  <c r="CD130" i="2"/>
  <c r="CD79" i="2"/>
  <c r="CD183" i="2"/>
  <c r="CD85" i="2"/>
  <c r="CD75" i="2"/>
  <c r="CD179" i="2"/>
  <c r="CD95" i="2"/>
  <c r="CD63" i="2"/>
  <c r="CD187" i="2"/>
  <c r="CD173" i="2"/>
  <c r="CD5" i="2"/>
  <c r="CD188" i="2"/>
  <c r="CD203" i="2"/>
  <c r="CD41" i="2"/>
  <c r="CD51" i="2"/>
  <c r="CD43" i="2"/>
  <c r="CD26" i="2"/>
  <c r="CD92" i="2"/>
  <c r="CD124" i="2"/>
  <c r="CD45" i="2"/>
  <c r="CD8" i="2"/>
  <c r="CD200" i="2"/>
  <c r="CD167" i="2"/>
  <c r="CD112" i="2"/>
  <c r="CD108" i="2"/>
  <c r="CD145" i="2"/>
  <c r="CD54" i="2"/>
  <c r="CD146" i="2"/>
  <c r="CD55" i="2"/>
  <c r="CD97" i="2"/>
  <c r="CD121" i="2"/>
  <c r="CD72" i="2"/>
  <c r="CD86" i="2"/>
  <c r="CD52" i="2"/>
  <c r="CD127" i="2"/>
  <c r="CD66" i="2"/>
  <c r="CD164" i="2"/>
  <c r="CD98" i="2"/>
  <c r="CD82" i="2"/>
  <c r="CD181" i="2"/>
  <c r="CD91" i="2"/>
  <c r="CD36" i="2"/>
  <c r="CD59" i="2"/>
  <c r="CD37" i="2"/>
  <c r="CD114" i="2"/>
  <c r="CD13" i="2"/>
  <c r="CD119" i="2"/>
  <c r="CD11" i="2"/>
  <c r="CD178" i="2"/>
  <c r="CD30" i="2"/>
  <c r="CD7" i="2"/>
  <c r="CD129" i="2"/>
  <c r="CD64" i="2"/>
  <c r="CD73" i="2"/>
  <c r="CD131" i="2"/>
  <c r="CD3" i="2"/>
  <c r="C9" i="4" s="1"/>
  <c r="E9" i="4" s="1"/>
  <c r="F9" i="4" s="1"/>
  <c r="G9" i="4" s="1"/>
  <c r="L9" i="4" s="1"/>
  <c r="CD77" i="2"/>
  <c r="CD177" i="2"/>
  <c r="CD19" i="2"/>
  <c r="CD65" i="2"/>
  <c r="CD15" i="2"/>
  <c r="CD162" i="2"/>
  <c r="CD149" i="2"/>
  <c r="CD138" i="2"/>
  <c r="CD84" i="2"/>
  <c r="CD123" i="2"/>
  <c r="CD58" i="2"/>
  <c r="CD126" i="2"/>
  <c r="CD133" i="2"/>
  <c r="CD32" i="2"/>
  <c r="CD103" i="2"/>
  <c r="CD134" i="2"/>
  <c r="CD190" i="2"/>
  <c r="CD144" i="2"/>
  <c r="CD21" i="2"/>
  <c r="CD105" i="2"/>
  <c r="CD120" i="2"/>
  <c r="CD158" i="2"/>
  <c r="CD17" i="2"/>
  <c r="CD165" i="2"/>
  <c r="CD110" i="2"/>
  <c r="CD39" i="2"/>
  <c r="CD171" i="2"/>
  <c r="CD44" i="2"/>
  <c r="CD166" i="2"/>
  <c r="CD28" i="2"/>
  <c r="CD195" i="2"/>
  <c r="CD67" i="2"/>
  <c r="CD194" i="2"/>
  <c r="CD143" i="2"/>
  <c r="CD151" i="2"/>
  <c r="CD20" i="2"/>
  <c r="CD153" i="2"/>
  <c r="CD106" i="2"/>
  <c r="CD156" i="2"/>
  <c r="CD170" i="2"/>
  <c r="CD15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135" i="2" l="1"/>
  <c r="FJ54" i="2"/>
  <c r="FJ164" i="2"/>
  <c r="FJ79" i="2"/>
  <c r="FJ87" i="2"/>
  <c r="FJ58" i="2"/>
  <c r="FJ121" i="2"/>
  <c r="FJ173" i="2"/>
  <c r="FJ112" i="2"/>
  <c r="FJ143" i="2"/>
  <c r="FJ56" i="2"/>
  <c r="FJ162" i="2"/>
  <c r="FJ172" i="2"/>
  <c r="FJ191" i="2"/>
  <c r="FJ192" i="2"/>
  <c r="FJ42" i="2"/>
  <c r="FJ34" i="2"/>
  <c r="FJ114" i="2"/>
  <c r="FJ142" i="2"/>
  <c r="FJ99" i="2"/>
  <c r="FJ131" i="2"/>
  <c r="FJ80" i="2"/>
  <c r="FJ51" i="2"/>
  <c r="FJ186" i="2"/>
  <c r="FJ27" i="2"/>
  <c r="FJ23" i="2"/>
  <c r="FJ144" i="2"/>
  <c r="FJ25" i="2"/>
  <c r="FJ75" i="2"/>
  <c r="FJ49" i="2"/>
  <c r="FJ7" i="2"/>
  <c r="FJ190" i="2"/>
  <c r="FJ92" i="2"/>
  <c r="FJ103" i="2"/>
  <c r="FJ119" i="2"/>
  <c r="FJ158" i="2"/>
  <c r="FJ127" i="2"/>
  <c r="FJ41" i="2"/>
  <c r="FJ16" i="2"/>
  <c r="FJ180" i="2"/>
  <c r="FJ151" i="2"/>
  <c r="FJ150" i="2"/>
  <c r="FJ122" i="2"/>
  <c r="FJ57" i="2"/>
  <c r="FJ200" i="2"/>
  <c r="FJ10" i="2"/>
  <c r="FJ43" i="2"/>
  <c r="FJ59" i="2"/>
  <c r="FJ30" i="2"/>
  <c r="FJ140" i="2"/>
  <c r="FJ177" i="2"/>
  <c r="FJ100" i="2"/>
  <c r="FJ33" i="2"/>
  <c r="FJ159" i="2"/>
  <c r="FJ189" i="2"/>
  <c r="FJ31" i="2"/>
  <c r="FJ97" i="2"/>
  <c r="FJ123" i="2"/>
  <c r="FJ67" i="2"/>
  <c r="FJ128" i="2"/>
  <c r="FJ18" i="2"/>
  <c r="FJ115" i="2"/>
  <c r="FJ187" i="2"/>
  <c r="FJ46" i="2"/>
  <c r="FJ70" i="2"/>
  <c r="FJ183" i="2"/>
  <c r="FJ89" i="2"/>
  <c r="FJ78" i="2"/>
  <c r="FJ101" i="2"/>
  <c r="FJ61" i="2"/>
  <c r="FJ73" i="2"/>
  <c r="FJ130" i="2"/>
  <c r="FJ141" i="2"/>
  <c r="FJ50" i="2"/>
  <c r="FJ91" i="2"/>
  <c r="FJ149" i="2"/>
  <c r="FJ94" i="2"/>
  <c r="FJ125" i="2"/>
  <c r="FJ86" i="2"/>
  <c r="FJ176" i="2"/>
  <c r="FJ185" i="2"/>
  <c r="FJ37" i="2"/>
  <c r="FJ95" i="2"/>
  <c r="FJ20" i="2"/>
  <c r="FJ202" i="2"/>
  <c r="FJ26" i="2"/>
  <c r="FJ105" i="2"/>
  <c r="FJ182" i="2"/>
  <c r="FJ109" i="2"/>
  <c r="FJ52" i="2"/>
  <c r="FJ65" i="2"/>
  <c r="FJ17" i="2"/>
  <c r="FJ154" i="2"/>
  <c r="FJ193" i="2"/>
  <c r="FJ197" i="2"/>
  <c r="FJ129" i="2"/>
  <c r="FJ8" i="2"/>
  <c r="FJ181" i="2"/>
  <c r="FJ4" i="2"/>
  <c r="FJ60" i="2"/>
  <c r="FJ64" i="2"/>
  <c r="FJ13" i="2"/>
  <c r="FJ62" i="2"/>
  <c r="FJ195" i="2"/>
  <c r="FJ35" i="2"/>
  <c r="FJ12" i="2"/>
  <c r="FJ113" i="2"/>
  <c r="FJ98" i="2"/>
  <c r="FJ90" i="2"/>
  <c r="FJ40" i="2"/>
  <c r="FJ110" i="2"/>
  <c r="FJ201" i="2"/>
  <c r="FJ203" i="2"/>
  <c r="FJ81" i="2"/>
  <c r="FJ72" i="2"/>
  <c r="FJ38" i="2"/>
  <c r="FJ36" i="2"/>
  <c r="FJ160" i="2"/>
  <c r="FJ171" i="2"/>
  <c r="FJ175" i="2"/>
  <c r="FJ102" i="2"/>
  <c r="FJ77" i="2"/>
  <c r="FJ66" i="2"/>
  <c r="FJ179" i="2"/>
  <c r="FJ184" i="2"/>
  <c r="FJ32" i="2"/>
  <c r="FJ55" i="2"/>
  <c r="FJ82" i="2"/>
  <c r="FJ5" i="2"/>
  <c r="FJ146" i="2"/>
  <c r="FJ163" i="2"/>
  <c r="FJ83" i="2"/>
  <c r="FJ199" i="2"/>
  <c r="FJ170" i="2"/>
  <c r="FJ85" i="2"/>
  <c r="FJ106" i="2"/>
  <c r="FJ29" i="2"/>
  <c r="FJ15" i="2"/>
  <c r="FJ47" i="2"/>
  <c r="FJ45" i="2"/>
  <c r="FJ117" i="2"/>
  <c r="FJ156" i="2"/>
  <c r="FJ132" i="2"/>
  <c r="FJ116" i="2"/>
  <c r="FJ118" i="2"/>
  <c r="FJ3" i="2"/>
  <c r="C13" i="4" s="1"/>
  <c r="E13" i="4" s="1"/>
  <c r="F13" i="4" s="1"/>
  <c r="G13" i="4" s="1"/>
  <c r="L13" i="4" s="1"/>
  <c r="FJ196" i="2"/>
  <c r="FJ11" i="2"/>
  <c r="FJ74" i="2"/>
  <c r="FJ138" i="2"/>
  <c r="FJ111" i="2"/>
  <c r="FJ169" i="2"/>
  <c r="FJ137" i="2"/>
  <c r="FJ174" i="2"/>
  <c r="FJ93" i="2"/>
  <c r="FJ44" i="2"/>
  <c r="FJ71" i="2"/>
  <c r="FJ96" i="2"/>
  <c r="FJ147" i="2"/>
  <c r="FJ48" i="2"/>
  <c r="FJ68" i="2"/>
  <c r="FJ39" i="2"/>
  <c r="FJ108" i="2"/>
  <c r="FJ166" i="2"/>
  <c r="FJ152" i="2"/>
  <c r="FJ126" i="2"/>
  <c r="FJ167" i="2"/>
  <c r="FJ84" i="2"/>
  <c r="FJ136" i="2"/>
  <c r="FJ139" i="2"/>
  <c r="FJ198" i="2"/>
  <c r="FJ133" i="2"/>
  <c r="FJ9" i="2"/>
  <c r="FJ157" i="2"/>
  <c r="FJ107" i="2"/>
  <c r="FJ14" i="2"/>
  <c r="FJ178" i="2"/>
  <c r="FJ194" i="2"/>
  <c r="FJ161" i="2"/>
  <c r="FJ21" i="2"/>
  <c r="FJ145" i="2"/>
  <c r="FJ22" i="2"/>
  <c r="FJ134" i="2"/>
  <c r="FJ120" i="2"/>
  <c r="FJ124" i="2"/>
  <c r="FJ53" i="2"/>
  <c r="FJ168" i="2"/>
  <c r="FJ188" i="2"/>
  <c r="FJ76" i="2"/>
  <c r="FJ28" i="2"/>
  <c r="FJ88" i="2"/>
  <c r="FJ69" i="2"/>
  <c r="FJ6" i="2"/>
  <c r="FJ148" i="2"/>
  <c r="FJ24" i="2"/>
  <c r="FJ165" i="2"/>
  <c r="FJ104" i="2"/>
  <c r="FJ155" i="2"/>
  <c r="FJ19" i="2"/>
  <c r="FJ153" i="2"/>
  <c r="FJ6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96" i="2" l="1"/>
  <c r="BI45" i="2"/>
  <c r="BI29" i="2"/>
  <c r="BI23" i="2"/>
  <c r="BI47" i="2"/>
  <c r="BI167" i="2"/>
  <c r="BI100" i="2"/>
  <c r="BI68" i="2"/>
  <c r="BI36" i="2"/>
  <c r="BI4" i="2"/>
  <c r="BI79" i="2"/>
  <c r="BI128" i="2"/>
  <c r="BI180" i="2"/>
  <c r="BI125" i="2"/>
  <c r="BI173" i="2"/>
  <c r="BI147" i="2"/>
  <c r="BI178" i="2"/>
  <c r="BI90" i="2"/>
  <c r="BI96" i="2"/>
  <c r="BI162" i="2"/>
  <c r="BI49" i="2"/>
  <c r="BI186" i="2"/>
  <c r="BI189" i="2"/>
  <c r="BI119" i="2"/>
  <c r="BI62" i="2"/>
  <c r="BI155" i="2"/>
  <c r="BI152" i="2"/>
  <c r="BI80" i="2"/>
  <c r="BI7" i="2"/>
  <c r="BI18" i="2"/>
  <c r="BI122" i="2"/>
  <c r="BI76" i="2"/>
  <c r="BI19" i="2"/>
  <c r="BI197" i="2"/>
  <c r="BI56" i="2"/>
  <c r="BI108" i="2"/>
  <c r="BI191" i="2"/>
  <c r="BI109" i="2"/>
  <c r="BI57" i="2"/>
  <c r="BI11" i="2"/>
  <c r="BI163" i="2"/>
  <c r="BI146" i="2"/>
  <c r="BI129" i="2"/>
  <c r="BI17" i="2"/>
  <c r="BI91" i="2"/>
  <c r="BI168" i="2"/>
  <c r="BI59" i="2"/>
  <c r="BI130" i="2"/>
  <c r="BI65" i="2"/>
  <c r="BI44" i="2"/>
  <c r="BI158" i="2"/>
  <c r="BI171" i="2"/>
  <c r="BI27" i="2"/>
  <c r="BI137" i="2"/>
  <c r="BI187" i="2"/>
  <c r="BI111" i="2"/>
  <c r="BI132" i="2"/>
  <c r="BI123" i="2"/>
  <c r="BI84" i="2"/>
  <c r="BI66" i="2"/>
  <c r="BI172" i="2"/>
  <c r="BI99" i="2"/>
  <c r="BI150" i="2"/>
  <c r="BI12" i="2"/>
  <c r="BI104" i="2"/>
  <c r="BI166" i="2"/>
  <c r="BI182" i="2"/>
  <c r="BI113" i="2"/>
  <c r="BI179" i="2"/>
  <c r="BI77" i="2"/>
  <c r="BI112" i="2"/>
  <c r="BI177" i="2"/>
  <c r="BI201" i="2"/>
  <c r="BI105" i="2"/>
  <c r="BI93" i="2"/>
  <c r="BI63" i="2"/>
  <c r="BI73" i="2"/>
  <c r="BI33" i="2"/>
  <c r="BI106" i="2"/>
  <c r="BI200" i="2"/>
  <c r="BI26" i="2"/>
  <c r="BI97" i="2"/>
  <c r="BI176" i="2"/>
  <c r="BI38" i="2"/>
  <c r="BI174" i="2"/>
  <c r="BI14" i="2"/>
  <c r="BI144" i="2"/>
  <c r="BI124" i="2"/>
  <c r="BI35" i="2"/>
  <c r="BI175" i="2"/>
  <c r="BI199" i="2"/>
  <c r="BI30" i="2"/>
  <c r="BI190" i="2"/>
  <c r="BI107" i="2"/>
  <c r="BI31" i="2"/>
  <c r="BI25" i="2"/>
  <c r="BI164" i="2"/>
  <c r="BI121" i="2"/>
  <c r="BI50" i="2"/>
  <c r="BI134" i="2"/>
  <c r="BI188" i="2"/>
  <c r="BI58" i="2"/>
  <c r="BI86" i="2"/>
  <c r="BI141" i="2"/>
  <c r="BI67" i="2"/>
  <c r="BI8" i="2"/>
  <c r="BI136" i="2"/>
  <c r="BI20" i="2"/>
  <c r="BI81" i="2"/>
  <c r="BI48" i="2"/>
  <c r="BI3" i="2"/>
  <c r="C8" i="4" s="1"/>
  <c r="E8" i="4" s="1"/>
  <c r="F8" i="4" s="1"/>
  <c r="G8" i="4" s="1"/>
  <c r="L8" i="4" s="1"/>
  <c r="BI13" i="2"/>
  <c r="BI87" i="2"/>
  <c r="BI103" i="2"/>
  <c r="BI151" i="2"/>
  <c r="BI95" i="2"/>
  <c r="BI118" i="2"/>
  <c r="BI34" i="2"/>
  <c r="BI41" i="2"/>
  <c r="BI6" i="2"/>
  <c r="BI88" i="2"/>
  <c r="BI193" i="2"/>
  <c r="BI194" i="2"/>
  <c r="BI195" i="2"/>
  <c r="BI21" i="2"/>
  <c r="BI102" i="2"/>
  <c r="BI51" i="2"/>
  <c r="BI159" i="2"/>
  <c r="BI135" i="2"/>
  <c r="BI69" i="2"/>
  <c r="BI192" i="2"/>
  <c r="BI60" i="2"/>
  <c r="BI143" i="2"/>
  <c r="BI115" i="2"/>
  <c r="BI116" i="2"/>
  <c r="BI157" i="2"/>
  <c r="BI16" i="2"/>
  <c r="BI161" i="2"/>
  <c r="BI85" i="2"/>
  <c r="BI70" i="2"/>
  <c r="BI170" i="2"/>
  <c r="BI160" i="2"/>
  <c r="BI28" i="2"/>
  <c r="BI40" i="2"/>
  <c r="BI139" i="2"/>
  <c r="BI83" i="2"/>
  <c r="BI165" i="2"/>
  <c r="BI71" i="2"/>
  <c r="BI183" i="2"/>
  <c r="BI120" i="2"/>
  <c r="BI169" i="2"/>
  <c r="BI72" i="2"/>
  <c r="BI39" i="2"/>
  <c r="BI64" i="2"/>
  <c r="BI181" i="2"/>
  <c r="BI55" i="2"/>
  <c r="BI142" i="2"/>
  <c r="BI9" i="2"/>
  <c r="BI149" i="2"/>
  <c r="BI203" i="2"/>
  <c r="BI98" i="2"/>
  <c r="BI140" i="2"/>
  <c r="BI127" i="2"/>
  <c r="BI43" i="2"/>
  <c r="BI148" i="2"/>
  <c r="BI101" i="2"/>
  <c r="BI153" i="2"/>
  <c r="BI52" i="2"/>
  <c r="BI117" i="2"/>
  <c r="BI133" i="2"/>
  <c r="BI145" i="2"/>
  <c r="BI185" i="2"/>
  <c r="BI5" i="2"/>
  <c r="BI89" i="2"/>
  <c r="BI74" i="2"/>
  <c r="BI94" i="2"/>
  <c r="BI15" i="2"/>
  <c r="BI198" i="2"/>
  <c r="BI61" i="2"/>
  <c r="BI54" i="2"/>
  <c r="BI131" i="2"/>
  <c r="BI37" i="2"/>
  <c r="BI82" i="2"/>
  <c r="BI154" i="2"/>
  <c r="BI53" i="2"/>
  <c r="BI78" i="2"/>
  <c r="BI42" i="2"/>
  <c r="BI92" i="2"/>
  <c r="BI24" i="2"/>
  <c r="BI184" i="2"/>
  <c r="BI22" i="2"/>
  <c r="BI10" i="2"/>
  <c r="BI114" i="2"/>
  <c r="BI138" i="2"/>
  <c r="BI202" i="2"/>
  <c r="BI156" i="2"/>
  <c r="BI32" i="2"/>
  <c r="BI110" i="2"/>
  <c r="BI126" i="2"/>
  <c r="BI75" i="2"/>
  <c r="BI4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<sst xmlns="http://schemas.openxmlformats.org/spreadsheetml/2006/main" count="1170" uniqueCount="324">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</sst>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5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5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5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5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5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5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5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5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5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5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5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5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5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5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5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5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5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5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90" zoomScaleNormal="90" workbookViewId="0">
      <selection activeCell="D30" sqref="D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7" t="s">
        <v>192</v>
      </c>
      <c r="C3" s="298"/>
      <c r="D3" s="298"/>
      <c r="E3" s="298"/>
      <c r="F3" s="299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3" t="s">
        <v>231</v>
      </c>
      <c r="B5" s="303"/>
      <c r="C5" s="26">
        <v>1.6</v>
      </c>
      <c r="D5" s="304" t="s">
        <v>229</v>
      </c>
      <c r="E5" s="305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1"/>
      <c r="E6" s="91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1" t="s">
        <v>226</v>
      </c>
      <c r="B7" s="301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1</v>
      </c>
      <c r="D9" s="36">
        <f t="shared" ref="D9:D18" si="0">C9*$C$5</f>
        <v>1.6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1.6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0" t="s">
        <v>232</v>
      </c>
      <c r="B22" s="300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2" t="s">
        <v>227</v>
      </c>
      <c r="B30" s="302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0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87</v>
      </c>
      <c r="C36" s="63">
        <v>1</v>
      </c>
      <c r="D36" s="63">
        <v>21</v>
      </c>
      <c r="E36" s="54"/>
      <c r="F36" s="54"/>
      <c r="G36" s="54"/>
      <c r="H36" s="54">
        <v>1</v>
      </c>
      <c r="I36" s="52">
        <f>IFERROR(B36/A36,"")</f>
        <v>5.8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137</v>
      </c>
      <c r="C37" s="63">
        <v>2</v>
      </c>
      <c r="D37" s="63">
        <v>43</v>
      </c>
      <c r="E37" s="54"/>
      <c r="F37" s="54"/>
      <c r="G37" s="54"/>
      <c r="H37" s="54">
        <v>1</v>
      </c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163</v>
      </c>
      <c r="C38" s="63">
        <v>3</v>
      </c>
      <c r="D38" s="63">
        <v>44</v>
      </c>
      <c r="E38" s="54"/>
      <c r="F38" s="54">
        <v>0.25</v>
      </c>
      <c r="G38" s="54"/>
      <c r="H38" s="54">
        <v>0.75</v>
      </c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184</v>
      </c>
      <c r="C39" s="63">
        <v>4</v>
      </c>
      <c r="D39" s="63">
        <v>44</v>
      </c>
      <c r="E39" s="54"/>
      <c r="F39" s="54">
        <v>0.5</v>
      </c>
      <c r="G39" s="54"/>
      <c r="H39" s="54">
        <v>0.5</v>
      </c>
      <c r="I39" s="52">
        <f t="shared" si="1"/>
        <v>13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201</v>
      </c>
      <c r="C40" s="63">
        <v>5</v>
      </c>
      <c r="D40" s="63">
        <v>42</v>
      </c>
      <c r="E40" s="54"/>
      <c r="F40" s="54"/>
      <c r="G40" s="54"/>
      <c r="H40" s="54"/>
      <c r="I40" s="52">
        <f t="shared" si="1"/>
        <v>12.2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213</v>
      </c>
      <c r="C41" s="63">
        <v>6</v>
      </c>
      <c r="D41" s="63">
        <v>39</v>
      </c>
      <c r="E41" s="54"/>
      <c r="F41" s="54"/>
      <c r="G41" s="54"/>
      <c r="H41" s="54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223</v>
      </c>
      <c r="C42" s="63">
        <v>7</v>
      </c>
      <c r="D42" s="63">
        <v>36</v>
      </c>
      <c r="E42" s="54"/>
      <c r="F42" s="54"/>
      <c r="G42" s="54"/>
      <c r="H42" s="54"/>
      <c r="I42" s="56">
        <f t="shared" si="1"/>
        <v>9.8000000000000007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50</v>
      </c>
      <c r="B43" s="63">
        <v>231</v>
      </c>
      <c r="C43" s="63">
        <v>8</v>
      </c>
      <c r="D43" s="63">
        <v>33</v>
      </c>
      <c r="E43" s="54"/>
      <c r="F43" s="54"/>
      <c r="G43" s="54"/>
      <c r="H43" s="54"/>
      <c r="I43" s="52">
        <f t="shared" si="1"/>
        <v>8.8000000000000007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55</v>
      </c>
      <c r="B44" s="63">
        <v>237</v>
      </c>
      <c r="C44" s="63">
        <v>9</v>
      </c>
      <c r="D44" s="63">
        <v>29</v>
      </c>
      <c r="E44" s="54"/>
      <c r="F44" s="54"/>
      <c r="G44" s="54"/>
      <c r="H44" s="54"/>
      <c r="I44" s="52">
        <f t="shared" si="1"/>
        <v>7.8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60</v>
      </c>
      <c r="B45" s="63">
        <v>242</v>
      </c>
      <c r="C45" s="63">
        <v>10</v>
      </c>
      <c r="D45" s="63">
        <v>26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65</v>
      </c>
      <c r="B46" s="63">
        <v>246</v>
      </c>
      <c r="C46" s="63">
        <v>11</v>
      </c>
      <c r="D46" s="63">
        <v>23</v>
      </c>
      <c r="E46" s="54"/>
      <c r="F46" s="54"/>
      <c r="G46" s="54"/>
      <c r="H46" s="54"/>
      <c r="I46" s="52">
        <f t="shared" si="1"/>
        <v>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70</v>
      </c>
      <c r="B47" s="63">
        <v>249</v>
      </c>
      <c r="C47" s="63">
        <v>12</v>
      </c>
      <c r="D47" s="63">
        <v>249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0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1"/>
      <c r="B69" s="63"/>
      <c r="C69" s="63"/>
      <c r="D69" s="6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1"/>
      <c r="B70" s="63"/>
      <c r="C70" s="63"/>
      <c r="D70" s="6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1"/>
      <c r="B71" s="63"/>
      <c r="C71" s="63"/>
      <c r="D71" s="6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1"/>
      <c r="B72" s="63"/>
      <c r="C72" s="63"/>
      <c r="D72" s="6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1"/>
      <c r="B73" s="63"/>
      <c r="C73" s="63"/>
      <c r="D73" s="6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1"/>
      <c r="B74" s="63"/>
      <c r="C74" s="63"/>
      <c r="D74" s="6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1"/>
      <c r="B75" s="63"/>
      <c r="C75" s="63"/>
      <c r="D75" s="6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1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1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1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1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1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1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0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5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5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54"/>
      <c r="F90" s="54"/>
      <c r="G90" s="54"/>
      <c r="H90" s="5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54"/>
      <c r="F91" s="54"/>
      <c r="G91" s="54"/>
      <c r="H91" s="5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54"/>
      <c r="F92" s="54"/>
      <c r="G92" s="54"/>
      <c r="H92" s="5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54"/>
      <c r="F93" s="54"/>
      <c r="G93" s="54"/>
      <c r="H93" s="5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54"/>
      <c r="F94" s="54"/>
      <c r="G94" s="54"/>
      <c r="H94" s="5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1"/>
      <c r="B95" s="63"/>
      <c r="C95" s="63"/>
      <c r="D95" s="63"/>
      <c r="E95" s="54"/>
      <c r="F95" s="54"/>
      <c r="G95" s="54"/>
      <c r="H95" s="5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1"/>
      <c r="B96" s="63"/>
      <c r="C96" s="63"/>
      <c r="D96" s="63"/>
      <c r="E96" s="54"/>
      <c r="F96" s="54"/>
      <c r="G96" s="54"/>
      <c r="H96" s="5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1"/>
      <c r="B97" s="63"/>
      <c r="C97" s="63"/>
      <c r="D97" s="63"/>
      <c r="E97" s="54"/>
      <c r="F97" s="54"/>
      <c r="G97" s="54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1"/>
      <c r="B98" s="63"/>
      <c r="C98" s="63"/>
      <c r="D98" s="63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1"/>
      <c r="B99" s="63"/>
      <c r="C99" s="63"/>
      <c r="D99" s="63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1"/>
      <c r="B100" s="63"/>
      <c r="C100" s="63"/>
      <c r="D100" s="63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1"/>
      <c r="B101" s="63"/>
      <c r="C101" s="63"/>
      <c r="D101" s="63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1"/>
      <c r="B102" s="53"/>
      <c r="C102" s="53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1"/>
      <c r="B103" s="53"/>
      <c r="C103" s="53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1"/>
      <c r="B104" s="53"/>
      <c r="C104" s="53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1"/>
      <c r="B105" s="53"/>
      <c r="C105" s="53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1"/>
      <c r="B106" s="53"/>
      <c r="C106" s="53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1"/>
      <c r="B107" s="53"/>
      <c r="C107" s="53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0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6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6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6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6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6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6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/>
      <c r="B120" s="63"/>
      <c r="C120" s="63"/>
      <c r="D120" s="63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1"/>
      <c r="B121" s="63"/>
      <c r="C121" s="63"/>
      <c r="D121" s="63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1"/>
      <c r="B122" s="63"/>
      <c r="C122" s="63"/>
      <c r="D122" s="63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1"/>
      <c r="B123" s="63"/>
      <c r="C123" s="63"/>
      <c r="D123" s="6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1"/>
      <c r="B124" s="63"/>
      <c r="C124" s="63"/>
      <c r="D124" s="6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81"/>
      <c r="B125" s="63"/>
      <c r="C125" s="63"/>
      <c r="D125" s="6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81"/>
      <c r="B126" s="63"/>
      <c r="C126" s="63"/>
      <c r="D126" s="6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81"/>
      <c r="B127" s="63"/>
      <c r="C127" s="63"/>
      <c r="D127" s="6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1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1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1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1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81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81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0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6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0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0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0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3"/>
      <c r="C231" s="92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0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3"/>
      <c r="C257" s="92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0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3"/>
      <c r="C283" s="92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4">
        <v>1</v>
      </c>
      <c r="C8" s="52" t="s">
        <v>177</v>
      </c>
      <c r="D8" s="25"/>
      <c r="E8" s="112">
        <v>4</v>
      </c>
      <c r="F8" s="64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4">
        <v>0</v>
      </c>
      <c r="C9" s="115" t="s">
        <v>216</v>
      </c>
      <c r="D9" s="25"/>
      <c r="E9" s="112">
        <v>5</v>
      </c>
      <c r="F9" s="64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4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0" bestFit="1" customWidth="1"/>
    <col min="2" max="4" width="11.42578125" style="70"/>
    <col min="5" max="5" width="9.5703125" style="70" customWidth="1"/>
    <col min="6" max="7" width="11.42578125" style="70"/>
    <col min="8" max="8" width="10.7109375" style="70" customWidth="1"/>
    <col min="9" max="9" width="9.42578125" style="70" customWidth="1"/>
    <col min="10" max="11" width="10.5703125" style="70" bestFit="1" customWidth="1"/>
    <col min="12" max="12" width="14" style="70" bestFit="1" customWidth="1"/>
    <col min="13" max="13" width="14" style="70" customWidth="1"/>
    <col min="14" max="23" width="11.42578125" style="70"/>
    <col min="24" max="24" width="11.7109375" style="70" bestFit="1" customWidth="1"/>
    <col min="25" max="25" width="14.5703125" style="70" bestFit="1" customWidth="1"/>
    <col min="26" max="26" width="12.42578125" style="70" bestFit="1" customWidth="1"/>
    <col min="27" max="27" width="9.7109375" style="70" bestFit="1" customWidth="1"/>
    <col min="28" max="28" width="11" style="70" bestFit="1" customWidth="1"/>
    <col min="29" max="29" width="9.42578125" style="70" bestFit="1" customWidth="1"/>
    <col min="30" max="31" width="9.42578125" style="70" customWidth="1"/>
    <col min="32" max="32" width="11.42578125" style="70"/>
    <col min="33" max="34" width="14" style="70" bestFit="1" customWidth="1"/>
    <col min="35" max="35" width="10.5703125" style="70" bestFit="1" customWidth="1"/>
    <col min="36" max="36" width="9.42578125" style="70" bestFit="1" customWidth="1"/>
    <col min="37" max="38" width="10.5703125" style="70" bestFit="1" customWidth="1"/>
    <col min="39" max="41" width="10.5703125" style="70" customWidth="1"/>
    <col min="42" max="42" width="9" style="70" bestFit="1" customWidth="1"/>
    <col min="43" max="43" width="10.5703125" style="70" bestFit="1" customWidth="1"/>
    <col min="44" max="44" width="9.28515625" style="70" bestFit="1" customWidth="1"/>
    <col min="45" max="45" width="11.7109375" style="70" bestFit="1" customWidth="1"/>
    <col min="46" max="46" width="8.42578125" style="70" bestFit="1" customWidth="1"/>
    <col min="47" max="47" width="9.42578125" style="70" bestFit="1" customWidth="1"/>
    <col min="48" max="48" width="9.7109375" style="70" bestFit="1" customWidth="1"/>
    <col min="49" max="49" width="11" style="70" bestFit="1" customWidth="1"/>
    <col min="50" max="50" width="9.42578125" style="70" bestFit="1" customWidth="1"/>
    <col min="51" max="52" width="9.42578125" style="70" customWidth="1"/>
    <col min="53" max="53" width="10.5703125" style="70" bestFit="1" customWidth="1"/>
    <col min="54" max="54" width="14.28515625" style="70" customWidth="1"/>
    <col min="55" max="55" width="14" style="70" customWidth="1"/>
    <col min="56" max="56" width="10.5703125" style="70" bestFit="1" customWidth="1"/>
    <col min="57" max="57" width="9.42578125" style="70" bestFit="1" customWidth="1"/>
    <col min="58" max="59" width="10.5703125" style="70" bestFit="1" customWidth="1"/>
    <col min="60" max="62" width="10.5703125" style="70" customWidth="1"/>
    <col min="63" max="63" width="9" style="70" bestFit="1" customWidth="1"/>
    <col min="64" max="64" width="10.5703125" style="70" bestFit="1" customWidth="1"/>
    <col min="65" max="65" width="9.28515625" style="70" bestFit="1" customWidth="1"/>
    <col min="66" max="66" width="11.7109375" style="70" bestFit="1" customWidth="1"/>
    <col min="67" max="67" width="8.42578125" style="70" bestFit="1" customWidth="1"/>
    <col min="68" max="68" width="9.42578125" style="70" bestFit="1" customWidth="1"/>
    <col min="69" max="69" width="9.7109375" style="70" bestFit="1" customWidth="1"/>
    <col min="70" max="70" width="11" style="70" bestFit="1" customWidth="1"/>
    <col min="71" max="71" width="9.42578125" style="70" bestFit="1" customWidth="1"/>
    <col min="72" max="73" width="9.42578125" style="70" customWidth="1"/>
    <col min="74" max="74" width="10.5703125" style="70" bestFit="1" customWidth="1"/>
    <col min="75" max="75" width="14" style="70" bestFit="1" customWidth="1"/>
    <col min="76" max="76" width="13.85546875" style="70" customWidth="1"/>
    <col min="77" max="77" width="10.5703125" style="70" bestFit="1" customWidth="1"/>
    <col min="78" max="78" width="9.42578125" style="70" bestFit="1" customWidth="1"/>
    <col min="79" max="80" width="10.5703125" style="70" bestFit="1" customWidth="1"/>
    <col min="81" max="83" width="10.5703125" style="70" customWidth="1"/>
    <col min="84" max="84" width="11.42578125" style="70"/>
    <col min="85" max="85" width="10.5703125" style="70" bestFit="1" customWidth="1"/>
    <col min="86" max="86" width="9.28515625" style="70" bestFit="1" customWidth="1"/>
    <col min="87" max="87" width="11.7109375" style="70" bestFit="1" customWidth="1"/>
    <col min="88" max="88" width="8.42578125" style="70" bestFit="1" customWidth="1"/>
    <col min="89" max="89" width="9.42578125" style="70" bestFit="1" customWidth="1"/>
    <col min="90" max="90" width="9.7109375" style="70" bestFit="1" customWidth="1"/>
    <col min="91" max="91" width="11" style="70" bestFit="1" customWidth="1"/>
    <col min="92" max="92" width="9.42578125" style="70" bestFit="1" customWidth="1"/>
    <col min="93" max="94" width="9.42578125" style="70" customWidth="1"/>
    <col min="95" max="95" width="11.42578125" style="70"/>
    <col min="96" max="97" width="14" style="70" customWidth="1"/>
    <col min="98" max="98" width="10.5703125" style="70" bestFit="1" customWidth="1"/>
    <col min="99" max="99" width="9.42578125" style="70" bestFit="1" customWidth="1"/>
    <col min="100" max="101" width="10.5703125" style="70" bestFit="1" customWidth="1"/>
    <col min="102" max="104" width="10.5703125" style="70" customWidth="1"/>
    <col min="105" max="105" width="9" style="70" bestFit="1" customWidth="1"/>
    <col min="106" max="106" width="10.5703125" style="70" bestFit="1" customWidth="1"/>
    <col min="107" max="107" width="9.28515625" style="70" bestFit="1" customWidth="1"/>
    <col min="108" max="108" width="11.7109375" style="70" bestFit="1" customWidth="1"/>
    <col min="109" max="109" width="8.42578125" style="70" bestFit="1" customWidth="1"/>
    <col min="110" max="110" width="9.42578125" style="70" bestFit="1" customWidth="1"/>
    <col min="111" max="111" width="9.7109375" style="70" bestFit="1" customWidth="1"/>
    <col min="112" max="112" width="11" style="70" bestFit="1" customWidth="1"/>
    <col min="113" max="113" width="9.42578125" style="70" bestFit="1" customWidth="1"/>
    <col min="114" max="115" width="9.42578125" style="70" customWidth="1"/>
    <col min="116" max="116" width="10.5703125" style="70" bestFit="1" customWidth="1"/>
    <col min="117" max="117" width="14.28515625" style="70" customWidth="1"/>
    <col min="118" max="118" width="14" style="70" bestFit="1" customWidth="1"/>
    <col min="119" max="119" width="10.5703125" style="70" bestFit="1" customWidth="1"/>
    <col min="120" max="120" width="9.42578125" style="70" bestFit="1" customWidth="1"/>
    <col min="121" max="122" width="10.5703125" style="70" bestFit="1" customWidth="1"/>
    <col min="123" max="125" width="10.5703125" style="70" customWidth="1"/>
    <col min="126" max="126" width="9" style="70" bestFit="1" customWidth="1"/>
    <col min="127" max="127" width="10.5703125" style="70" bestFit="1" customWidth="1"/>
    <col min="128" max="128" width="9.28515625" style="70" bestFit="1" customWidth="1"/>
    <col min="129" max="129" width="11.7109375" style="70" bestFit="1" customWidth="1"/>
    <col min="130" max="130" width="8.42578125" style="70" bestFit="1" customWidth="1"/>
    <col min="131" max="131" width="9.42578125" style="70" bestFit="1" customWidth="1"/>
    <col min="132" max="132" width="9.7109375" style="70" bestFit="1" customWidth="1"/>
    <col min="133" max="133" width="11" style="70" bestFit="1" customWidth="1"/>
    <col min="134" max="134" width="9.42578125" style="70" bestFit="1" customWidth="1"/>
    <col min="135" max="136" width="9.42578125" style="70" customWidth="1"/>
    <col min="137" max="137" width="10.5703125" style="70" bestFit="1" customWidth="1"/>
    <col min="138" max="139" width="14" style="70" customWidth="1"/>
    <col min="140" max="140" width="10.5703125" style="70" bestFit="1" customWidth="1"/>
    <col min="141" max="141" width="9.42578125" style="70" bestFit="1" customWidth="1"/>
    <col min="142" max="143" width="10.5703125" style="70" bestFit="1" customWidth="1"/>
    <col min="144" max="146" width="10.5703125" style="70" customWidth="1"/>
    <col min="147" max="147" width="9" style="70" bestFit="1" customWidth="1"/>
    <col min="148" max="148" width="10.5703125" style="70" bestFit="1" customWidth="1"/>
    <col min="149" max="149" width="9.28515625" style="70" bestFit="1" customWidth="1"/>
    <col min="150" max="150" width="11.7109375" style="70" bestFit="1" customWidth="1"/>
    <col min="151" max="151" width="8.42578125" style="70" bestFit="1" customWidth="1"/>
    <col min="152" max="152" width="9.42578125" style="70" bestFit="1" customWidth="1"/>
    <col min="153" max="153" width="9.7109375" style="70" bestFit="1" customWidth="1"/>
    <col min="154" max="154" width="11" style="70" bestFit="1" customWidth="1"/>
    <col min="155" max="155" width="9.42578125" style="70" bestFit="1" customWidth="1"/>
    <col min="156" max="157" width="9.42578125" style="70" customWidth="1"/>
    <col min="158" max="158" width="11.42578125" style="70"/>
    <col min="159" max="160" width="14" style="70" bestFit="1" customWidth="1"/>
    <col min="161" max="161" width="10.5703125" style="70" bestFit="1" customWidth="1"/>
    <col min="162" max="162" width="9.42578125" style="70" bestFit="1" customWidth="1"/>
    <col min="163" max="164" width="10.5703125" style="70" bestFit="1" customWidth="1"/>
    <col min="165" max="167" width="10.5703125" style="70" customWidth="1"/>
    <col min="168" max="168" width="9" style="70" bestFit="1" customWidth="1"/>
    <col min="169" max="169" width="10.5703125" style="70" bestFit="1" customWidth="1"/>
    <col min="170" max="170" width="9.28515625" style="70" bestFit="1" customWidth="1"/>
    <col min="171" max="171" width="11.7109375" style="70" bestFit="1" customWidth="1"/>
    <col min="172" max="172" width="8.140625" style="70" bestFit="1" customWidth="1"/>
    <col min="173" max="173" width="9.42578125" style="70" bestFit="1" customWidth="1"/>
    <col min="174" max="174" width="9.7109375" style="70" bestFit="1" customWidth="1"/>
    <col min="175" max="175" width="11" style="70" bestFit="1" customWidth="1"/>
    <col min="176" max="176" width="9.42578125" style="70" bestFit="1" customWidth="1"/>
    <col min="177" max="178" width="9.42578125" style="70" customWidth="1"/>
    <col min="179" max="179" width="10.5703125" style="70" bestFit="1" customWidth="1"/>
    <col min="180" max="181" width="14" style="70" bestFit="1" customWidth="1"/>
    <col min="182" max="182" width="10.5703125" style="70" bestFit="1" customWidth="1"/>
    <col min="183" max="183" width="9.42578125" style="70" bestFit="1" customWidth="1"/>
    <col min="184" max="185" width="10.5703125" style="70" bestFit="1" customWidth="1"/>
    <col min="186" max="188" width="10.5703125" style="70" customWidth="1"/>
    <col min="189" max="189" width="9" style="70" bestFit="1" customWidth="1"/>
    <col min="190" max="190" width="10.5703125" style="70" bestFit="1" customWidth="1"/>
    <col min="191" max="191" width="9.28515625" style="70" bestFit="1" customWidth="1"/>
    <col min="192" max="192" width="11.42578125" style="70"/>
    <col min="193" max="193" width="8.42578125" style="70" bestFit="1" customWidth="1"/>
    <col min="194" max="194" width="9.42578125" style="70" bestFit="1" customWidth="1"/>
    <col min="195" max="195" width="9.7109375" style="70" bestFit="1" customWidth="1"/>
    <col min="196" max="196" width="11" style="70" bestFit="1" customWidth="1"/>
    <col min="197" max="197" width="9.42578125" style="70" bestFit="1" customWidth="1"/>
    <col min="198" max="199" width="9.42578125" style="70" customWidth="1"/>
    <col min="200" max="200" width="10.5703125" style="70" bestFit="1" customWidth="1"/>
    <col min="201" max="201" width="14" style="70" customWidth="1"/>
    <col min="202" max="202" width="14.28515625" style="70" customWidth="1"/>
    <col min="203" max="203" width="10.5703125" style="70" bestFit="1" customWidth="1"/>
    <col min="204" max="204" width="9.42578125" style="70" bestFit="1" customWidth="1"/>
    <col min="205" max="206" width="10.5703125" style="70" bestFit="1" customWidth="1"/>
    <col min="207" max="209" width="10.5703125" style="70" customWidth="1"/>
    <col min="210" max="210" width="9" style="70" bestFit="1" customWidth="1"/>
    <col min="211" max="211" width="10.5703125" style="70" bestFit="1" customWidth="1"/>
    <col min="212" max="212" width="9.28515625" style="70" bestFit="1" customWidth="1"/>
    <col min="213" max="213" width="11.7109375" style="70" bestFit="1" customWidth="1"/>
    <col min="214" max="214" width="8.42578125" style="70" bestFit="1" customWidth="1"/>
    <col min="215" max="215" width="9.42578125" style="70" bestFit="1" customWidth="1"/>
    <col min="216" max="216" width="9.7109375" style="70" bestFit="1" customWidth="1"/>
    <col min="217" max="217" width="11" style="70" bestFit="1" customWidth="1"/>
    <col min="218" max="218" width="9.42578125" style="70" bestFit="1" customWidth="1"/>
    <col min="219" max="16384" width="11.42578125" style="70"/>
  </cols>
  <sheetData>
    <row r="1" spans="1:218" s="5" customFormat="1" ht="27" thickBot="1" x14ac:dyDescent="0.4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rouge d'Amérique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75.75" thickBot="1" x14ac:dyDescent="0.3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256.66666666666669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321.23599968992932</v>
      </c>
      <c r="T3" s="62">
        <f>IF('Données projet'!E9&gt;30,$R$33-$H$33,LOOKUP('Données projet'!$E$9,$A$3:$A$203,R3:R203)-LOOKUP('Données projet'!$E$9,$A$3:$A$203,$H$3:$H$203))</f>
        <v>388.05195847800502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9">
        <f t="shared" ref="H4:H67" si="1">(B4+E4+F4)*44/12+(C4+D4)*0.475*44/12</f>
        <v>256.66666666666669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5.8</v>
      </c>
      <c r="N4" s="14">
        <f>IF('Données projet'!$A$36&gt;35,N3+M4-V3,IF(A4&lt;'Données projet'!$A$36,$K$205^A4,IF(A4='Données projet'!$A$36,'Données projet'!$B$36,N3+M4-V3)))</f>
        <v>1.3467943429205997</v>
      </c>
      <c r="O4" s="14">
        <f>N4*VLOOKUP('Données projet'!$B$9,Paramètres!$A$1:$I$89,3,0)*VLOOKUP('Données projet'!$B$9,Paramètres!$A$1:$I$89,5,0)</f>
        <v>1.1765595379754361</v>
      </c>
      <c r="P4" s="14">
        <f>EXP(-1.0587+0.8836*LN(O4)+0.284)</f>
        <v>0.53204273185561757</v>
      </c>
      <c r="Q4" s="22">
        <f t="shared" ref="Q4:Q34" si="2">(O4+P4)*0.475*44/12</f>
        <v>2.9758156199557515</v>
      </c>
      <c r="R4" s="62">
        <f t="shared" si="0"/>
        <v>260.86470450884462</v>
      </c>
      <c r="S4" s="62">
        <f ca="1">AVERAGE(OFFSET($R$3,0,0,'Données projet'!$E$9+1,1))-AVERAGE(OFFSET($H$3,0,0,'Données projet'!$E$9+1,1))</f>
        <v>321.23599968992932</v>
      </c>
      <c r="T4" s="62">
        <f>$T$3</f>
        <v>388.05195847800502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9">
        <f t="shared" si="1"/>
        <v>256.66666666666669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5.8</v>
      </c>
      <c r="N5" s="14">
        <f>IF('Données projet'!$A$36&gt;35,N4+M5-V4,IF(A5&lt;'Données projet'!$A$36,$K$205^A5,IF(A5='Données projet'!$A$36,'Données projet'!$B$36,N4+M5-V4)))</f>
        <v>1.81385500212293</v>
      </c>
      <c r="O5" s="14">
        <f>N5*VLOOKUP('Données projet'!$B$9,Paramètres!$A$1:$I$89,3,0)*VLOOKUP('Données projet'!$B$9,Paramètres!$A$1:$I$89,5,0)</f>
        <v>1.5845837298545919</v>
      </c>
      <c r="P5" s="14">
        <f t="shared" ref="P5:P68" si="33">EXP(-1.0587+0.8836*LN(O5)+0.284)</f>
        <v>0.69214506839939893</v>
      </c>
      <c r="Q5" s="22">
        <f t="shared" si="2"/>
        <v>3.9653026569590337</v>
      </c>
      <c r="R5" s="62">
        <f t="shared" si="0"/>
        <v>263.07641376807015</v>
      </c>
      <c r="S5" s="62">
        <f ca="1">AVERAGE(OFFSET($R$3,0,0,'Données projet'!$E$9+1,1))-AVERAGE(OFFSET($H$3,0,0,'Données projet'!$E$9+1,1))</f>
        <v>321.23599968992932</v>
      </c>
      <c r="T5" s="62">
        <f t="shared" ref="T5:T68" si="34">$T$3</f>
        <v>388.05195847800502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9">
        <f t="shared" si="1"/>
        <v>256.66666666666669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5.8</v>
      </c>
      <c r="N6" s="14">
        <f>IF('Données projet'!$A$36&gt;35,N5+M6-V5,IF(A6&lt;'Données projet'!$A$36,$K$205^A6,IF(A6='Données projet'!$A$36,'Données projet'!$B$36,N5+M6-V5)))</f>
        <v>2.4428896557373947</v>
      </c>
      <c r="O6" s="14">
        <f>N6*VLOOKUP('Données projet'!$B$9,Paramètres!$A$1:$I$89,3,0)*VLOOKUP('Données projet'!$B$9,Paramètres!$A$1:$I$89,5,0)</f>
        <v>2.1341084032521884</v>
      </c>
      <c r="P6" s="14">
        <f t="shared" si="33"/>
        <v>0.90042541139273424</v>
      </c>
      <c r="Q6" s="22">
        <f t="shared" si="2"/>
        <v>5.2851463938399075</v>
      </c>
      <c r="R6" s="62">
        <f t="shared" si="0"/>
        <v>265.61847972717322</v>
      </c>
      <c r="S6" s="62">
        <f ca="1">AVERAGE(OFFSET($R$3,0,0,'Données projet'!$E$9+1,1))-AVERAGE(OFFSET($H$3,0,0,'Données projet'!$E$9+1,1))</f>
        <v>321.23599968992932</v>
      </c>
      <c r="T6" s="62">
        <f t="shared" si="34"/>
        <v>388.05195847800502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9">
        <f t="shared" si="1"/>
        <v>256.66666666666669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5.8</v>
      </c>
      <c r="N7" s="14">
        <f>IF('Données projet'!$A$36&gt;35,N6+M7-V6,IF(A7&lt;'Données projet'!$A$36,$K$205^A7,IF(A7='Données projet'!$A$36,'Données projet'!$B$36,N6+M7-V6)))</f>
        <v>3.2900699687263746</v>
      </c>
      <c r="O7" s="14">
        <f>N7*VLOOKUP('Données projet'!$B$9,Paramètres!$A$1:$I$89,3,0)*VLOOKUP('Données projet'!$B$9,Paramètres!$A$1:$I$89,5,0)</f>
        <v>2.874205124679361</v>
      </c>
      <c r="P7" s="14">
        <f t="shared" si="33"/>
        <v>1.1713814899478936</v>
      </c>
      <c r="Q7" s="22">
        <f t="shared" si="2"/>
        <v>7.0460633538091342</v>
      </c>
      <c r="R7" s="62">
        <f t="shared" si="0"/>
        <v>268.60161890936467</v>
      </c>
      <c r="S7" s="62">
        <f ca="1">AVERAGE(OFFSET($R$3,0,0,'Données projet'!$E$9+1,1))-AVERAGE(OFFSET($H$3,0,0,'Données projet'!$E$9+1,1))</f>
        <v>321.23599968992932</v>
      </c>
      <c r="T7" s="62">
        <f t="shared" si="34"/>
        <v>388.05195847800502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9">
        <f t="shared" si="1"/>
        <v>256.66666666666669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5.8</v>
      </c>
      <c r="N8" s="14">
        <f>IF('Données projet'!$A$36&gt;35,N7+M8-V7,IF(A8&lt;'Données projet'!$A$36,$K$205^A8,IF(A8='Données projet'!$A$36,'Données projet'!$B$36,N7+M8-V7)))</f>
        <v>4.4310476216936356</v>
      </c>
      <c r="O8" s="14">
        <f>N8*VLOOKUP('Données projet'!$B$9,Paramètres!$A$1:$I$89,3,0)*VLOOKUP('Données projet'!$B$9,Paramètres!$A$1:$I$89,5,0)</f>
        <v>3.8709632023115605</v>
      </c>
      <c r="P8" s="14">
        <f t="shared" si="33"/>
        <v>1.5238736908481918</v>
      </c>
      <c r="Q8" s="22">
        <f t="shared" si="2"/>
        <v>9.3960075889199022</v>
      </c>
      <c r="R8" s="62">
        <f t="shared" si="0"/>
        <v>272.1737853666977</v>
      </c>
      <c r="S8" s="62">
        <f ca="1">AVERAGE(OFFSET($R$3,0,0,'Données projet'!$E$9+1,1))-AVERAGE(OFFSET($H$3,0,0,'Données projet'!$E$9+1,1))</f>
        <v>321.23599968992932</v>
      </c>
      <c r="T8" s="62">
        <f t="shared" si="34"/>
        <v>388.05195847800502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9">
        <f t="shared" si="1"/>
        <v>256.66666666666669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5.8</v>
      </c>
      <c r="N9" s="14">
        <f>IF('Données projet'!$A$36&gt;35,N8+M9-V8,IF(A9&lt;'Données projet'!$A$36,$K$205^A9,IF(A9='Données projet'!$A$36,'Données projet'!$B$36,N8+M9-V8)))</f>
        <v>5.9677098701087665</v>
      </c>
      <c r="O9" s="14">
        <f>N9*VLOOKUP('Données projet'!$B$9,Paramètres!$A$1:$I$89,3,0)*VLOOKUP('Données projet'!$B$9,Paramètres!$A$1:$I$89,5,0)</f>
        <v>5.2133913425270189</v>
      </c>
      <c r="P9" s="14">
        <f t="shared" si="33"/>
        <v>1.9824378698032765</v>
      </c>
      <c r="Q9" s="22">
        <f t="shared" si="2"/>
        <v>12.53273587814193</v>
      </c>
      <c r="R9" s="62">
        <f t="shared" si="0"/>
        <v>276.53273587814192</v>
      </c>
      <c r="S9" s="62">
        <f ca="1">AVERAGE(OFFSET($R$3,0,0,'Données projet'!$E$9+1,1))-AVERAGE(OFFSET($H$3,0,0,'Données projet'!$E$9+1,1))</f>
        <v>321.23599968992932</v>
      </c>
      <c r="T9" s="62">
        <f t="shared" si="34"/>
        <v>388.05195847800502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9">
        <f t="shared" si="1"/>
        <v>256.66666666666669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5.8</v>
      </c>
      <c r="N10" s="14">
        <f>IF('Données projet'!$A$36&gt;35,N9+M10-V9,IF(A10&lt;'Données projet'!$A$36,$K$205^A10,IF(A10='Données projet'!$A$36,'Données projet'!$B$36,N9+M10-V9)))</f>
        <v>8.0372778932539148</v>
      </c>
      <c r="O10" s="14">
        <f>N10*VLOOKUP('Données projet'!$B$9,Paramètres!$A$1:$I$89,3,0)*VLOOKUP('Données projet'!$B$9,Paramètres!$A$1:$I$89,5,0)</f>
        <v>7.0213659675466209</v>
      </c>
      <c r="P10" s="14">
        <f t="shared" si="33"/>
        <v>2.5789932139603198</v>
      </c>
      <c r="Q10" s="22">
        <f t="shared" si="2"/>
        <v>16.72062557445792</v>
      </c>
      <c r="R10" s="62">
        <f t="shared" si="0"/>
        <v>281.94284779668016</v>
      </c>
      <c r="S10" s="62">
        <f ca="1">AVERAGE(OFFSET($R$3,0,0,'Données projet'!$E$9+1,1))-AVERAGE(OFFSET($H$3,0,0,'Données projet'!$E$9+1,1))</f>
        <v>321.23599968992932</v>
      </c>
      <c r="T10" s="62">
        <f t="shared" si="34"/>
        <v>388.05195847800502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9">
        <f t="shared" si="1"/>
        <v>256.66666666666669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5.8</v>
      </c>
      <c r="N11" s="14">
        <f>IF('Données projet'!$A$36&gt;35,N10+M11-V10,IF(A11&lt;'Données projet'!$A$36,$K$205^A11,IF(A11='Données projet'!$A$36,'Données projet'!$B$36,N10+M11-V10)))</f>
        <v>10.824560399115168</v>
      </c>
      <c r="O11" s="14">
        <f>N11*VLOOKUP('Données projet'!$B$9,Paramètres!$A$1:$I$89,3,0)*VLOOKUP('Données projet'!$B$9,Paramètres!$A$1:$I$89,5,0)</f>
        <v>9.4563359646670122</v>
      </c>
      <c r="P11" s="14">
        <f t="shared" si="33"/>
        <v>3.3550640345230081</v>
      </c>
      <c r="Q11" s="22">
        <f t="shared" si="2"/>
        <v>22.313188331922618</v>
      </c>
      <c r="R11" s="62">
        <f t="shared" si="0"/>
        <v>288.75763277636707</v>
      </c>
      <c r="S11" s="62">
        <f ca="1">AVERAGE(OFFSET($R$3,0,0,'Données projet'!$E$9+1,1))-AVERAGE(OFFSET($H$3,0,0,'Données projet'!$E$9+1,1))</f>
        <v>321.23599968992932</v>
      </c>
      <c r="T11" s="62">
        <f t="shared" si="34"/>
        <v>388.05195847800502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9">
        <f t="shared" si="1"/>
        <v>256.66666666666669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5.8</v>
      </c>
      <c r="N12" s="14">
        <f>IF('Données projet'!$A$36&gt;35,N11+M12-V11,IF(A12&lt;'Données projet'!$A$36,$K$205^A12,IF(A12='Données projet'!$A$36,'Données projet'!$B$36,N11+M12-V11)))</f>
        <v>14.578456710130657</v>
      </c>
      <c r="O12" s="14">
        <f>N12*VLOOKUP('Données projet'!$B$9,Paramètres!$A$1:$I$89,3,0)*VLOOKUP('Données projet'!$B$9,Paramètres!$A$1:$I$89,5,0)</f>
        <v>12.735739781970144</v>
      </c>
      <c r="P12" s="14">
        <f t="shared" si="33"/>
        <v>4.364670141362768</v>
      </c>
      <c r="Q12" s="22">
        <f t="shared" si="2"/>
        <v>29.783213949804821</v>
      </c>
      <c r="R12" s="62">
        <f t="shared" si="0"/>
        <v>297.44988061647149</v>
      </c>
      <c r="S12" s="62">
        <f ca="1">AVERAGE(OFFSET($R$3,0,0,'Données projet'!$E$9+1,1))-AVERAGE(OFFSET($H$3,0,0,'Données projet'!$E$9+1,1))</f>
        <v>321.23599968992932</v>
      </c>
      <c r="T12" s="62">
        <f t="shared" si="34"/>
        <v>388.05195847800502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9">
        <f t="shared" si="1"/>
        <v>256.66666666666669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5.8</v>
      </c>
      <c r="N13" s="14">
        <f>IF('Données projet'!$A$36&gt;35,N12+M13-V12,IF(A13&lt;'Données projet'!$A$36,$K$205^A13,IF(A13='Données projet'!$A$36,'Données projet'!$B$36,N12+M13-V12)))</f>
        <v>19.634183025716826</v>
      </c>
      <c r="O13" s="14">
        <f>N13*VLOOKUP('Données projet'!$B$9,Paramètres!$A$1:$I$89,3,0)*VLOOKUP('Données projet'!$B$9,Paramètres!$A$1:$I$89,5,0)</f>
        <v>17.152422291266223</v>
      </c>
      <c r="P13" s="14">
        <f t="shared" si="33"/>
        <v>5.678086989362658</v>
      </c>
      <c r="Q13" s="22">
        <f t="shared" si="2"/>
        <v>39.763136997095295</v>
      </c>
      <c r="R13" s="62">
        <f t="shared" si="0"/>
        <v>308.65202588598413</v>
      </c>
      <c r="S13" s="62">
        <f ca="1">AVERAGE(OFFSET($R$3,0,0,'Données projet'!$E$9+1,1))-AVERAGE(OFFSET($H$3,0,0,'Données projet'!$E$9+1,1))</f>
        <v>321.23599968992932</v>
      </c>
      <c r="T13" s="62">
        <f t="shared" si="34"/>
        <v>388.05195847800502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9">
        <f t="shared" si="1"/>
        <v>256.66666666666669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5.8</v>
      </c>
      <c r="N14" s="14">
        <f>IF('Données projet'!$A$36&gt;35,N13+M14-V13,IF(A14&lt;'Données projet'!$A$36,$K$205^A14,IF(A14='Données projet'!$A$36,'Données projet'!$B$36,N13+M14-V13)))</f>
        <v>26.443206626903088</v>
      </c>
      <c r="O14" s="14">
        <f>N14*VLOOKUP('Données projet'!$B$9,Paramètres!$A$1:$I$89,3,0)*VLOOKUP('Données projet'!$B$9,Paramètres!$A$1:$I$89,5,0)</f>
        <v>23.100785309262541</v>
      </c>
      <c r="P14" s="14">
        <f t="shared" si="33"/>
        <v>7.3867373282653306</v>
      </c>
      <c r="Q14" s="22">
        <f t="shared" si="2"/>
        <v>53.099101927027704</v>
      </c>
      <c r="R14" s="62">
        <f t="shared" si="0"/>
        <v>323.21021303813882</v>
      </c>
      <c r="S14" s="62">
        <f ca="1">AVERAGE(OFFSET($R$3,0,0,'Données projet'!$E$9+1,1))-AVERAGE(OFFSET($H$3,0,0,'Données projet'!$E$9+1,1))</f>
        <v>321.23599968992932</v>
      </c>
      <c r="T14" s="62">
        <f t="shared" si="34"/>
        <v>388.05195847800502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9">
        <f t="shared" si="1"/>
        <v>256.66666666666669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5.8</v>
      </c>
      <c r="N15" s="14">
        <f>IF('Données projet'!$A$36&gt;35,N14+M15-V14,IF(A15&lt;'Données projet'!$A$36,$K$205^A15,IF(A15='Données projet'!$A$36,'Données projet'!$B$36,N14+M15-V14)))</f>
        <v>35.613561093793592</v>
      </c>
      <c r="O15" s="14">
        <f>N15*VLOOKUP('Données projet'!$B$9,Paramètres!$A$1:$I$89,3,0)*VLOOKUP('Données projet'!$B$9,Paramètres!$A$1:$I$89,5,0)</f>
        <v>31.112006971538086</v>
      </c>
      <c r="P15" s="14">
        <f t="shared" si="33"/>
        <v>9.6095548481396289</v>
      </c>
      <c r="Q15" s="22">
        <f t="shared" si="2"/>
        <v>70.9233868359387</v>
      </c>
      <c r="R15" s="62">
        <f t="shared" si="0"/>
        <v>342.256720169272</v>
      </c>
      <c r="S15" s="62">
        <f ca="1">AVERAGE(OFFSET($R$3,0,0,'Données projet'!$E$9+1,1))-AVERAGE(OFFSET($H$3,0,0,'Données projet'!$E$9+1,1))</f>
        <v>321.23599968992932</v>
      </c>
      <c r="T15" s="62">
        <f t="shared" si="34"/>
        <v>388.05195847800502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9">
        <f t="shared" si="1"/>
        <v>256.66666666666669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5.8</v>
      </c>
      <c r="N16" s="14">
        <f>IF('Données projet'!$A$36&gt;35,N15+M16-V15,IF(A16&lt;'Données projet'!$A$36,$K$205^A16,IF(A16='Données projet'!$A$36,'Données projet'!$B$36,N15+M16-V15)))</f>
        <v>47.964142612378375</v>
      </c>
      <c r="O16" s="14">
        <f>N16*VLOOKUP('Données projet'!$B$9,Paramètres!$A$1:$I$89,3,0)*VLOOKUP('Données projet'!$B$9,Paramètres!$A$1:$I$89,5,0)</f>
        <v>41.901474986173753</v>
      </c>
      <c r="P16" s="14">
        <f t="shared" si="33"/>
        <v>12.501262773491545</v>
      </c>
      <c r="Q16" s="22">
        <f t="shared" si="2"/>
        <v>94.751434931417066</v>
      </c>
      <c r="R16" s="62">
        <f t="shared" si="0"/>
        <v>367.30699048697261</v>
      </c>
      <c r="S16" s="62">
        <f ca="1">AVERAGE(OFFSET($R$3,0,0,'Données projet'!$E$9+1,1))-AVERAGE(OFFSET($H$3,0,0,'Données projet'!$E$9+1,1))</f>
        <v>321.23599968992932</v>
      </c>
      <c r="T16" s="62">
        <f t="shared" si="34"/>
        <v>388.05195847800502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9">
        <f t="shared" si="1"/>
        <v>256.66666666666669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5.8</v>
      </c>
      <c r="N17" s="14">
        <f>IF('Données projet'!$A$36&gt;35,N16+M17-V16,IF(A17&lt;'Données projet'!$A$36,$K$205^A17,IF(A17='Données projet'!$A$36,'Données projet'!$B$36,N16+M17-V16)))</f>
        <v>64.597835933388069</v>
      </c>
      <c r="O17" s="14">
        <f>N17*VLOOKUP('Données projet'!$B$9,Paramètres!$A$1:$I$89,3,0)*VLOOKUP('Données projet'!$B$9,Paramètres!$A$1:$I$89,5,0)</f>
        <v>56.432669471407827</v>
      </c>
      <c r="P17" s="14">
        <f t="shared" si="33"/>
        <v>16.263143652501352</v>
      </c>
      <c r="Q17" s="22">
        <f t="shared" si="2"/>
        <v>126.61187452414181</v>
      </c>
      <c r="R17" s="62">
        <f t="shared" si="0"/>
        <v>400.38965230191957</v>
      </c>
      <c r="S17" s="62">
        <f ca="1">AVERAGE(OFFSET($R$3,0,0,'Données projet'!$E$9+1,1))-AVERAGE(OFFSET($H$3,0,0,'Données projet'!$E$9+1,1))</f>
        <v>321.23599968992932</v>
      </c>
      <c r="T17" s="62">
        <f t="shared" si="34"/>
        <v>388.05195847800502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9">
        <f t="shared" si="1"/>
        <v>256.66666666666669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87</v>
      </c>
      <c r="L18" s="13">
        <f>VLOOKUP(A18,'Données projet'!$A$35:$I$55,9,0)</f>
        <v>5.8</v>
      </c>
      <c r="M18" s="13">
        <f t="array" ref="M18">INDEX(L:L,MIN(IF(ISNUMBER(L18:L214),ROW(L18:L214),"")))</f>
        <v>5.8</v>
      </c>
      <c r="N18" s="14">
        <f>IF('Données projet'!$A$36&gt;35,N17+M18-V17,IF(A18&lt;'Données projet'!$A$36,$K$205^A18,IF(A18='Données projet'!$A$36,'Données projet'!$B$36,N17+M18-V17)))</f>
        <v>87</v>
      </c>
      <c r="O18" s="14">
        <f>N18*VLOOKUP('Données projet'!$B$9,Paramètres!$A$1:$I$89,3,0)*VLOOKUP('Données projet'!$B$9,Paramètres!$A$1:$I$89,5,0)</f>
        <v>76.003200000000007</v>
      </c>
      <c r="P18" s="14">
        <f t="shared" si="33"/>
        <v>21.157049992000456</v>
      </c>
      <c r="Q18" s="22">
        <f t="shared" si="2"/>
        <v>169.22076873606747</v>
      </c>
      <c r="R18" s="62">
        <f t="shared" si="0"/>
        <v>444.2207687360675</v>
      </c>
      <c r="S18" s="62">
        <f ca="1">AVERAGE(OFFSET($R$3,0,0,'Données projet'!$E$9+1,1))-AVERAGE(OFFSET($H$3,0,0,'Données projet'!$E$9+1,1))</f>
        <v>321.23599968992932</v>
      </c>
      <c r="T18" s="62">
        <f t="shared" si="34"/>
        <v>388.05195847800502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21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9">
        <f t="shared" si="1"/>
        <v>256.66666666666669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14.2</v>
      </c>
      <c r="N19" s="14">
        <f>IF('Données projet'!$A$36&gt;35,N18+M19-V18,IF(A19&lt;'Données projet'!$A$36,$K$205^A19,IF(A19='Données projet'!$A$36,'Données projet'!$B$36,N18+M19-V18)))</f>
        <v>80.2</v>
      </c>
      <c r="O19" s="14">
        <f>N19*VLOOKUP('Données projet'!$B$9,Paramètres!$A$1:$I$89,3,0)*VLOOKUP('Données projet'!$B$9,Paramètres!$A$1:$I$89,5,0)</f>
        <v>70.062720000000013</v>
      </c>
      <c r="P19" s="14">
        <f t="shared" si="33"/>
        <v>19.689032345957123</v>
      </c>
      <c r="Q19" s="22">
        <f t="shared" si="2"/>
        <v>156.31763533587534</v>
      </c>
      <c r="R19" s="62">
        <f t="shared" si="0"/>
        <v>432.53985755809754</v>
      </c>
      <c r="S19" s="62">
        <f ca="1">AVERAGE(OFFSET($R$3,0,0,'Données projet'!$E$9+1,1))-AVERAGE(OFFSET($H$3,0,0,'Données projet'!$E$9+1,1))</f>
        <v>321.23599968992932</v>
      </c>
      <c r="T19" s="62">
        <f t="shared" si="34"/>
        <v>388.05195847800502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9">
        <f t="shared" si="1"/>
        <v>256.66666666666669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14.2</v>
      </c>
      <c r="N20" s="14">
        <f>IF('Données projet'!$A$36&gt;35,N19+M20-V19,IF(A20&lt;'Données projet'!$A$36,$K$205^A20,IF(A20='Données projet'!$A$36,'Données projet'!$B$36,N19+M20-V19)))</f>
        <v>94.4</v>
      </c>
      <c r="O20" s="14">
        <f>N20*VLOOKUP('Données projet'!$B$9,Paramètres!$A$1:$I$89,3,0)*VLOOKUP('Données projet'!$B$9,Paramètres!$A$1:$I$89,5,0)</f>
        <v>82.467840000000024</v>
      </c>
      <c r="P20" s="14">
        <f t="shared" si="33"/>
        <v>22.739512759227473</v>
      </c>
      <c r="Q20" s="22">
        <f t="shared" si="2"/>
        <v>183.23613938898788</v>
      </c>
      <c r="R20" s="62">
        <f t="shared" si="0"/>
        <v>460.68058383343237</v>
      </c>
      <c r="S20" s="62">
        <f ca="1">AVERAGE(OFFSET($R$3,0,0,'Données projet'!$E$9+1,1))-AVERAGE(OFFSET($H$3,0,0,'Données projet'!$E$9+1,1))</f>
        <v>321.23599968992932</v>
      </c>
      <c r="T20" s="62">
        <f t="shared" si="34"/>
        <v>388.05195847800502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9">
        <f t="shared" si="1"/>
        <v>256.66666666666669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14.2</v>
      </c>
      <c r="N21" s="14">
        <f>IF('Données projet'!$A$36&gt;35,N20+M21-V20,IF(A21&lt;'Données projet'!$A$36,$K$205^A21,IF(A21='Données projet'!$A$36,'Données projet'!$B$36,N20+M21-V20)))</f>
        <v>108.60000000000001</v>
      </c>
      <c r="O21" s="14">
        <f>N21*VLOOKUP('Données projet'!$B$9,Paramètres!$A$1:$I$89,3,0)*VLOOKUP('Données projet'!$B$9,Paramètres!$A$1:$I$89,5,0)</f>
        <v>94.87296000000002</v>
      </c>
      <c r="P21" s="14">
        <f t="shared" si="33"/>
        <v>25.736834760472274</v>
      </c>
      <c r="Q21" s="22">
        <f t="shared" si="2"/>
        <v>210.06205920782259</v>
      </c>
      <c r="R21" s="62">
        <f t="shared" si="0"/>
        <v>488.72872587448927</v>
      </c>
      <c r="S21" s="62">
        <f ca="1">AVERAGE(OFFSET($R$3,0,0,'Données projet'!$E$9+1,1))-AVERAGE(OFFSET($H$3,0,0,'Données projet'!$E$9+1,1))</f>
        <v>321.23599968992932</v>
      </c>
      <c r="T21" s="62">
        <f t="shared" si="34"/>
        <v>388.05195847800502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9">
        <f t="shared" si="1"/>
        <v>256.66666666666669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14.2</v>
      </c>
      <c r="N22" s="14">
        <f>IF('Données projet'!$A$36&gt;35,N21+M22-V21,IF(A22&lt;'Données projet'!$A$36,$K$205^A22,IF(A22='Données projet'!$A$36,'Données projet'!$B$36,N21+M22-V21)))</f>
        <v>122.80000000000001</v>
      </c>
      <c r="O22" s="14">
        <f>N22*VLOOKUP('Données projet'!$B$9,Paramètres!$A$1:$I$89,3,0)*VLOOKUP('Données projet'!$B$9,Paramètres!$A$1:$I$89,5,0)</f>
        <v>107.27808000000003</v>
      </c>
      <c r="P22" s="14">
        <f t="shared" si="33"/>
        <v>28.688746800886673</v>
      </c>
      <c r="Q22" s="22">
        <f t="shared" si="2"/>
        <v>236.80889001154432</v>
      </c>
      <c r="R22" s="62">
        <f t="shared" si="0"/>
        <v>516.69777890043315</v>
      </c>
      <c r="S22" s="62">
        <f ca="1">AVERAGE(OFFSET($R$3,0,0,'Données projet'!$E$9+1,1))-AVERAGE(OFFSET($H$3,0,0,'Données projet'!$E$9+1,1))</f>
        <v>321.23599968992932</v>
      </c>
      <c r="T22" s="62">
        <f t="shared" si="34"/>
        <v>388.05195847800502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9">
        <f t="shared" si="1"/>
        <v>256.66666666666669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14.2</v>
      </c>
      <c r="M23" s="13">
        <f t="array" ref="M23">INDEX(L:L,MIN(IF(ISNUMBER(L23:L219),ROW(L23:L219),"")))</f>
        <v>14.2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119.68320000000003</v>
      </c>
      <c r="P23" s="14">
        <f t="shared" si="33"/>
        <v>31.601099532596194</v>
      </c>
      <c r="Q23" s="22">
        <f t="shared" si="2"/>
        <v>263.48682168593842</v>
      </c>
      <c r="R23" s="62">
        <f t="shared" si="0"/>
        <v>544.59793279704957</v>
      </c>
      <c r="S23" s="62">
        <f ca="1">AVERAGE(OFFSET($R$3,0,0,'Données projet'!$E$9+1,1))-AVERAGE(OFFSET($H$3,0,0,'Données projet'!$E$9+1,1))</f>
        <v>321.23599968992932</v>
      </c>
      <c r="T23" s="62">
        <f t="shared" si="34"/>
        <v>388.05195847800502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9">
        <f t="shared" si="1"/>
        <v>256.66666666666669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13.8</v>
      </c>
      <c r="N24" s="14">
        <f>IF('Données projet'!$A$36&gt;35,N23+M24-V23,IF(A24&lt;'Données projet'!$A$36,$K$205^A24,IF(A24='Données projet'!$A$36,'Données projet'!$B$36,N23+M24-V23)))</f>
        <v>107.80000000000001</v>
      </c>
      <c r="O24" s="14">
        <f>N24*VLOOKUP('Données projet'!$B$9,Paramètres!$A$1:$I$89,3,0)*VLOOKUP('Données projet'!$B$9,Paramètres!$A$1:$I$89,5,0)</f>
        <v>94.174080000000018</v>
      </c>
      <c r="P24" s="14">
        <f t="shared" si="33"/>
        <v>25.569241067746205</v>
      </c>
      <c r="Q24" s="22">
        <f t="shared" si="2"/>
        <v>208.55295085965801</v>
      </c>
      <c r="R24" s="62">
        <f t="shared" si="0"/>
        <v>490.8862841929913</v>
      </c>
      <c r="S24" s="62">
        <f ca="1">AVERAGE(OFFSET($R$3,0,0,'Données projet'!$E$9+1,1))-AVERAGE(OFFSET($H$3,0,0,'Données projet'!$E$9+1,1))</f>
        <v>321.23599968992932</v>
      </c>
      <c r="T24" s="62">
        <f t="shared" si="34"/>
        <v>388.05195847800502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9">
        <f t="shared" si="1"/>
        <v>256.66666666666669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13.8</v>
      </c>
      <c r="N25" s="14">
        <f>IF('Données projet'!$A$36&gt;35,N24+M25-V24,IF(A25&lt;'Données projet'!$A$36,$K$205^A25,IF(A25='Données projet'!$A$36,'Données projet'!$B$36,N24+M25-V24)))</f>
        <v>121.60000000000001</v>
      </c>
      <c r="O25" s="14">
        <f>N25*VLOOKUP('Données projet'!$B$9,Paramètres!$A$1:$I$89,3,0)*VLOOKUP('Données projet'!$B$9,Paramètres!$A$1:$I$89,5,0)</f>
        <v>106.22976000000003</v>
      </c>
      <c r="P25" s="14">
        <f t="shared" si="33"/>
        <v>28.440891625171492</v>
      </c>
      <c r="Q25" s="22">
        <f t="shared" si="2"/>
        <v>234.55138491384039</v>
      </c>
      <c r="R25" s="62">
        <f t="shared" si="0"/>
        <v>518.10694046939591</v>
      </c>
      <c r="S25" s="62">
        <f ca="1">AVERAGE(OFFSET($R$3,0,0,'Données projet'!$E$9+1,1))-AVERAGE(OFFSET($H$3,0,0,'Données projet'!$E$9+1,1))</f>
        <v>321.23599968992932</v>
      </c>
      <c r="T25" s="62">
        <f t="shared" si="34"/>
        <v>388.05195847800502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9">
        <f t="shared" si="1"/>
        <v>256.66666666666669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13.8</v>
      </c>
      <c r="N26" s="14">
        <f>IF('Données projet'!$A$36&gt;35,N25+M26-V25,IF(A26&lt;'Données projet'!$A$36,$K$205^A26,IF(A26='Données projet'!$A$36,'Données projet'!$B$36,N25+M26-V25)))</f>
        <v>135.4</v>
      </c>
      <c r="O26" s="14">
        <f>N26*VLOOKUP('Données projet'!$B$9,Paramètres!$A$1:$I$89,3,0)*VLOOKUP('Données projet'!$B$9,Paramètres!$A$1:$I$89,5,0)</f>
        <v>118.28544000000002</v>
      </c>
      <c r="P26" s="14">
        <f t="shared" si="33"/>
        <v>31.274772013169596</v>
      </c>
      <c r="Q26" s="22">
        <f t="shared" si="2"/>
        <v>260.48403592293715</v>
      </c>
      <c r="R26" s="62">
        <f t="shared" si="0"/>
        <v>545.26181370071492</v>
      </c>
      <c r="S26" s="62">
        <f ca="1">AVERAGE(OFFSET($R$3,0,0,'Données projet'!$E$9+1,1))-AVERAGE(OFFSET($H$3,0,0,'Données projet'!$E$9+1,1))</f>
        <v>321.23599968992932</v>
      </c>
      <c r="T26" s="62">
        <f t="shared" si="34"/>
        <v>388.05195847800502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9">
        <f t="shared" si="1"/>
        <v>256.66666666666669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13.8</v>
      </c>
      <c r="N27" s="14">
        <f>IF('Données projet'!$A$36&gt;35,N26+M27-V26,IF(A27&lt;'Données projet'!$A$36,$K$205^A27,IF(A27='Données projet'!$A$36,'Données projet'!$B$36,N26+M27-V26)))</f>
        <v>149.20000000000002</v>
      </c>
      <c r="O27" s="14">
        <f>N27*VLOOKUP('Données projet'!$B$9,Paramètres!$A$1:$I$89,3,0)*VLOOKUP('Données projet'!$B$9,Paramètres!$A$1:$I$89,5,0)</f>
        <v>130.34112000000005</v>
      </c>
      <c r="P27" s="14">
        <f t="shared" si="33"/>
        <v>34.075170122989917</v>
      </c>
      <c r="Q27" s="22">
        <f t="shared" si="2"/>
        <v>286.35837196420749</v>
      </c>
      <c r="R27" s="62">
        <f t="shared" si="0"/>
        <v>572.35837196420744</v>
      </c>
      <c r="S27" s="62">
        <f ca="1">AVERAGE(OFFSET($R$3,0,0,'Données projet'!$E$9+1,1))-AVERAGE(OFFSET($H$3,0,0,'Données projet'!$E$9+1,1))</f>
        <v>321.23599968992932</v>
      </c>
      <c r="T27" s="62">
        <f t="shared" si="34"/>
        <v>388.05195847800502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9">
        <f t="shared" si="1"/>
        <v>256.66666666666669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163</v>
      </c>
      <c r="L28" s="13">
        <f>VLOOKUP(A28,'Données projet'!$A$35:$I$55,9,0)</f>
        <v>13.8</v>
      </c>
      <c r="M28" s="13">
        <f t="array" ref="M28">INDEX(L:L,MIN(IF(ISNUMBER(L28:L224),ROW(L28:L224),"")))</f>
        <v>13.8</v>
      </c>
      <c r="N28" s="14">
        <f>IF('Données projet'!$A$36&gt;35,N27+M28-V27,IF(A28&lt;'Données projet'!$A$36,$K$205^A28,IF(A28='Données projet'!$A$36,'Données projet'!$B$36,N27+M28-V27)))</f>
        <v>163.00000000000003</v>
      </c>
      <c r="O28" s="14">
        <f>N28*VLOOKUP('Données projet'!$B$9,Paramètres!$A$1:$I$89,3,0)*VLOOKUP('Données projet'!$B$9,Paramètres!$A$1:$I$89,5,0)</f>
        <v>142.39680000000004</v>
      </c>
      <c r="P28" s="14">
        <f t="shared" si="33"/>
        <v>36.845535084476985</v>
      </c>
      <c r="Q28" s="22">
        <f t="shared" si="2"/>
        <v>312.18040027213078</v>
      </c>
      <c r="R28" s="62">
        <f t="shared" si="0"/>
        <v>599.40262249435295</v>
      </c>
      <c r="S28" s="62">
        <f ca="1">AVERAGE(OFFSET($R$3,0,0,'Données projet'!$E$9+1,1))-AVERAGE(OFFSET($H$3,0,0,'Données projet'!$E$9+1,1))</f>
        <v>321.23599968992932</v>
      </c>
      <c r="T28" s="62">
        <f t="shared" si="34"/>
        <v>388.05195847800502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44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0.1075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4.5499593680232664</v>
      </c>
      <c r="AB28" s="23">
        <f>EXP(-LN(2)/2)*AB27+(1-EXP(-LN(2)/2))/(LN(2)/2)*V28*Y28*VLOOKUP('Données projet'!$B$9,Paramètres!$A$1:$I$89,3,0)*0.475*44/12</f>
        <v>0</v>
      </c>
      <c r="AC28" s="24">
        <f t="shared" si="3"/>
        <v>4.5499593680232664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9">
        <f t="shared" si="1"/>
        <v>256.66666666666669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</v>
      </c>
      <c r="N29" s="14">
        <f>IF('Données projet'!$A$36&gt;35,N28+M29-V28,IF(A29&lt;'Données projet'!$A$36,$K$205^A29,IF(A29='Données projet'!$A$36,'Données projet'!$B$36,N28+M29-V28)))</f>
        <v>132.00000000000003</v>
      </c>
      <c r="O29" s="14">
        <f>N29*VLOOKUP('Données projet'!$B$9,Paramètres!$A$1:$I$89,3,0)*VLOOKUP('Données projet'!$B$9,Paramètres!$A$1:$I$89,5,0)</f>
        <v>115.31520000000003</v>
      </c>
      <c r="P29" s="14">
        <f t="shared" si="33"/>
        <v>30.579827148797317</v>
      </c>
      <c r="Q29" s="22">
        <f t="shared" si="2"/>
        <v>254.10050561748869</v>
      </c>
      <c r="R29" s="62">
        <f t="shared" si="0"/>
        <v>542.54495006193315</v>
      </c>
      <c r="S29" s="62">
        <f ca="1">AVERAGE(OFFSET($R$3,0,0,'Données projet'!$E$9+1,1))-AVERAGE(OFFSET($H$3,0,0,'Données projet'!$E$9+1,1))</f>
        <v>321.23599968992932</v>
      </c>
      <c r="T29" s="62">
        <f t="shared" si="34"/>
        <v>388.05195847800502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4.4255404898327058</v>
      </c>
      <c r="AB29" s="23">
        <f>EXP(-LN(2)/2)*AB28+(1-EXP(-LN(2)/2))/(LN(2)/2)*V29*Y29*VLOOKUP('Données projet'!$B$9,Paramètres!$A$1:$I$89,3,0)*0.475*44/12</f>
        <v>0</v>
      </c>
      <c r="AC29" s="24">
        <f t="shared" si="3"/>
        <v>4.4255404898327058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9">
        <f t="shared" si="1"/>
        <v>256.66666666666669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</v>
      </c>
      <c r="N30" s="14">
        <f>IF('Données projet'!$A$36&gt;35,N29+M30-V29,IF(A30&lt;'Données projet'!$A$36,$K$205^A30,IF(A30='Données projet'!$A$36,'Données projet'!$B$36,N29+M30-V29)))</f>
        <v>145.00000000000003</v>
      </c>
      <c r="O30" s="14">
        <f>N30*VLOOKUP('Données projet'!$B$9,Paramètres!$A$1:$I$89,3,0)*VLOOKUP('Données projet'!$B$9,Paramètres!$A$1:$I$89,5,0)</f>
        <v>126.67200000000003</v>
      </c>
      <c r="P30" s="14">
        <f t="shared" si="33"/>
        <v>33.226199426361347</v>
      </c>
      <c r="Q30" s="22">
        <f t="shared" si="2"/>
        <v>278.48936400091276</v>
      </c>
      <c r="R30" s="62">
        <f t="shared" si="0"/>
        <v>568.15603066757944</v>
      </c>
      <c r="S30" s="62">
        <f ca="1">AVERAGE(OFFSET($R$3,0,0,'Données projet'!$E$9+1,1))-AVERAGE(OFFSET($H$3,0,0,'Données projet'!$E$9+1,1))</f>
        <v>321.23599968992932</v>
      </c>
      <c r="T30" s="62">
        <f t="shared" si="34"/>
        <v>388.05195847800502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4.3045238524091705</v>
      </c>
      <c r="AB30" s="23">
        <f>EXP(-LN(2)/2)*AB29+(1-EXP(-LN(2)/2))/(LN(2)/2)*V30*Y30*VLOOKUP('Données projet'!$B$9,Paramètres!$A$1:$I$89,3,0)*0.475*44/12</f>
        <v>0</v>
      </c>
      <c r="AC30" s="24">
        <f t="shared" si="3"/>
        <v>4.3045238524091705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9">
        <f t="shared" si="1"/>
        <v>256.66666666666669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</v>
      </c>
      <c r="N31" s="14">
        <f>IF('Données projet'!$A$36&gt;35,N30+M31-V30,IF(A31&lt;'Données projet'!$A$36,$K$205^A31,IF(A31='Données projet'!$A$36,'Données projet'!$B$36,N30+M31-V30)))</f>
        <v>158.00000000000003</v>
      </c>
      <c r="O31" s="14">
        <f>N31*VLOOKUP('Données projet'!$B$9,Paramètres!$A$1:$I$89,3,0)*VLOOKUP('Données projet'!$B$9,Paramètres!$A$1:$I$89,5,0)</f>
        <v>138.02880000000005</v>
      </c>
      <c r="P31" s="14">
        <f t="shared" si="33"/>
        <v>35.845059256813073</v>
      </c>
      <c r="Q31" s="22">
        <f t="shared" si="2"/>
        <v>302.83030487228285</v>
      </c>
      <c r="R31" s="62">
        <f t="shared" si="0"/>
        <v>593.71919376117171</v>
      </c>
      <c r="S31" s="62">
        <f ca="1">AVERAGE(OFFSET($R$3,0,0,'Données projet'!$E$9+1,1))-AVERAGE(OFFSET($H$3,0,0,'Données projet'!$E$9+1,1))</f>
        <v>321.23599968992932</v>
      </c>
      <c r="T31" s="62">
        <f t="shared" si="34"/>
        <v>388.05195847800502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4.1868164212999703</v>
      </c>
      <c r="AB31" s="23">
        <f>EXP(-LN(2)/2)*AB30+(1-EXP(-LN(2)/2))/(LN(2)/2)*V31*Y31*VLOOKUP('Données projet'!$B$9,Paramètres!$A$1:$I$89,3,0)*0.475*44/12</f>
        <v>0</v>
      </c>
      <c r="AC31" s="24">
        <f t="shared" si="3"/>
        <v>4.1868164212999703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9">
        <f t="shared" si="1"/>
        <v>256.66666666666669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</v>
      </c>
      <c r="N32" s="14">
        <f>IF('Données projet'!$A$36&gt;35,N31+M32-V31,IF(A32&lt;'Données projet'!$A$36,$K$205^A32,IF(A32='Données projet'!$A$36,'Données projet'!$B$36,N31+M32-V31)))</f>
        <v>171.00000000000003</v>
      </c>
      <c r="O32" s="14">
        <f>N32*VLOOKUP('Données projet'!$B$9,Paramètres!$A$1:$I$89,3,0)*VLOOKUP('Données projet'!$B$9,Paramètres!$A$1:$I$89,5,0)</f>
        <v>149.38560000000004</v>
      </c>
      <c r="P32" s="14">
        <f t="shared" si="33"/>
        <v>38.438927680599591</v>
      </c>
      <c r="Q32" s="22">
        <f t="shared" si="2"/>
        <v>327.12771904371101</v>
      </c>
      <c r="R32" s="62">
        <f t="shared" si="0"/>
        <v>619.23883015482215</v>
      </c>
      <c r="S32" s="62">
        <f ca="1">AVERAGE(OFFSET($R$3,0,0,'Données projet'!$E$9+1,1))-AVERAGE(OFFSET($H$3,0,0,'Données projet'!$E$9+1,1))</f>
        <v>321.23599968992932</v>
      </c>
      <c r="T32" s="62">
        <f t="shared" si="34"/>
        <v>388.05195847800502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4.0723277060844163</v>
      </c>
      <c r="AB32" s="23">
        <f>EXP(-LN(2)/2)*AB31+(1-EXP(-LN(2)/2))/(LN(2)/2)*V32*Y32*VLOOKUP('Données projet'!$B$9,Paramètres!$A$1:$I$89,3,0)*0.475*44/12</f>
        <v>0</v>
      </c>
      <c r="AC32" s="24">
        <f t="shared" si="3"/>
        <v>4.0723277060844163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9">
        <f t="shared" si="1"/>
        <v>256.66666666666669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184</v>
      </c>
      <c r="L33" s="13">
        <f>VLOOKUP(A33,'Données projet'!$A$35:$I$55,9,0)</f>
        <v>13</v>
      </c>
      <c r="M33" s="13">
        <f t="array" ref="M33">INDEX(L:L,MIN(IF(ISNUMBER(L33:L229),ROW(L33:L229),"")))</f>
        <v>13</v>
      </c>
      <c r="N33" s="14">
        <f>IF('Données projet'!$A$36&gt;35,N32+M33-V32,IF(A33&lt;'Données projet'!$A$36,$K$205^A33,IF(A33='Données projet'!$A$36,'Données projet'!$B$36,N32+M33-V32)))</f>
        <v>184.00000000000003</v>
      </c>
      <c r="O33" s="14">
        <f>N33*VLOOKUP('Données projet'!$B$9,Paramètres!$A$1:$I$89,3,0)*VLOOKUP('Données projet'!$B$9,Paramètres!$A$1:$I$89,5,0)</f>
        <v>160.74240000000003</v>
      </c>
      <c r="P33" s="14">
        <f t="shared" si="33"/>
        <v>41.009920657227809</v>
      </c>
      <c r="Q33" s="22">
        <f t="shared" si="2"/>
        <v>351.38529181133845</v>
      </c>
      <c r="R33" s="62">
        <f t="shared" si="0"/>
        <v>644.71862514467171</v>
      </c>
      <c r="S33" s="62">
        <f ca="1">AVERAGE(OFFSET($R$3,0,0,'Données projet'!$E$9+1,1))-AVERAGE(OFFSET($H$3,0,0,'Données projet'!$E$9+1,1))</f>
        <v>321.23599968992932</v>
      </c>
      <c r="T33" s="62">
        <f t="shared" si="34"/>
        <v>388.05195847800502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0.215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13.060888426853664</v>
      </c>
      <c r="AB33" s="23">
        <f>EXP(-LN(2)/2)*AB32+(1-EXP(-LN(2)/2))/(LN(2)/2)*V33*Y33*VLOOKUP('Données projet'!$B$9,Paramètres!$A$1:$I$89,3,0)*0.475*44/12</f>
        <v>0</v>
      </c>
      <c r="AC33" s="24">
        <f t="shared" si="3"/>
        <v>13.060888426853664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9">
        <f t="shared" si="1"/>
        <v>256.66666666666669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12.2</v>
      </c>
      <c r="N34" s="14">
        <f>IF('Données projet'!$A$36&gt;35,N33+M34-V33,IF(A34&lt;'Données projet'!$A$36,$K$205^A34,IF(A34='Données projet'!$A$36,'Données projet'!$B$36,N33+M34-V33)))</f>
        <v>152.20000000000002</v>
      </c>
      <c r="O34" s="14">
        <f>N34*VLOOKUP('Données projet'!$B$9,Paramètres!$A$1:$I$89,3,0)*VLOOKUP('Données projet'!$B$9,Paramètres!$A$1:$I$89,5,0)</f>
        <v>132.96192000000002</v>
      </c>
      <c r="P34" s="14">
        <f t="shared" si="33"/>
        <v>34.679872132599144</v>
      </c>
      <c r="Q34" s="22">
        <f t="shared" si="2"/>
        <v>291.97612129761018</v>
      </c>
      <c r="R34" s="62">
        <f t="shared" si="0"/>
        <v>585.30945463094349</v>
      </c>
      <c r="S34" s="62">
        <f ca="1">AVERAGE(OFFSET($R$3,0,0,'Données projet'!$E$9+1,1))-AVERAGE(OFFSET($H$3,0,0,'Données projet'!$E$9+1,1))</f>
        <v>321.23599968992932</v>
      </c>
      <c r="T34" s="62">
        <f t="shared" si="34"/>
        <v>388.05195847800502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12.70373774597908</v>
      </c>
      <c r="AB34" s="23">
        <f>EXP(-LN(2)/2)*AB33+(1-EXP(-LN(2)/2))/(LN(2)/2)*V34*Y34*VLOOKUP('Données projet'!$B$9,Paramètres!$A$1:$I$89,3,0)*0.475*44/12</f>
        <v>0</v>
      </c>
      <c r="AC34" s="24">
        <f t="shared" si="3"/>
        <v>12.70373774597908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9">
        <f t="shared" si="1"/>
        <v>256.66666666666669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12.2</v>
      </c>
      <c r="N35" s="14">
        <f>IF('Données projet'!$A$36&gt;35,N34+M35-V34,IF(A35&lt;'Données projet'!$A$36,$K$205^A35,IF(A35='Données projet'!$A$36,'Données projet'!$B$36,N34+M35-V34)))</f>
        <v>164.4</v>
      </c>
      <c r="O35" s="14">
        <f>N35*VLOOKUP('Données projet'!$B$9,Paramètres!$A$1:$I$89,3,0)*VLOOKUP('Données projet'!$B$9,Paramètres!$A$1:$I$89,5,0)</f>
        <v>143.61984000000001</v>
      </c>
      <c r="P35" s="14">
        <f t="shared" si="33"/>
        <v>37.125023974706046</v>
      </c>
      <c r="Q35" s="22">
        <f t="shared" ref="Q35:Q66" si="53">(O35+P35)*0.475*44/12</f>
        <v>314.79730475594641</v>
      </c>
      <c r="R35" s="62">
        <f t="shared" si="0"/>
        <v>608.13063808927973</v>
      </c>
      <c r="S35" s="62">
        <f ca="1">AVERAGE(OFFSET($R$3,0,0,'Données projet'!$E$9+1,1))-AVERAGE(OFFSET($H$3,0,0,'Données projet'!$E$9+1,1))</f>
        <v>321.23599968992932</v>
      </c>
      <c r="T35" s="62">
        <f t="shared" si="34"/>
        <v>388.05195847800502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12.356353369254748</v>
      </c>
      <c r="AB35" s="23">
        <f>EXP(-LN(2)/2)*AB34+(1-EXP(-LN(2)/2))/(LN(2)/2)*V35*Y35*VLOOKUP('Données projet'!$B$9,Paramètres!$A$1:$I$89,3,0)*0.475*44/12</f>
        <v>0</v>
      </c>
      <c r="AC35" s="24">
        <f t="shared" si="3"/>
        <v>12.356353369254748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9">
        <f t="shared" si="1"/>
        <v>256.66666666666669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12.2</v>
      </c>
      <c r="N36" s="14">
        <f>IF('Données projet'!$A$36&gt;35,N35+M36-V35,IF(A36&lt;'Données projet'!$A$36,$K$205^A36,IF(A36='Données projet'!$A$36,'Données projet'!$B$36,N35+M36-V35)))</f>
        <v>176.6</v>
      </c>
      <c r="O36" s="14">
        <f>N36*VLOOKUP('Données projet'!$B$9,Paramètres!$A$1:$I$89,3,0)*VLOOKUP('Données projet'!$B$9,Paramètres!$A$1:$I$89,5,0)</f>
        <v>154.27776</v>
      </c>
      <c r="P36" s="14">
        <f t="shared" si="33"/>
        <v>39.549125277353333</v>
      </c>
      <c r="Q36" s="22">
        <f t="shared" si="53"/>
        <v>337.58182519139035</v>
      </c>
      <c r="R36" s="62">
        <f t="shared" si="0"/>
        <v>630.91515852472367</v>
      </c>
      <c r="S36" s="62">
        <f ca="1">AVERAGE(OFFSET($R$3,0,0,'Données projet'!$E$9+1,1))-AVERAGE(OFFSET($H$3,0,0,'Données projet'!$E$9+1,1))</f>
        <v>321.23599968992932</v>
      </c>
      <c r="T36" s="62">
        <f t="shared" si="34"/>
        <v>388.05195847800502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12.018468236580095</v>
      </c>
      <c r="AB36" s="23">
        <f>EXP(-LN(2)/2)*AB35+(1-EXP(-LN(2)/2))/(LN(2)/2)*V36*Y36*VLOOKUP('Données projet'!$B$9,Paramètres!$A$1:$I$89,3,0)*0.475*44/12</f>
        <v>0</v>
      </c>
      <c r="AC36" s="24">
        <f t="shared" si="3"/>
        <v>12.018468236580095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9">
        <f t="shared" si="1"/>
        <v>256.66666666666669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12.2</v>
      </c>
      <c r="N37" s="14">
        <f>IF('Données projet'!$A$36&gt;35,N36+M37-V36,IF(A37&lt;'Données projet'!$A$36,$K$205^A37,IF(A37='Données projet'!$A$36,'Données projet'!$B$36,N36+M37-V36)))</f>
        <v>188.79999999999998</v>
      </c>
      <c r="O37" s="14">
        <f>N37*VLOOKUP('Données projet'!$B$9,Paramètres!$A$1:$I$89,3,0)*VLOOKUP('Données projet'!$B$9,Paramètres!$A$1:$I$89,5,0)</f>
        <v>164.93567999999999</v>
      </c>
      <c r="P37" s="14">
        <f t="shared" si="33"/>
        <v>41.953795695589498</v>
      </c>
      <c r="Q37" s="22">
        <f t="shared" si="53"/>
        <v>360.33250350315166</v>
      </c>
      <c r="R37" s="62">
        <f t="shared" si="0"/>
        <v>653.66583683648491</v>
      </c>
      <c r="S37" s="62">
        <f ca="1">AVERAGE(OFFSET($R$3,0,0,'Données projet'!$E$9+1,1))-AVERAGE(OFFSET($H$3,0,0,'Données projet'!$E$9+1,1))</f>
        <v>321.23599968992932</v>
      </c>
      <c r="T37" s="62">
        <f t="shared" si="34"/>
        <v>388.05195847800502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11.689822590627037</v>
      </c>
      <c r="AB37" s="23">
        <f>EXP(-LN(2)/2)*AB36+(1-EXP(-LN(2)/2))/(LN(2)/2)*V37*Y37*VLOOKUP('Données projet'!$B$9,Paramètres!$A$1:$I$89,3,0)*0.475*44/12</f>
        <v>0</v>
      </c>
      <c r="AC37" s="24">
        <f t="shared" si="3"/>
        <v>11.689822590627037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9">
        <f t="shared" si="1"/>
        <v>256.66666666666669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201</v>
      </c>
      <c r="L38" s="13">
        <f>VLOOKUP(A38,'Données projet'!$A$35:$I$55,9,0)</f>
        <v>12.2</v>
      </c>
      <c r="M38" s="13">
        <f t="array" ref="M38">INDEX(L:L,MIN(IF(ISNUMBER(L38:L234),ROW(L38:L234),"")))</f>
        <v>12.2</v>
      </c>
      <c r="N38" s="14">
        <f>IF('Données projet'!$A$36&gt;35,N37+M38-V37,IF(A38&lt;'Données projet'!$A$36,$K$205^A38,IF(A38='Données projet'!$A$36,'Données projet'!$B$36,N37+M38-V37)))</f>
        <v>200.99999999999997</v>
      </c>
      <c r="O38" s="14">
        <f>N38*VLOOKUP('Données projet'!$B$9,Paramètres!$A$1:$I$89,3,0)*VLOOKUP('Données projet'!$B$9,Paramètres!$A$1:$I$89,5,0)</f>
        <v>175.59359999999998</v>
      </c>
      <c r="P38" s="14">
        <f t="shared" si="33"/>
        <v>44.340433728638573</v>
      </c>
      <c r="Q38" s="22">
        <f t="shared" si="53"/>
        <v>383.05177541071208</v>
      </c>
      <c r="R38" s="62">
        <f t="shared" si="0"/>
        <v>676.3851087440454</v>
      </c>
      <c r="S38" s="62">
        <f ca="1">AVERAGE(OFFSET($R$3,0,0,'Données projet'!$E$9+1,1))-AVERAGE(OFFSET($H$3,0,0,'Données projet'!$E$9+1,1))</f>
        <v>321.23599968992932</v>
      </c>
      <c r="T38" s="62">
        <f t="shared" si="34"/>
        <v>388.05195847800502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11.370163777145288</v>
      </c>
      <c r="AB38" s="23">
        <f>EXP(-LN(2)/2)*AB37+(1-EXP(-LN(2)/2))/(LN(2)/2)*V38*Y38*VLOOKUP('Données projet'!$B$9,Paramètres!$A$1:$I$89,3,0)*0.475*44/12</f>
        <v>0</v>
      </c>
      <c r="AC38" s="24">
        <f t="shared" si="3"/>
        <v>11.370163777145288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9">
        <f t="shared" si="1"/>
        <v>256.66666666666669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10.8</v>
      </c>
      <c r="N39" s="14">
        <f>IF('Données projet'!$A$36&gt;35,N38+M39-V38,IF(A39&lt;'Données projet'!$A$36,$K$205^A39,IF(A39='Données projet'!$A$36,'Données projet'!$B$36,N38+M39-V38)))</f>
        <v>169.79999999999998</v>
      </c>
      <c r="O39" s="14">
        <f>N39*VLOOKUP('Données projet'!$B$9,Paramètres!$A$1:$I$89,3,0)*VLOOKUP('Données projet'!$B$9,Paramètres!$A$1:$I$89,5,0)</f>
        <v>148.33727999999999</v>
      </c>
      <c r="P39" s="14">
        <f t="shared" si="33"/>
        <v>38.200481752654802</v>
      </c>
      <c r="Q39" s="22">
        <f t="shared" si="53"/>
        <v>324.88660171920714</v>
      </c>
      <c r="R39" s="62">
        <f t="shared" si="0"/>
        <v>618.21993505254045</v>
      </c>
      <c r="S39" s="62">
        <f ca="1">AVERAGE(OFFSET($R$3,0,0,'Données projet'!$E$9+1,1))-AVERAGE(OFFSET($H$3,0,0,'Données projet'!$E$9+1,1))</f>
        <v>321.23599968992932</v>
      </c>
      <c r="T39" s="62">
        <f t="shared" si="34"/>
        <v>388.05195847800502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11.059246050728325</v>
      </c>
      <c r="AB39" s="23">
        <f>EXP(-LN(2)/2)*AB38+(1-EXP(-LN(2)/2))/(LN(2)/2)*V39*Y39*VLOOKUP('Données projet'!$B$9,Paramètres!$A$1:$I$89,3,0)*0.475*44/12</f>
        <v>0</v>
      </c>
      <c r="AC39" s="24">
        <f t="shared" si="3"/>
        <v>11.059246050728325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9">
        <f t="shared" si="1"/>
        <v>256.66666666666669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10.8</v>
      </c>
      <c r="N40" s="14">
        <f>IF('Données projet'!$A$36&gt;35,N39+M40-V39,IF(A40&lt;'Données projet'!$A$36,$K$205^A40,IF(A40='Données projet'!$A$36,'Données projet'!$B$36,N39+M40-V39)))</f>
        <v>180.6</v>
      </c>
      <c r="O40" s="14">
        <f>N40*VLOOKUP('Données projet'!$B$9,Paramètres!$A$1:$I$89,3,0)*VLOOKUP('Données projet'!$B$9,Paramètres!$A$1:$I$89,5,0)</f>
        <v>157.77216000000001</v>
      </c>
      <c r="P40" s="14">
        <f t="shared" si="33"/>
        <v>40.339610539653599</v>
      </c>
      <c r="Q40" s="22">
        <f t="shared" si="53"/>
        <v>345.04466702323003</v>
      </c>
      <c r="R40" s="62">
        <f t="shared" si="0"/>
        <v>638.37800035656335</v>
      </c>
      <c r="S40" s="62">
        <f ca="1">AVERAGE(OFFSET($R$3,0,0,'Données projet'!$E$9+1,1))-AVERAGE(OFFSET($H$3,0,0,'Données projet'!$E$9+1,1))</f>
        <v>321.23599968992932</v>
      </c>
      <c r="T40" s="62">
        <f t="shared" si="34"/>
        <v>388.05195847800502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10.756830385890686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10.756830385890686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9">
        <f t="shared" si="1"/>
        <v>256.66666666666669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10.8</v>
      </c>
      <c r="N41" s="14">
        <f>IF('Données projet'!$A$36&gt;35,N40+M41-V40,IF(A41&lt;'Données projet'!$A$36,$K$205^A41,IF(A41='Données projet'!$A$36,'Données projet'!$B$36,N40+M41-V40)))</f>
        <v>191.4</v>
      </c>
      <c r="O41" s="14">
        <f>N41*VLOOKUP('Données projet'!$B$9,Paramètres!$A$1:$I$89,3,0)*VLOOKUP('Données projet'!$B$9,Paramètres!$A$1:$I$89,5,0)</f>
        <v>167.20704000000003</v>
      </c>
      <c r="P41" s="14">
        <f t="shared" si="33"/>
        <v>42.463891647822834</v>
      </c>
      <c r="Q41" s="22">
        <f t="shared" si="53"/>
        <v>365.17687261995815</v>
      </c>
      <c r="R41" s="62">
        <f t="shared" si="0"/>
        <v>658.51020595329146</v>
      </c>
      <c r="S41" s="62">
        <f ca="1">AVERAGE(OFFSET($R$3,0,0,'Données projet'!$E$9+1,1))-AVERAGE(OFFSET($H$3,0,0,'Données projet'!$E$9+1,1))</f>
        <v>321.23599968992932</v>
      </c>
      <c r="T41" s="62">
        <f t="shared" si="34"/>
        <v>388.05195847800502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10.46268429331138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10.46268429331138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9">
        <f t="shared" si="1"/>
        <v>256.66666666666669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10.8</v>
      </c>
      <c r="N42" s="14">
        <f>IF('Données projet'!$A$36&gt;35,N41+M42-V41,IF(A42&lt;'Données projet'!$A$36,$K$205^A42,IF(A42='Données projet'!$A$36,'Données projet'!$B$36,N41+M42-V41)))</f>
        <v>202.20000000000002</v>
      </c>
      <c r="O42" s="14">
        <f>N42*VLOOKUP('Données projet'!$B$9,Paramètres!$A$1:$I$89,3,0)*VLOOKUP('Données projet'!$B$9,Paramètres!$A$1:$I$89,5,0)</f>
        <v>176.64192000000003</v>
      </c>
      <c r="P42" s="14">
        <f t="shared" si="33"/>
        <v>44.574258350008236</v>
      </c>
      <c r="Q42" s="22">
        <f t="shared" si="53"/>
        <v>385.28484395959771</v>
      </c>
      <c r="R42" s="62">
        <f t="shared" si="0"/>
        <v>678.61817729293102</v>
      </c>
      <c r="S42" s="62">
        <f ca="1">AVERAGE(OFFSET($R$3,0,0,'Données projet'!$E$9+1,1))-AVERAGE(OFFSET($H$3,0,0,'Données projet'!$E$9+1,1))</f>
        <v>321.23599968992932</v>
      </c>
      <c r="T42" s="62">
        <f t="shared" si="34"/>
        <v>388.05195847800502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10.176581641102127</v>
      </c>
      <c r="AB42" s="23">
        <f>EXP(-LN(2)/2)*AB41+(1-EXP(-LN(2)/2))/(LN(2)/2)*V42*Y42*VLOOKUP('Données projet'!$B$9,Paramètres!$A$1:$I$89,3,0)*0.475*44/12</f>
        <v>0</v>
      </c>
      <c r="AC42" s="24">
        <f t="shared" si="3"/>
        <v>10.176581641102127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9">
        <f t="shared" si="1"/>
        <v>256.66666666666669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213</v>
      </c>
      <c r="L43" s="13">
        <f>VLOOKUP(A43,'Données projet'!$A$35:$I$55,9,0)</f>
        <v>10.8</v>
      </c>
      <c r="M43" s="13">
        <f t="array" ref="M43">INDEX(L:L,MIN(IF(ISNUMBER(L43:L239),ROW(L43:L239),"")))</f>
        <v>10.8</v>
      </c>
      <c r="N43" s="14">
        <f>IF('Données projet'!$A$36&gt;35,N42+M43-V42,IF(A43&lt;'Données projet'!$A$36,$K$205^A43,IF(A43='Données projet'!$A$36,'Données projet'!$B$36,N42+M43-V42)))</f>
        <v>213.00000000000003</v>
      </c>
      <c r="O43" s="14">
        <f>N43*VLOOKUP('Données projet'!$B$9,Paramètres!$A$1:$I$89,3,0)*VLOOKUP('Données projet'!$B$9,Paramètres!$A$1:$I$89,5,0)</f>
        <v>186.07680000000005</v>
      </c>
      <c r="P43" s="14">
        <f t="shared" si="33"/>
        <v>46.671538591528673</v>
      </c>
      <c r="Q43" s="22">
        <f t="shared" si="53"/>
        <v>405.37002304691242</v>
      </c>
      <c r="R43" s="62">
        <f t="shared" si="0"/>
        <v>698.70335638024574</v>
      </c>
      <c r="S43" s="62">
        <f ca="1">AVERAGE(OFFSET($R$3,0,0,'Données projet'!$E$9+1,1))-AVERAGE(OFFSET($H$3,0,0,'Données projet'!$E$9+1,1))</f>
        <v>321.23599968992932</v>
      </c>
      <c r="T43" s="62">
        <f t="shared" si="34"/>
        <v>388.05195847800502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39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9.8983024809630198</v>
      </c>
      <c r="AB43" s="23">
        <f>EXP(-LN(2)/2)*AB42+(1-EXP(-LN(2)/2))/(LN(2)/2)*V43*Y43*VLOOKUP('Données projet'!$B$9,Paramètres!$A$1:$I$89,3,0)*0.475*44/12</f>
        <v>0</v>
      </c>
      <c r="AC43" s="24">
        <f t="shared" si="3"/>
        <v>9.8983024809630198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9">
        <f t="shared" si="1"/>
        <v>256.66666666666669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183.80000000000004</v>
      </c>
      <c r="O44" s="14">
        <f>N44*VLOOKUP('Données projet'!$B$9,Paramètres!$A$1:$I$89,3,0)*VLOOKUP('Données projet'!$B$9,Paramètres!$A$1:$I$89,5,0)</f>
        <v>160.56768000000005</v>
      </c>
      <c r="P44" s="14">
        <f t="shared" si="33"/>
        <v>40.970530810309882</v>
      </c>
      <c r="Q44" s="22">
        <f t="shared" si="53"/>
        <v>351.0123838279564</v>
      </c>
      <c r="R44" s="62">
        <f t="shared" si="0"/>
        <v>644.34571716128971</v>
      </c>
      <c r="S44" s="62">
        <f ca="1">AVERAGE(OFFSET($R$3,0,0,'Données projet'!$E$9+1,1))-AVERAGE(OFFSET($H$3,0,0,'Données projet'!$E$9+1,1))</f>
        <v>321.23599968992932</v>
      </c>
      <c r="T44" s="62">
        <f t="shared" si="34"/>
        <v>388.05195847800502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9.6276328790919816</v>
      </c>
      <c r="AB44" s="23">
        <f>EXP(-LN(2)/2)*AB43+(1-EXP(-LN(2)/2))/(LN(2)/2)*V44*Y44*VLOOKUP('Données projet'!$B$9,Paramètres!$A$1:$I$89,3,0)*0.475*44/12</f>
        <v>0</v>
      </c>
      <c r="AC44" s="24">
        <f t="shared" si="3"/>
        <v>9.6276328790919816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9">
        <f t="shared" si="1"/>
        <v>256.66666666666669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193.60000000000005</v>
      </c>
      <c r="O45" s="14">
        <f>N45*VLOOKUP('Données projet'!$B$9,Paramètres!$A$1:$I$89,3,0)*VLOOKUP('Données projet'!$B$9,Paramètres!$A$1:$I$89,5,0)</f>
        <v>169.12896000000006</v>
      </c>
      <c r="P45" s="14">
        <f t="shared" si="33"/>
        <v>42.894881315146776</v>
      </c>
      <c r="Q45" s="22">
        <f t="shared" si="53"/>
        <v>369.27485695721407</v>
      </c>
      <c r="R45" s="62">
        <f t="shared" si="0"/>
        <v>662.60819029054733</v>
      </c>
      <c r="S45" s="62">
        <f ca="1">AVERAGE(OFFSET($R$3,0,0,'Données projet'!$E$9+1,1))-AVERAGE(OFFSET($H$3,0,0,'Données projet'!$E$9+1,1))</f>
        <v>321.23599968992932</v>
      </c>
      <c r="T45" s="62">
        <f t="shared" si="34"/>
        <v>388.05195847800502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9.3643647517180018</v>
      </c>
      <c r="AB45" s="23">
        <f>EXP(-LN(2)/2)*AB44+(1-EXP(-LN(2)/2))/(LN(2)/2)*V45*Y45*VLOOKUP('Données projet'!$B$9,Paramètres!$A$1:$I$89,3,0)*0.475*44/12</f>
        <v>0</v>
      </c>
      <c r="AC45" s="24">
        <f t="shared" si="3"/>
        <v>9.3643647517180018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9">
        <f t="shared" si="1"/>
        <v>256.66666666666669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203.40000000000006</v>
      </c>
      <c r="O46" s="14">
        <f>N46*VLOOKUP('Données projet'!$B$9,Paramètres!$A$1:$I$89,3,0)*VLOOKUP('Données projet'!$B$9,Paramètres!$A$1:$I$89,5,0)</f>
        <v>177.69024000000007</v>
      </c>
      <c r="P46" s="14">
        <f t="shared" si="33"/>
        <v>44.807921499827692</v>
      </c>
      <c r="Q46" s="22">
        <f t="shared" si="53"/>
        <v>387.5176312788667</v>
      </c>
      <c r="R46" s="62">
        <f t="shared" si="0"/>
        <v>680.85096461219996</v>
      </c>
      <c r="S46" s="62">
        <f ca="1">AVERAGE(OFFSET($R$3,0,0,'Données projet'!$E$9+1,1))-AVERAGE(OFFSET($H$3,0,0,'Données projet'!$E$9+1,1))</f>
        <v>321.23599968992932</v>
      </c>
      <c r="T46" s="62">
        <f t="shared" si="34"/>
        <v>388.05195847800502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9.1082957051317326</v>
      </c>
      <c r="AB46" s="23">
        <f>EXP(-LN(2)/2)*AB45+(1-EXP(-LN(2)/2))/(LN(2)/2)*V46*Y46*VLOOKUP('Données projet'!$B$9,Paramètres!$A$1:$I$89,3,0)*0.475*44/12</f>
        <v>0</v>
      </c>
      <c r="AC46" s="24">
        <f t="shared" si="3"/>
        <v>9.1082957051317326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9">
        <f t="shared" si="1"/>
        <v>256.66666666666669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213.20000000000007</v>
      </c>
      <c r="O47" s="14">
        <f>N47*VLOOKUP('Données projet'!$B$9,Paramètres!$A$1:$I$89,3,0)*VLOOKUP('Données projet'!$B$9,Paramètres!$A$1:$I$89,5,0)</f>
        <v>186.25152000000008</v>
      </c>
      <c r="P47" s="14">
        <f t="shared" si="33"/>
        <v>46.71025851515671</v>
      </c>
      <c r="Q47" s="22">
        <f t="shared" si="53"/>
        <v>405.7417642472314</v>
      </c>
      <c r="R47" s="62">
        <f t="shared" si="0"/>
        <v>699.07509758056472</v>
      </c>
      <c r="S47" s="62">
        <f ca="1">AVERAGE(OFFSET($R$3,0,0,'Données projet'!$E$9+1,1))-AVERAGE(OFFSET($H$3,0,0,'Données projet'!$E$9+1,1))</f>
        <v>321.23599968992932</v>
      </c>
      <c r="T47" s="62">
        <f t="shared" si="34"/>
        <v>388.05195847800502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8.859228880090452</v>
      </c>
      <c r="AB47" s="23">
        <f>EXP(-LN(2)/2)*AB46+(1-EXP(-LN(2)/2))/(LN(2)/2)*V47*Y47*VLOOKUP('Données projet'!$B$9,Paramètres!$A$1:$I$89,3,0)*0.475*44/12</f>
        <v>0</v>
      </c>
      <c r="AC47" s="24">
        <f t="shared" si="3"/>
        <v>8.859228880090452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9">
        <f t="shared" si="1"/>
        <v>256.66666666666669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223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223.00000000000009</v>
      </c>
      <c r="O48" s="14">
        <f>N48*VLOOKUP('Données projet'!$B$9,Paramètres!$A$1:$I$89,3,0)*VLOOKUP('Données projet'!$B$9,Paramètres!$A$1:$I$89,5,0)</f>
        <v>194.81280000000012</v>
      </c>
      <c r="P48" s="14">
        <f t="shared" si="33"/>
        <v>48.602440540253902</v>
      </c>
      <c r="Q48" s="22">
        <f t="shared" si="53"/>
        <v>423.9482106076091</v>
      </c>
      <c r="R48" s="62">
        <f t="shared" si="0"/>
        <v>717.28154394094236</v>
      </c>
      <c r="S48" s="62">
        <f ca="1">AVERAGE(OFFSET($R$3,0,0,'Données projet'!$E$9+1,1))-AVERAGE(OFFSET($H$3,0,0,'Données projet'!$E$9+1,1))</f>
        <v>321.23599968992932</v>
      </c>
      <c r="T48" s="62">
        <f t="shared" si="34"/>
        <v>388.05195847800502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36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8.6169728004777806</v>
      </c>
      <c r="AB48" s="23">
        <f>EXP(-LN(2)/2)*AB47+(1-EXP(-LN(2)/2))/(LN(2)/2)*V48*Y48*VLOOKUP('Données projet'!$B$9,Paramètres!$A$1:$I$89,3,0)*0.475*44/12</f>
        <v>0</v>
      </c>
      <c r="AC48" s="24">
        <f t="shared" si="3"/>
        <v>8.6169728004777806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9">
        <f t="shared" si="1"/>
        <v>256.66666666666669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8.8000000000000007</v>
      </c>
      <c r="N49" s="14">
        <f>IF('Données projet'!$A$36&gt;35,N48+M49-V48,IF(A49&lt;'Données projet'!$A$36,$K$205^A49,IF(A49='Données projet'!$A$36,'Données projet'!$B$36,N48+M49-V48)))</f>
        <v>195.8000000000001</v>
      </c>
      <c r="O49" s="14">
        <f>N49*VLOOKUP('Données projet'!$B$9,Paramètres!$A$1:$I$89,3,0)*VLOOKUP('Données projet'!$B$9,Paramètres!$A$1:$I$89,5,0)</f>
        <v>171.05088000000012</v>
      </c>
      <c r="P49" s="14">
        <f t="shared" si="33"/>
        <v>43.325301264581704</v>
      </c>
      <c r="Q49" s="22">
        <f t="shared" si="53"/>
        <v>373.37184903581334</v>
      </c>
      <c r="R49" s="62">
        <f t="shared" si="0"/>
        <v>666.70518236914666</v>
      </c>
      <c r="S49" s="62">
        <f ca="1">AVERAGE(OFFSET($R$3,0,0,'Données projet'!$E$9+1,1))-AVERAGE(OFFSET($H$3,0,0,'Données projet'!$E$9+1,1))</f>
        <v>321.23599968992932</v>
      </c>
      <c r="T49" s="62">
        <f t="shared" si="34"/>
        <v>388.05195847800502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8.3813412261018101</v>
      </c>
      <c r="AB49" s="23">
        <f>EXP(-LN(2)/2)*AB48+(1-EXP(-LN(2)/2))/(LN(2)/2)*V49*Y49*VLOOKUP('Données projet'!$B$9,Paramètres!$A$1:$I$89,3,0)*0.475*44/12</f>
        <v>0</v>
      </c>
      <c r="AC49" s="24">
        <f t="shared" si="3"/>
        <v>8.3813412261018101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9">
        <f t="shared" si="1"/>
        <v>256.66666666666669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8.8000000000000007</v>
      </c>
      <c r="N50" s="14">
        <f>IF('Données projet'!$A$36&gt;35,N49+M50-V49,IF(A50&lt;'Données projet'!$A$36,$K$205^A50,IF(A50='Données projet'!$A$36,'Données projet'!$B$36,N49+M50-V49)))</f>
        <v>204.60000000000011</v>
      </c>
      <c r="O50" s="14">
        <f>N50*VLOOKUP('Données projet'!$B$9,Paramètres!$A$1:$I$89,3,0)*VLOOKUP('Données projet'!$B$9,Paramètres!$A$1:$I$89,5,0)</f>
        <v>178.73856000000012</v>
      </c>
      <c r="P50" s="14">
        <f t="shared" si="33"/>
        <v>45.041424241265368</v>
      </c>
      <c r="Q50" s="22">
        <f t="shared" si="53"/>
        <v>389.75013922020406</v>
      </c>
      <c r="R50" s="62">
        <f t="shared" si="0"/>
        <v>683.08347255353738</v>
      </c>
      <c r="S50" s="62">
        <f ca="1">AVERAGE(OFFSET($R$3,0,0,'Données projet'!$E$9+1,1))-AVERAGE(OFFSET($H$3,0,0,'Données projet'!$E$9+1,1))</f>
        <v>321.23599968992932</v>
      </c>
      <c r="T50" s="62">
        <f t="shared" si="34"/>
        <v>388.05195847800502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8.1521530095184769</v>
      </c>
      <c r="AB50" s="23">
        <f>EXP(-LN(2)/2)*AB49+(1-EXP(-LN(2)/2))/(LN(2)/2)*V50*Y50*VLOOKUP('Données projet'!$B$9,Paramètres!$A$1:$I$89,3,0)*0.475*44/12</f>
        <v>0</v>
      </c>
      <c r="AC50" s="24">
        <f t="shared" si="3"/>
        <v>8.1521530095184769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9">
        <f t="shared" si="1"/>
        <v>256.66666666666669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8.8000000000000007</v>
      </c>
      <c r="N51" s="14">
        <f>IF('Données projet'!$A$36&gt;35,N50+M51-V50,IF(A51&lt;'Données projet'!$A$36,$K$205^A51,IF(A51='Données projet'!$A$36,'Données projet'!$B$36,N50+M51-V50)))</f>
        <v>213.40000000000012</v>
      </c>
      <c r="O51" s="14">
        <f>N51*VLOOKUP('Données projet'!$B$9,Paramètres!$A$1:$I$89,3,0)*VLOOKUP('Données projet'!$B$9,Paramètres!$A$1:$I$89,5,0)</f>
        <v>186.42624000000012</v>
      </c>
      <c r="P51" s="14">
        <f t="shared" si="33"/>
        <v>46.748974211060826</v>
      </c>
      <c r="Q51" s="22">
        <f t="shared" si="53"/>
        <v>406.11349808426445</v>
      </c>
      <c r="R51" s="62">
        <f t="shared" si="0"/>
        <v>699.44683141759776</v>
      </c>
      <c r="S51" s="62">
        <f ca="1">AVERAGE(OFFSET($R$3,0,0,'Données projet'!$E$9+1,1))-AVERAGE(OFFSET($H$3,0,0,'Données projet'!$E$9+1,1))</f>
        <v>321.23599968992932</v>
      </c>
      <c r="T51" s="62">
        <f t="shared" si="34"/>
        <v>388.05195847800502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7.9292319567700993</v>
      </c>
      <c r="AB51" s="23">
        <f>EXP(-LN(2)/2)*AB50+(1-EXP(-LN(2)/2))/(LN(2)/2)*V51*Y51*VLOOKUP('Données projet'!$B$9,Paramètres!$A$1:$I$89,3,0)*0.475*44/12</f>
        <v>0</v>
      </c>
      <c r="AC51" s="24">
        <f t="shared" si="3"/>
        <v>7.9292319567700993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9">
        <f t="shared" si="1"/>
        <v>256.66666666666669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8.8000000000000007</v>
      </c>
      <c r="N52" s="14">
        <f>IF('Données projet'!$A$36&gt;35,N51+M52-V51,IF(A52&lt;'Données projet'!$A$36,$K$205^A52,IF(A52='Données projet'!$A$36,'Données projet'!$B$36,N51+M52-V51)))</f>
        <v>222.20000000000013</v>
      </c>
      <c r="O52" s="14">
        <f>N52*VLOOKUP('Données projet'!$B$9,Paramètres!$A$1:$I$89,3,0)*VLOOKUP('Données projet'!$B$9,Paramètres!$A$1:$I$89,5,0)</f>
        <v>194.11392000000015</v>
      </c>
      <c r="P52" s="14">
        <f t="shared" si="33"/>
        <v>48.448345132424009</v>
      </c>
      <c r="Q52" s="22">
        <f t="shared" si="53"/>
        <v>422.46261177230537</v>
      </c>
      <c r="R52" s="62">
        <f t="shared" si="0"/>
        <v>715.79594510563868</v>
      </c>
      <c r="S52" s="62">
        <f ca="1">AVERAGE(OFFSET($R$3,0,0,'Données projet'!$E$9+1,1))-AVERAGE(OFFSET($H$3,0,0,'Données projet'!$E$9+1,1))</f>
        <v>321.23599968992932</v>
      </c>
      <c r="T52" s="62">
        <f t="shared" si="34"/>
        <v>388.05195847800502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7.7124066919320349</v>
      </c>
      <c r="AB52" s="23">
        <f>EXP(-LN(2)/2)*AB51+(1-EXP(-LN(2)/2))/(LN(2)/2)*V52*Y52*VLOOKUP('Données projet'!$B$9,Paramètres!$A$1:$I$89,3,0)*0.475*44/12</f>
        <v>0</v>
      </c>
      <c r="AC52" s="24">
        <f t="shared" si="3"/>
        <v>7.7124066919320349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9">
        <f t="shared" si="1"/>
        <v>256.66666666666669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8.8000000000000007</v>
      </c>
      <c r="M53" s="13">
        <f t="array" ref="M53">INDEX(L:L,MIN(IF(ISNUMBER(L53:L249),ROW(L53:L249),"")))</f>
        <v>8.8000000000000007</v>
      </c>
      <c r="N53" s="14">
        <f>IF('Données projet'!$A$36&gt;35,N52+M53-V52,IF(A53&lt;'Données projet'!$A$36,$K$205^A53,IF(A53='Données projet'!$A$36,'Données projet'!$B$36,N52+M53-V52)))</f>
        <v>231.00000000000014</v>
      </c>
      <c r="O53" s="14">
        <f>N53*VLOOKUP('Données projet'!$B$9,Paramètres!$A$1:$I$89,3,0)*VLOOKUP('Données projet'!$B$9,Paramètres!$A$1:$I$89,5,0)</f>
        <v>201.80160000000015</v>
      </c>
      <c r="P53" s="14">
        <f t="shared" si="33"/>
        <v>50.139897992681711</v>
      </c>
      <c r="Q53" s="22">
        <f t="shared" si="53"/>
        <v>438.7981090039209</v>
      </c>
      <c r="R53" s="62">
        <f t="shared" si="0"/>
        <v>732.13144233725416</v>
      </c>
      <c r="S53" s="62">
        <f ca="1">AVERAGE(OFFSET($R$3,0,0,'Données projet'!$E$9+1,1))-AVERAGE(OFFSET($H$3,0,0,'Données projet'!$E$9+1,1))</f>
        <v>321.23599968992932</v>
      </c>
      <c r="T53" s="62">
        <f t="shared" si="34"/>
        <v>388.05195847800502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7.5015105253633125</v>
      </c>
      <c r="AB53" s="23">
        <f>EXP(-LN(2)/2)*AB52+(1-EXP(-LN(2)/2))/(LN(2)/2)*V53*Y53*VLOOKUP('Données projet'!$B$9,Paramètres!$A$1:$I$89,3,0)*0.475*44/12</f>
        <v>0</v>
      </c>
      <c r="AC53" s="24">
        <f t="shared" si="3"/>
        <v>7.5015105253633125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9">
        <f t="shared" si="1"/>
        <v>256.66666666666669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205.80000000000015</v>
      </c>
      <c r="O54" s="14">
        <f>N54*VLOOKUP('Données projet'!$B$9,Paramètres!$A$1:$I$89,3,0)*VLOOKUP('Données projet'!$B$9,Paramètres!$A$1:$I$89,5,0)</f>
        <v>179.78688000000014</v>
      </c>
      <c r="P54" s="14">
        <f t="shared" si="33"/>
        <v>45.274767624296977</v>
      </c>
      <c r="Q54" s="22">
        <f t="shared" si="53"/>
        <v>391.98236961231743</v>
      </c>
      <c r="R54" s="62">
        <f t="shared" si="0"/>
        <v>685.31570294565074</v>
      </c>
      <c r="S54" s="62">
        <f ca="1">AVERAGE(OFFSET($R$3,0,0,'Données projet'!$E$9+1,1))-AVERAGE(OFFSET($H$3,0,0,'Données projet'!$E$9+1,1))</f>
        <v>321.23599968992932</v>
      </c>
      <c r="T54" s="62">
        <f t="shared" si="34"/>
        <v>388.05195847800502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7.2963813255599588</v>
      </c>
      <c r="AB54" s="23">
        <f>EXP(-LN(2)/2)*AB53+(1-EXP(-LN(2)/2))/(LN(2)/2)*V54*Y54*VLOOKUP('Données projet'!$B$9,Paramètres!$A$1:$I$89,3,0)*0.475*44/12</f>
        <v>0</v>
      </c>
      <c r="AC54" s="24">
        <f t="shared" si="3"/>
        <v>7.2963813255599588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9">
        <f t="shared" si="1"/>
        <v>256.66666666666669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213.60000000000016</v>
      </c>
      <c r="O55" s="14">
        <f>N55*VLOOKUP('Données projet'!$B$9,Paramètres!$A$1:$I$89,3,0)*VLOOKUP('Données projet'!$B$9,Paramètres!$A$1:$I$89,5,0)</f>
        <v>186.60096000000016</v>
      </c>
      <c r="P55" s="14">
        <f t="shared" si="33"/>
        <v>46.787685683664144</v>
      </c>
      <c r="Q55" s="22">
        <f t="shared" si="53"/>
        <v>406.48522456571527</v>
      </c>
      <c r="R55" s="62">
        <f t="shared" si="0"/>
        <v>699.81855789904853</v>
      </c>
      <c r="S55" s="62">
        <f ca="1">AVERAGE(OFFSET($R$3,0,0,'Données projet'!$E$9+1,1))-AVERAGE(OFFSET($H$3,0,0,'Données projet'!$E$9+1,1))</f>
        <v>321.23599968992932</v>
      </c>
      <c r="T55" s="62">
        <f t="shared" si="34"/>
        <v>388.05195847800502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7.0968613945125041</v>
      </c>
      <c r="AB55" s="23">
        <f>EXP(-LN(2)/2)*AB54+(1-EXP(-LN(2)/2))/(LN(2)/2)*V55*Y55*VLOOKUP('Données projet'!$B$9,Paramètres!$A$1:$I$89,3,0)*0.475*44/12</f>
        <v>0</v>
      </c>
      <c r="AC55" s="24">
        <f t="shared" si="3"/>
        <v>7.0968613945125041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9">
        <f t="shared" si="1"/>
        <v>256.66666666666669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221.40000000000018</v>
      </c>
      <c r="O56" s="14">
        <f>N56*VLOOKUP('Données projet'!$B$9,Paramètres!$A$1:$I$89,3,0)*VLOOKUP('Données projet'!$B$9,Paramètres!$A$1:$I$89,5,0)</f>
        <v>193.41504000000018</v>
      </c>
      <c r="P56" s="14">
        <f t="shared" si="33"/>
        <v>48.294185132315114</v>
      </c>
      <c r="Q56" s="22">
        <f t="shared" si="53"/>
        <v>420.97690043878242</v>
      </c>
      <c r="R56" s="62">
        <f t="shared" si="0"/>
        <v>714.31023377211568</v>
      </c>
      <c r="S56" s="62">
        <f ca="1">AVERAGE(OFFSET($R$3,0,0,'Données projet'!$E$9+1,1))-AVERAGE(OFFSET($H$3,0,0,'Données projet'!$E$9+1,1))</f>
        <v>321.23599968992932</v>
      </c>
      <c r="T56" s="62">
        <f t="shared" si="34"/>
        <v>388.05195847800502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6.9027973464718393</v>
      </c>
      <c r="AB56" s="23">
        <f>EXP(-LN(2)/2)*AB55+(1-EXP(-LN(2)/2))/(LN(2)/2)*V56*Y56*VLOOKUP('Données projet'!$B$9,Paramètres!$A$1:$I$89,3,0)*0.475*44/12</f>
        <v>0</v>
      </c>
      <c r="AC56" s="24">
        <f t="shared" si="3"/>
        <v>6.9027973464718393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9">
        <f t="shared" si="1"/>
        <v>256.66666666666669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229.20000000000019</v>
      </c>
      <c r="O57" s="14">
        <f>N57*VLOOKUP('Données projet'!$B$9,Paramètres!$A$1:$I$89,3,0)*VLOOKUP('Données projet'!$B$9,Paramètres!$A$1:$I$89,5,0)</f>
        <v>200.22912000000019</v>
      </c>
      <c r="P57" s="14">
        <f t="shared" si="33"/>
        <v>49.794518010766396</v>
      </c>
      <c r="Q57" s="22">
        <f t="shared" si="53"/>
        <v>435.45783620208516</v>
      </c>
      <c r="R57" s="62">
        <f t="shared" si="0"/>
        <v>728.79116953541848</v>
      </c>
      <c r="S57" s="62">
        <f ca="1">AVERAGE(OFFSET($R$3,0,0,'Données projet'!$E$9+1,1))-AVERAGE(OFFSET($H$3,0,0,'Données projet'!$E$9+1,1))</f>
        <v>321.23599968992932</v>
      </c>
      <c r="T57" s="62">
        <f t="shared" si="34"/>
        <v>388.05195847800502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6.7140399900302308</v>
      </c>
      <c r="AB57" s="23">
        <f>EXP(-LN(2)/2)*AB56+(1-EXP(-LN(2)/2))/(LN(2)/2)*V57*Y57*VLOOKUP('Données projet'!$B$9,Paramètres!$A$1:$I$89,3,0)*0.475*44/12</f>
        <v>0</v>
      </c>
      <c r="AC57" s="24">
        <f t="shared" si="3"/>
        <v>6.7140399900302308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9">
        <f t="shared" si="1"/>
        <v>256.66666666666669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237</v>
      </c>
      <c r="L58" s="13">
        <f>VLOOKUP(A58,'Données projet'!$A$35:$I$55,9,0)</f>
        <v>7.8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237.0000000000002</v>
      </c>
      <c r="O58" s="14">
        <f>N58*VLOOKUP('Données projet'!$B$9,Paramètres!$A$1:$I$89,3,0)*VLOOKUP('Données projet'!$B$9,Paramètres!$A$1:$I$89,5,0)</f>
        <v>207.04320000000018</v>
      </c>
      <c r="P58" s="14">
        <f t="shared" si="33"/>
        <v>51.28891823180637</v>
      </c>
      <c r="Q58" s="22">
        <f t="shared" si="53"/>
        <v>449.92843925372966</v>
      </c>
      <c r="R58" s="62">
        <f t="shared" si="0"/>
        <v>743.26177258706298</v>
      </c>
      <c r="S58" s="62">
        <f ca="1">AVERAGE(OFFSET($R$3,0,0,'Données projet'!$E$9+1,1))-AVERAGE(OFFSET($H$3,0,0,'Données projet'!$E$9+1,1))</f>
        <v>321.23599968992932</v>
      </c>
      <c r="T58" s="62">
        <f t="shared" si="34"/>
        <v>388.05195847800502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29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6.5304442134268363</v>
      </c>
      <c r="AB58" s="23">
        <f>EXP(-LN(2)/2)*AB57+(1-EXP(-LN(2)/2))/(LN(2)/2)*V58*Y58*VLOOKUP('Données projet'!$B$9,Paramètres!$A$1:$I$89,3,0)*0.475*44/12</f>
        <v>0</v>
      </c>
      <c r="AC58" s="24">
        <f t="shared" si="3"/>
        <v>6.5304442134268363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9">
        <f t="shared" si="1"/>
        <v>256.66666666666669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6.8</v>
      </c>
      <c r="N59" s="14">
        <f>IF('Données projet'!$A$36&gt;35,N58+M59-V58,IF(A59&lt;'Données projet'!$A$36,$K$205^A59,IF(A59='Données projet'!$A$36,'Données projet'!$B$36,N58+M59-V58)))</f>
        <v>214.80000000000021</v>
      </c>
      <c r="O59" s="14">
        <f>N59*VLOOKUP('Données projet'!$B$9,Paramètres!$A$1:$I$89,3,0)*VLOOKUP('Données projet'!$B$9,Paramètres!$A$1:$I$89,5,0)</f>
        <v>187.6492800000002</v>
      </c>
      <c r="P59" s="14">
        <f t="shared" si="33"/>
        <v>47.019866076567546</v>
      </c>
      <c r="Q59" s="22">
        <f t="shared" si="53"/>
        <v>408.71542941668878</v>
      </c>
      <c r="R59" s="62">
        <f t="shared" si="0"/>
        <v>702.04876275002209</v>
      </c>
      <c r="S59" s="62">
        <f ca="1">AVERAGE(OFFSET($R$3,0,0,'Données projet'!$E$9+1,1))-AVERAGE(OFFSET($H$3,0,0,'Données projet'!$E$9+1,1))</f>
        <v>321.23599968992932</v>
      </c>
      <c r="T59" s="62">
        <f t="shared" si="34"/>
        <v>388.05195847800502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6.3518688729895443</v>
      </c>
      <c r="AB59" s="23">
        <f>EXP(-LN(2)/2)*AB58+(1-EXP(-LN(2)/2))/(LN(2)/2)*V59*Y59*VLOOKUP('Données projet'!$B$9,Paramètres!$A$1:$I$89,3,0)*0.475*44/12</f>
        <v>0</v>
      </c>
      <c r="AC59" s="24">
        <f t="shared" si="3"/>
        <v>6.3518688729895443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9">
        <f t="shared" si="1"/>
        <v>256.66666666666669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6.8</v>
      </c>
      <c r="N60" s="14">
        <f>IF('Données projet'!$A$36&gt;35,N59+M60-V59,IF(A60&lt;'Données projet'!$A$36,$K$205^A60,IF(A60='Données projet'!$A$36,'Données projet'!$B$36,N59+M60-V59)))</f>
        <v>221.60000000000022</v>
      </c>
      <c r="O60" s="14">
        <f>N60*VLOOKUP('Données projet'!$B$9,Paramètres!$A$1:$I$89,3,0)*VLOOKUP('Données projet'!$B$9,Paramètres!$A$1:$I$89,5,0)</f>
        <v>193.58976000000021</v>
      </c>
      <c r="P60" s="14">
        <f t="shared" si="33"/>
        <v>48.332731202087132</v>
      </c>
      <c r="Q60" s="22">
        <f t="shared" si="53"/>
        <v>421.34833884363542</v>
      </c>
      <c r="R60" s="62">
        <f t="shared" si="0"/>
        <v>714.68167217696873</v>
      </c>
      <c r="S60" s="62">
        <f ca="1">AVERAGE(OFFSET($R$3,0,0,'Données projet'!$E$9+1,1))-AVERAGE(OFFSET($H$3,0,0,'Données projet'!$E$9+1,1))</f>
        <v>321.23599968992932</v>
      </c>
      <c r="T60" s="62">
        <f t="shared" si="34"/>
        <v>388.05195847800502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6.1781766846273785</v>
      </c>
      <c r="AB60" s="23">
        <f>EXP(-LN(2)/2)*AB59+(1-EXP(-LN(2)/2))/(LN(2)/2)*V60*Y60*VLOOKUP('Données projet'!$B$9,Paramètres!$A$1:$I$89,3,0)*0.475*44/12</f>
        <v>0</v>
      </c>
      <c r="AC60" s="24">
        <f t="shared" si="3"/>
        <v>6.1781766846273785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9">
        <f t="shared" si="1"/>
        <v>256.66666666666669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6.8</v>
      </c>
      <c r="N61" s="14">
        <f>IF('Données projet'!$A$36&gt;35,N60+M61-V60,IF(A61&lt;'Données projet'!$A$36,$K$205^A61,IF(A61='Données projet'!$A$36,'Données projet'!$B$36,N60+M61-V60)))</f>
        <v>228.40000000000023</v>
      </c>
      <c r="O61" s="14">
        <f>N61*VLOOKUP('Données projet'!$B$9,Paramètres!$A$1:$I$89,3,0)*VLOOKUP('Données projet'!$B$9,Paramètres!$A$1:$I$89,5,0)</f>
        <v>199.53024000000022</v>
      </c>
      <c r="P61" s="14">
        <f t="shared" si="33"/>
        <v>49.640914570461312</v>
      </c>
      <c r="Q61" s="22">
        <f t="shared" si="53"/>
        <v>433.97309421022049</v>
      </c>
      <c r="R61" s="62">
        <f t="shared" si="0"/>
        <v>727.30642754355381</v>
      </c>
      <c r="S61" s="62">
        <f ca="1">AVERAGE(OFFSET($R$3,0,0,'Données projet'!$E$9+1,1))-AVERAGE(OFFSET($H$3,0,0,'Données projet'!$E$9+1,1))</f>
        <v>321.23599968992932</v>
      </c>
      <c r="T61" s="62">
        <f t="shared" si="34"/>
        <v>388.05195847800502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6.0092341182900517</v>
      </c>
      <c r="AB61" s="23">
        <f>EXP(-LN(2)/2)*AB60+(1-EXP(-LN(2)/2))/(LN(2)/2)*V61*Y61*VLOOKUP('Données projet'!$B$9,Paramètres!$A$1:$I$89,3,0)*0.475*44/12</f>
        <v>0</v>
      </c>
      <c r="AC61" s="24">
        <f t="shared" si="3"/>
        <v>6.0092341182900517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9">
        <f t="shared" si="1"/>
        <v>256.66666666666669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6.8</v>
      </c>
      <c r="N62" s="14">
        <f>IF('Données projet'!$A$36&gt;35,N61+M62-V61,IF(A62&lt;'Données projet'!$A$36,$K$205^A62,IF(A62='Données projet'!$A$36,'Données projet'!$B$36,N61+M62-V61)))</f>
        <v>235.20000000000024</v>
      </c>
      <c r="O62" s="14">
        <f>N62*VLOOKUP('Données projet'!$B$9,Paramètres!$A$1:$I$89,3,0)*VLOOKUP('Données projet'!$B$9,Paramètres!$A$1:$I$89,5,0)</f>
        <v>205.47072000000026</v>
      </c>
      <c r="P62" s="14">
        <f t="shared" si="33"/>
        <v>50.944571570352757</v>
      </c>
      <c r="Q62" s="22">
        <f t="shared" si="53"/>
        <v>446.58996615169809</v>
      </c>
      <c r="R62" s="62">
        <f t="shared" si="0"/>
        <v>739.92329948503141</v>
      </c>
      <c r="S62" s="62">
        <f ca="1">AVERAGE(OFFSET($R$3,0,0,'Données projet'!$E$9+1,1))-AVERAGE(OFFSET($H$3,0,0,'Données projet'!$E$9+1,1))</f>
        <v>321.23599968992932</v>
      </c>
      <c r="T62" s="62">
        <f t="shared" si="34"/>
        <v>388.05195847800502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5.8449112953135218</v>
      </c>
      <c r="AB62" s="23">
        <f>EXP(-LN(2)/2)*AB61+(1-EXP(-LN(2)/2))/(LN(2)/2)*V62*Y62*VLOOKUP('Données projet'!$B$9,Paramètres!$A$1:$I$89,3,0)*0.475*44/12</f>
        <v>0</v>
      </c>
      <c r="AC62" s="24">
        <f t="shared" si="3"/>
        <v>5.8449112953135218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9">
        <f t="shared" si="1"/>
        <v>256.66666666666669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242</v>
      </c>
      <c r="L63" s="13">
        <f>VLOOKUP(A63,'Données projet'!$A$35:$I$55,9,0)</f>
        <v>6.8</v>
      </c>
      <c r="M63" s="13">
        <f t="array" ref="M63">INDEX(L:L,MIN(IF(ISNUMBER(L63:L259),ROW(L63:L259),"")))</f>
        <v>6.8</v>
      </c>
      <c r="N63" s="14">
        <f>IF('Données projet'!$A$36&gt;35,N62+M63-V62,IF(A63&lt;'Données projet'!$A$36,$K$205^A63,IF(A63='Données projet'!$A$36,'Données projet'!$B$36,N62+M63-V62)))</f>
        <v>242.00000000000026</v>
      </c>
      <c r="O63" s="14">
        <f>N63*VLOOKUP('Données projet'!$B$9,Paramètres!$A$1:$I$89,3,0)*VLOOKUP('Données projet'!$B$9,Paramètres!$A$1:$I$89,5,0)</f>
        <v>211.41120000000024</v>
      </c>
      <c r="P63" s="14">
        <f t="shared" si="33"/>
        <v>52.243848094411206</v>
      </c>
      <c r="Q63" s="22">
        <f t="shared" si="53"/>
        <v>459.19920876443319</v>
      </c>
      <c r="R63" s="62">
        <f t="shared" si="0"/>
        <v>752.53254209776651</v>
      </c>
      <c r="S63" s="62">
        <f ca="1">AVERAGE(OFFSET($R$3,0,0,'Données projet'!$E$9+1,1))-AVERAGE(OFFSET($H$3,0,0,'Données projet'!$E$9+1,1))</f>
        <v>321.23599968992932</v>
      </c>
      <c r="T63" s="62">
        <f t="shared" si="34"/>
        <v>388.05195847800502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26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5.6850818885726468</v>
      </c>
      <c r="AB63" s="23">
        <f>EXP(-LN(2)/2)*AB62+(1-EXP(-LN(2)/2))/(LN(2)/2)*V63*Y63*VLOOKUP('Données projet'!$B$9,Paramètres!$A$1:$I$89,3,0)*0.475*44/12</f>
        <v>0</v>
      </c>
      <c r="AC63" s="24">
        <f t="shared" si="3"/>
        <v>5.6850818885726468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9">
        <f t="shared" si="1"/>
        <v>256.66666666666669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</v>
      </c>
      <c r="N64" s="14">
        <f>IF('Données projet'!$A$36&gt;35,N63+M64-V63,IF(A64&lt;'Données projet'!$A$36,$K$205^A64,IF(A64='Données projet'!$A$36,'Données projet'!$B$36,N63+M64-V63)))</f>
        <v>222.00000000000026</v>
      </c>
      <c r="O64" s="14">
        <f>N64*VLOOKUP('Données projet'!$B$9,Paramètres!$A$1:$I$89,3,0)*VLOOKUP('Données projet'!$B$9,Paramètres!$A$1:$I$89,5,0)</f>
        <v>193.93920000000023</v>
      </c>
      <c r="P64" s="14">
        <f t="shared" si="33"/>
        <v>48.409811198069427</v>
      </c>
      <c r="Q64" s="22">
        <f t="shared" si="53"/>
        <v>422.09119450330468</v>
      </c>
      <c r="R64" s="62">
        <f t="shared" si="0"/>
        <v>715.42452783663794</v>
      </c>
      <c r="S64" s="62">
        <f ca="1">AVERAGE(OFFSET($R$3,0,0,'Données projet'!$E$9+1,1))-AVERAGE(OFFSET($H$3,0,0,'Données projet'!$E$9+1,1))</f>
        <v>321.23599968992932</v>
      </c>
      <c r="T64" s="62">
        <f t="shared" si="34"/>
        <v>388.05195847800502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5.5296230253641649</v>
      </c>
      <c r="AB64" s="23">
        <f>EXP(-LN(2)/2)*AB63+(1-EXP(-LN(2)/2))/(LN(2)/2)*V64*Y64*VLOOKUP('Données projet'!$B$9,Paramètres!$A$1:$I$89,3,0)*0.475*44/12</f>
        <v>0</v>
      </c>
      <c r="AC64" s="24">
        <f t="shared" si="3"/>
        <v>5.5296230253641649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9">
        <f t="shared" si="1"/>
        <v>256.66666666666669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</v>
      </c>
      <c r="N65" s="14">
        <f>IF('Données projet'!$A$36&gt;35,N64+M65-V64,IF(A65&lt;'Données projet'!$A$36,$K$205^A65,IF(A65='Données projet'!$A$36,'Données projet'!$B$36,N64+M65-V64)))</f>
        <v>228.00000000000026</v>
      </c>
      <c r="O65" s="14">
        <f>N65*VLOOKUP('Données projet'!$B$9,Paramètres!$A$1:$I$89,3,0)*VLOOKUP('Données projet'!$B$9,Paramètres!$A$1:$I$89,5,0)</f>
        <v>199.18080000000023</v>
      </c>
      <c r="P65" s="14">
        <f t="shared" si="33"/>
        <v>49.564089376413726</v>
      </c>
      <c r="Q65" s="22">
        <f t="shared" si="53"/>
        <v>433.23068233058763</v>
      </c>
      <c r="R65" s="62">
        <f t="shared" si="0"/>
        <v>726.56401566392094</v>
      </c>
      <c r="S65" s="62">
        <f ca="1">AVERAGE(OFFSET($R$3,0,0,'Données projet'!$E$9+1,1))-AVERAGE(OFFSET($H$3,0,0,'Données projet'!$E$9+1,1))</f>
        <v>321.23599968992932</v>
      </c>
      <c r="T65" s="62">
        <f t="shared" si="34"/>
        <v>388.05195847800502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5.3784151929453454</v>
      </c>
      <c r="AB65" s="23">
        <f>EXP(-LN(2)/2)*AB64+(1-EXP(-LN(2)/2))/(LN(2)/2)*V65*Y65*VLOOKUP('Données projet'!$B$9,Paramètres!$A$1:$I$89,3,0)*0.475*44/12</f>
        <v>0</v>
      </c>
      <c r="AC65" s="24">
        <f t="shared" si="3"/>
        <v>5.3784151929453454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9">
        <f t="shared" si="1"/>
        <v>256.66666666666669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</v>
      </c>
      <c r="N66" s="14">
        <f>IF('Données projet'!$A$36&gt;35,N65+M66-V65,IF(A66&lt;'Données projet'!$A$36,$K$205^A66,IF(A66='Données projet'!$A$36,'Données projet'!$B$36,N65+M66-V65)))</f>
        <v>234.00000000000026</v>
      </c>
      <c r="O66" s="14">
        <f>N66*VLOOKUP('Données projet'!$B$9,Paramètres!$A$1:$I$89,3,0)*VLOOKUP('Données projet'!$B$9,Paramètres!$A$1:$I$89,5,0)</f>
        <v>204.42240000000027</v>
      </c>
      <c r="P66" s="14">
        <f t="shared" si="33"/>
        <v>50.714836797527354</v>
      </c>
      <c r="Q66" s="22">
        <f t="shared" si="53"/>
        <v>444.36402075569396</v>
      </c>
      <c r="R66" s="62">
        <f t="shared" si="0"/>
        <v>737.69735408902727</v>
      </c>
      <c r="S66" s="62">
        <f ca="1">AVERAGE(OFFSET($R$3,0,0,'Données projet'!$E$9+1,1))-AVERAGE(OFFSET($H$3,0,0,'Données projet'!$E$9+1,1))</f>
        <v>321.23599968992932</v>
      </c>
      <c r="T66" s="62">
        <f t="shared" si="34"/>
        <v>388.05195847800502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5.2313421466556926</v>
      </c>
      <c r="AB66" s="23">
        <f>EXP(-LN(2)/2)*AB65+(1-EXP(-LN(2)/2))/(LN(2)/2)*V66*Y66*VLOOKUP('Données projet'!$B$9,Paramètres!$A$1:$I$89,3,0)*0.475*44/12</f>
        <v>0</v>
      </c>
      <c r="AC66" s="24">
        <f t="shared" si="3"/>
        <v>5.2313421466556926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9">
        <f t="shared" si="1"/>
        <v>256.66666666666669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</v>
      </c>
      <c r="N67" s="14">
        <f>IF('Données projet'!$A$36&gt;35,N66+M67-V66,IF(A67&lt;'Données projet'!$A$36,$K$205^A67,IF(A67='Données projet'!$A$36,'Données projet'!$B$36,N66+M67-V66)))</f>
        <v>240.00000000000026</v>
      </c>
      <c r="O67" s="14">
        <f>N67*VLOOKUP('Données projet'!$B$9,Paramètres!$A$1:$I$89,3,0)*VLOOKUP('Données projet'!$B$9,Paramètres!$A$1:$I$89,5,0)</f>
        <v>209.66400000000024</v>
      </c>
      <c r="P67" s="14">
        <f t="shared" si="33"/>
        <v>51.862154403304579</v>
      </c>
      <c r="Q67" s="22">
        <f t="shared" ref="Q67:Q98" si="54">(O67+P67)*0.475*44/12</f>
        <v>455.49138558575584</v>
      </c>
      <c r="R67" s="62">
        <f t="shared" ref="R67:R130" si="55">Q67+(I67+J67)*44/12</f>
        <v>748.82471891908915</v>
      </c>
      <c r="S67" s="62">
        <f ca="1">AVERAGE(OFFSET($R$3,0,0,'Données projet'!$E$9+1,1))-AVERAGE(OFFSET($H$3,0,0,'Données projet'!$E$9+1,1))</f>
        <v>321.23599968992932</v>
      </c>
      <c r="T67" s="62">
        <f t="shared" si="34"/>
        <v>388.05195847800502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5.088290820551066</v>
      </c>
      <c r="AB67" s="23">
        <f>EXP(-LN(2)/2)*AB66+(1-EXP(-LN(2)/2))/(LN(2)/2)*V67*Y67*VLOOKUP('Données projet'!$B$9,Paramètres!$A$1:$I$89,3,0)*0.475*44/12</f>
        <v>0</v>
      </c>
      <c r="AC67" s="24">
        <f t="shared" si="3"/>
        <v>5.088290820551066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9">
        <f t="shared" ref="H68:H131" si="56">(B68+E68+F68)*44/12+(C68+D68)*0.475*44/12</f>
        <v>256.66666666666669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246</v>
      </c>
      <c r="L68" s="13">
        <f>VLOOKUP(A68,'Données projet'!$A$35:$I$55,9,0)</f>
        <v>6</v>
      </c>
      <c r="M68" s="13">
        <f t="array" ref="M68">INDEX(L:L,MIN(IF(ISNUMBER(L68:L264),ROW(L68:L264),"")))</f>
        <v>6</v>
      </c>
      <c r="N68" s="14">
        <f>IF('Données projet'!$A$36&gt;35,N67+M68-V67,IF(A68&lt;'Données projet'!$A$36,$K$205^A68,IF(A68='Données projet'!$A$36,'Données projet'!$B$36,N67+M68-V67)))</f>
        <v>246.00000000000026</v>
      </c>
      <c r="O68" s="14">
        <f>N68*VLOOKUP('Données projet'!$B$9,Paramètres!$A$1:$I$89,3,0)*VLOOKUP('Données projet'!$B$9,Paramètres!$A$1:$I$89,5,0)</f>
        <v>214.90560000000025</v>
      </c>
      <c r="P68" s="14">
        <f t="shared" si="33"/>
        <v>53.006137800892375</v>
      </c>
      <c r="Q68" s="22">
        <f t="shared" si="54"/>
        <v>466.61294333655468</v>
      </c>
      <c r="R68" s="62">
        <f t="shared" si="55"/>
        <v>759.94627666988799</v>
      </c>
      <c r="S68" s="62">
        <f ca="1">AVERAGE(OFFSET($R$3,0,0,'Données projet'!$E$9+1,1))-AVERAGE(OFFSET($H$3,0,0,'Données projet'!$E$9+1,1))</f>
        <v>321.23599968992932</v>
      </c>
      <c r="T68" s="62">
        <f t="shared" si="34"/>
        <v>388.05195847800502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4.9491512404815126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4.9491512404815126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9">
        <f t="shared" si="56"/>
        <v>256.66666666666669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228.20000000000024</v>
      </c>
      <c r="O69" s="14">
        <f>N69*VLOOKUP('Données projet'!$B$9,Paramètres!$A$1:$I$89,3,0)*VLOOKUP('Données projet'!$B$9,Paramètres!$A$1:$I$89,5,0)</f>
        <v>199.35552000000024</v>
      </c>
      <c r="P69" s="14">
        <f t="shared" ref="P69:P132" si="87">EXP(-1.0587+0.8836*LN(O69)+0.284)</f>
        <v>49.602503932783272</v>
      </c>
      <c r="Q69" s="22">
        <f t="shared" si="54"/>
        <v>433.60189168293124</v>
      </c>
      <c r="R69" s="62">
        <f t="shared" si="55"/>
        <v>726.93522501626455</v>
      </c>
      <c r="S69" s="62">
        <f ca="1">AVERAGE(OFFSET($R$3,0,0,'Données projet'!$E$9+1,1))-AVERAGE(OFFSET($H$3,0,0,'Données projet'!$E$9+1,1))</f>
        <v>321.23599968992932</v>
      </c>
      <c r="T69" s="62">
        <f t="shared" ref="T69:T132" si="88">$T$3</f>
        <v>388.05195847800502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4.8138164395459935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4.8138164395459935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9">
        <f t="shared" si="56"/>
        <v>256.66666666666669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233.40000000000023</v>
      </c>
      <c r="O70" s="14">
        <f>N70*VLOOKUP('Données projet'!$B$9,Paramètres!$A$1:$I$89,3,0)*VLOOKUP('Données projet'!$B$9,Paramètres!$A$1:$I$89,5,0)</f>
        <v>203.89824000000024</v>
      </c>
      <c r="P70" s="14">
        <f t="shared" si="87"/>
        <v>50.599918019430255</v>
      </c>
      <c r="Q70" s="22">
        <f t="shared" si="54"/>
        <v>443.25095855050807</v>
      </c>
      <c r="R70" s="62">
        <f t="shared" si="55"/>
        <v>736.58429188384139</v>
      </c>
      <c r="S70" s="62">
        <f ca="1">AVERAGE(OFFSET($R$3,0,0,'Données projet'!$E$9+1,1))-AVERAGE(OFFSET($H$3,0,0,'Données projet'!$E$9+1,1))</f>
        <v>321.23599968992932</v>
      </c>
      <c r="T70" s="62">
        <f t="shared" si="88"/>
        <v>388.05195847800502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4.6821823758590035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4.6821823758590035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9">
        <f t="shared" si="56"/>
        <v>256.66666666666669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238.60000000000022</v>
      </c>
      <c r="O71" s="14">
        <f>N71*VLOOKUP('Données projet'!$B$9,Paramètres!$A$1:$I$89,3,0)*VLOOKUP('Données projet'!$B$9,Paramètres!$A$1:$I$89,5,0)</f>
        <v>208.44096000000022</v>
      </c>
      <c r="P71" s="14">
        <f t="shared" si="87"/>
        <v>51.594748621124261</v>
      </c>
      <c r="Q71" s="22">
        <f t="shared" si="54"/>
        <v>452.89552584845842</v>
      </c>
      <c r="R71" s="62">
        <f t="shared" si="55"/>
        <v>746.22885918179168</v>
      </c>
      <c r="S71" s="62">
        <f ca="1">AVERAGE(OFFSET($R$3,0,0,'Données projet'!$E$9+1,1))-AVERAGE(OFFSET($H$3,0,0,'Données projet'!$E$9+1,1))</f>
        <v>321.23599968992932</v>
      </c>
      <c r="T71" s="62">
        <f t="shared" si="88"/>
        <v>388.05195847800502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4.554147852565869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4.554147852565869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9">
        <f t="shared" si="56"/>
        <v>256.66666666666669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243.80000000000021</v>
      </c>
      <c r="O72" s="14">
        <f>N72*VLOOKUP('Données projet'!$B$9,Paramètres!$A$1:$I$89,3,0)*VLOOKUP('Données projet'!$B$9,Paramètres!$A$1:$I$89,5,0)</f>
        <v>212.98368000000022</v>
      </c>
      <c r="P72" s="14">
        <f t="shared" si="87"/>
        <v>52.587058525970413</v>
      </c>
      <c r="Q72" s="22">
        <f t="shared" si="54"/>
        <v>462.53570293273214</v>
      </c>
      <c r="R72" s="62">
        <f t="shared" si="55"/>
        <v>755.86903626606545</v>
      </c>
      <c r="S72" s="62">
        <f ca="1">AVERAGE(OFFSET($R$3,0,0,'Données projet'!$E$9+1,1))-AVERAGE(OFFSET($H$3,0,0,'Données projet'!$E$9+1,1))</f>
        <v>321.23599968992932</v>
      </c>
      <c r="T72" s="62">
        <f t="shared" si="88"/>
        <v>388.05195847800502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4.4296144400452286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4.4296144400452286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9">
        <f t="shared" si="56"/>
        <v>256.66666666666669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249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249.0000000000002</v>
      </c>
      <c r="O73" s="14">
        <f>N73*VLOOKUP('Données projet'!$B$9,Paramètres!$A$1:$I$89,3,0)*VLOOKUP('Données projet'!$B$9,Paramètres!$A$1:$I$89,5,0)</f>
        <v>217.52640000000019</v>
      </c>
      <c r="P73" s="14">
        <f t="shared" si="87"/>
        <v>53.576907690651304</v>
      </c>
      <c r="Q73" s="22">
        <f t="shared" si="54"/>
        <v>472.17159422788467</v>
      </c>
      <c r="R73" s="62">
        <f t="shared" si="55"/>
        <v>765.50492756121798</v>
      </c>
      <c r="S73" s="62">
        <f ca="1">AVERAGE(OFFSET($R$3,0,0,'Données projet'!$E$9+1,1))-AVERAGE(OFFSET($H$3,0,0,'Données projet'!$E$9+1,1))</f>
        <v>321.23599968992932</v>
      </c>
      <c r="T73" s="62">
        <f t="shared" si="88"/>
        <v>388.05195847800502</v>
      </c>
      <c r="U73" s="16">
        <f>IF(ISNA(VLOOKUP(A73,'Données projet'!$A$35:$I$55,3,0)),0,VLOOKUP(A73,'Données projet'!$A$35:$I$55,3,0))</f>
        <v>12</v>
      </c>
      <c r="V73" s="16">
        <f>IF(ISNA(VLOOKUP(A73,'Données projet'!$A$35:$I$55,4,0)),0,VLOOKUP(A73,'Données projet'!$A$35:$I$55,4,0))</f>
        <v>249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4.3084864002388921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4.3084864002388921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9">
        <f t="shared" si="56"/>
        <v>256.66666666666669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1.738044375088066E-13</v>
      </c>
      <c r="P74" s="14">
        <f t="shared" si="87"/>
        <v>2.4483293633950478E-12</v>
      </c>
      <c r="Q74" s="22">
        <f t="shared" si="54"/>
        <v>4.566883036574213E-12</v>
      </c>
      <c r="R74" s="62">
        <f t="shared" si="55"/>
        <v>293.33333333333786</v>
      </c>
      <c r="S74" s="62">
        <f ca="1">AVERAGE(OFFSET($R$3,0,0,'Données projet'!$E$9+1,1))-AVERAGE(OFFSET($H$3,0,0,'Données projet'!$E$9+1,1))</f>
        <v>321.23599968992932</v>
      </c>
      <c r="T74" s="62">
        <f t="shared" si="88"/>
        <v>388.05195847800502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4.1906706130509068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4.1906706130509068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9">
        <f t="shared" si="56"/>
        <v>256.66666666666669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1.738044375088066E-13</v>
      </c>
      <c r="P75" s="14">
        <f t="shared" si="87"/>
        <v>2.4483293633950478E-12</v>
      </c>
      <c r="Q75" s="22">
        <f t="shared" si="54"/>
        <v>4.566883036574213E-12</v>
      </c>
      <c r="R75" s="62">
        <f t="shared" si="55"/>
        <v>293.33333333333786</v>
      </c>
      <c r="S75" s="62">
        <f ca="1">AVERAGE(OFFSET($R$3,0,0,'Données projet'!$E$9+1,1))-AVERAGE(OFFSET($H$3,0,0,'Données projet'!$E$9+1,1))</f>
        <v>321.23599968992932</v>
      </c>
      <c r="T75" s="62">
        <f t="shared" si="88"/>
        <v>388.05195847800502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4.0760765047592402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4.0760765047592402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9">
        <f t="shared" si="56"/>
        <v>256.66666666666669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1.738044375088066E-13</v>
      </c>
      <c r="P76" s="14">
        <f t="shared" si="87"/>
        <v>2.4483293633950478E-12</v>
      </c>
      <c r="Q76" s="22">
        <f t="shared" si="54"/>
        <v>4.566883036574213E-12</v>
      </c>
      <c r="R76" s="62">
        <f t="shared" si="55"/>
        <v>293.33333333333786</v>
      </c>
      <c r="S76" s="62">
        <f ca="1">AVERAGE(OFFSET($R$3,0,0,'Données projet'!$E$9+1,1))-AVERAGE(OFFSET($H$3,0,0,'Données projet'!$E$9+1,1))</f>
        <v>321.23599968992932</v>
      </c>
      <c r="T76" s="62">
        <f t="shared" si="88"/>
        <v>388.05195847800502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3.9646159783850514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3.9646159783850514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9">
        <f t="shared" si="56"/>
        <v>256.66666666666669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1.738044375088066E-13</v>
      </c>
      <c r="P77" s="14">
        <f t="shared" si="87"/>
        <v>2.4483293633950478E-12</v>
      </c>
      <c r="Q77" s="22">
        <f t="shared" si="54"/>
        <v>4.566883036574213E-12</v>
      </c>
      <c r="R77" s="62">
        <f t="shared" si="55"/>
        <v>293.33333333333786</v>
      </c>
      <c r="S77" s="62">
        <f ca="1">AVERAGE(OFFSET($R$3,0,0,'Données projet'!$E$9+1,1))-AVERAGE(OFFSET($H$3,0,0,'Données projet'!$E$9+1,1))</f>
        <v>321.23599968992932</v>
      </c>
      <c r="T77" s="62">
        <f t="shared" si="88"/>
        <v>388.05195847800502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3.8562033459660192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3.8562033459660192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9">
        <f t="shared" si="56"/>
        <v>256.66666666666669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1.738044375088066E-13</v>
      </c>
      <c r="P78" s="14">
        <f t="shared" si="87"/>
        <v>2.4483293633950478E-12</v>
      </c>
      <c r="Q78" s="22">
        <f t="shared" si="54"/>
        <v>4.566883036574213E-12</v>
      </c>
      <c r="R78" s="62">
        <f t="shared" si="55"/>
        <v>293.33333333333786</v>
      </c>
      <c r="S78" s="62">
        <f ca="1">AVERAGE(OFFSET($R$3,0,0,'Données projet'!$E$9+1,1))-AVERAGE(OFFSET($H$3,0,0,'Données projet'!$E$9+1,1))</f>
        <v>321.23599968992932</v>
      </c>
      <c r="T78" s="62">
        <f t="shared" si="88"/>
        <v>388.05195847800502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3.750755262681658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3.750755262681658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9">
        <f t="shared" si="56"/>
        <v>256.66666666666669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1.738044375088066E-13</v>
      </c>
      <c r="P79" s="14">
        <f t="shared" si="87"/>
        <v>2.4483293633950478E-12</v>
      </c>
      <c r="Q79" s="22">
        <f t="shared" si="54"/>
        <v>4.566883036574213E-12</v>
      </c>
      <c r="R79" s="62">
        <f t="shared" si="55"/>
        <v>293.33333333333786</v>
      </c>
      <c r="S79" s="62">
        <f ca="1">AVERAGE(OFFSET($R$3,0,0,'Données projet'!$E$9+1,1))-AVERAGE(OFFSET($H$3,0,0,'Données projet'!$E$9+1,1))</f>
        <v>321.23599968992932</v>
      </c>
      <c r="T79" s="62">
        <f t="shared" si="88"/>
        <v>388.05195847800502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3.6481906627799812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3.6481906627799812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9">
        <f t="shared" si="56"/>
        <v>256.66666666666669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1.738044375088066E-13</v>
      </c>
      <c r="P80" s="14">
        <f t="shared" si="87"/>
        <v>2.4483293633950478E-12</v>
      </c>
      <c r="Q80" s="22">
        <f t="shared" si="54"/>
        <v>4.566883036574213E-12</v>
      </c>
      <c r="R80" s="62">
        <f t="shared" si="55"/>
        <v>293.33333333333786</v>
      </c>
      <c r="S80" s="62">
        <f ca="1">AVERAGE(OFFSET($R$3,0,0,'Données projet'!$E$9+1,1))-AVERAGE(OFFSET($H$3,0,0,'Données projet'!$E$9+1,1))</f>
        <v>321.23599968992932</v>
      </c>
      <c r="T80" s="62">
        <f t="shared" si="88"/>
        <v>388.05195847800502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3.5484306972562538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3.5484306972562538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9">
        <f t="shared" si="56"/>
        <v>256.66666666666669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1.738044375088066E-13</v>
      </c>
      <c r="P81" s="14">
        <f t="shared" si="87"/>
        <v>2.4483293633950478E-12</v>
      </c>
      <c r="Q81" s="22">
        <f t="shared" si="54"/>
        <v>4.566883036574213E-12</v>
      </c>
      <c r="R81" s="62">
        <f t="shared" si="55"/>
        <v>293.33333333333786</v>
      </c>
      <c r="S81" s="62">
        <f ca="1">AVERAGE(OFFSET($R$3,0,0,'Données projet'!$E$9+1,1))-AVERAGE(OFFSET($H$3,0,0,'Données projet'!$E$9+1,1))</f>
        <v>321.23599968992932</v>
      </c>
      <c r="T81" s="62">
        <f t="shared" si="88"/>
        <v>388.05195847800502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3.4513986732359214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3.4513986732359214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9">
        <f t="shared" si="56"/>
        <v>256.66666666666669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1.738044375088066E-13</v>
      </c>
      <c r="P82" s="14">
        <f t="shared" si="87"/>
        <v>2.4483293633950478E-12</v>
      </c>
      <c r="Q82" s="22">
        <f t="shared" si="54"/>
        <v>4.566883036574213E-12</v>
      </c>
      <c r="R82" s="62">
        <f t="shared" si="55"/>
        <v>293.33333333333786</v>
      </c>
      <c r="S82" s="62">
        <f ca="1">AVERAGE(OFFSET($R$3,0,0,'Données projet'!$E$9+1,1))-AVERAGE(OFFSET($H$3,0,0,'Données projet'!$E$9+1,1))</f>
        <v>321.23599968992932</v>
      </c>
      <c r="T82" s="62">
        <f t="shared" si="88"/>
        <v>388.05195847800502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3.3570199950151172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3.3570199950151172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9">
        <f t="shared" si="56"/>
        <v>256.66666666666669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1.738044375088066E-13</v>
      </c>
      <c r="P83" s="14">
        <f t="shared" si="87"/>
        <v>2.4483293633950478E-12</v>
      </c>
      <c r="Q83" s="22">
        <f t="shared" si="54"/>
        <v>4.566883036574213E-12</v>
      </c>
      <c r="R83" s="62">
        <f t="shared" si="55"/>
        <v>293.33333333333786</v>
      </c>
      <c r="S83" s="62">
        <f ca="1">AVERAGE(OFFSET($R$3,0,0,'Données projet'!$E$9+1,1))-AVERAGE(OFFSET($H$3,0,0,'Données projet'!$E$9+1,1))</f>
        <v>321.23599968992932</v>
      </c>
      <c r="T83" s="62">
        <f t="shared" si="88"/>
        <v>388.05195847800502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3.2652221067134199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3.2652221067134199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9">
        <f t="shared" si="56"/>
        <v>256.66666666666669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1.738044375088066E-13</v>
      </c>
      <c r="P84" s="14">
        <f t="shared" si="87"/>
        <v>2.4483293633950478E-12</v>
      </c>
      <c r="Q84" s="22">
        <f t="shared" si="54"/>
        <v>4.566883036574213E-12</v>
      </c>
      <c r="R84" s="62">
        <f t="shared" si="55"/>
        <v>293.33333333333786</v>
      </c>
      <c r="S84" s="62">
        <f ca="1">AVERAGE(OFFSET($R$3,0,0,'Données projet'!$E$9+1,1))-AVERAGE(OFFSET($H$3,0,0,'Données projet'!$E$9+1,1))</f>
        <v>321.23599968992932</v>
      </c>
      <c r="T84" s="62">
        <f t="shared" si="88"/>
        <v>388.05195847800502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3.1759344364947735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3.1759344364947735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9">
        <f t="shared" si="56"/>
        <v>256.66666666666669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1.738044375088066E-13</v>
      </c>
      <c r="P85" s="14">
        <f t="shared" si="87"/>
        <v>2.4483293633950478E-12</v>
      </c>
      <c r="Q85" s="22">
        <f t="shared" si="54"/>
        <v>4.566883036574213E-12</v>
      </c>
      <c r="R85" s="62">
        <f t="shared" si="55"/>
        <v>293.33333333333786</v>
      </c>
      <c r="S85" s="62">
        <f ca="1">AVERAGE(OFFSET($R$3,0,0,'Données projet'!$E$9+1,1))-AVERAGE(OFFSET($H$3,0,0,'Données projet'!$E$9+1,1))</f>
        <v>321.23599968992932</v>
      </c>
      <c r="T85" s="62">
        <f t="shared" si="88"/>
        <v>388.05195847800502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3.0890883423136906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3.0890883423136906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9">
        <f t="shared" si="56"/>
        <v>256.66666666666669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1.738044375088066E-13</v>
      </c>
      <c r="P86" s="14">
        <f t="shared" si="87"/>
        <v>2.4483293633950478E-12</v>
      </c>
      <c r="Q86" s="22">
        <f t="shared" si="54"/>
        <v>4.566883036574213E-12</v>
      </c>
      <c r="R86" s="62">
        <f t="shared" si="55"/>
        <v>293.33333333333786</v>
      </c>
      <c r="S86" s="62">
        <f ca="1">AVERAGE(OFFSET($R$3,0,0,'Données projet'!$E$9+1,1))-AVERAGE(OFFSET($H$3,0,0,'Données projet'!$E$9+1,1))</f>
        <v>321.23599968992932</v>
      </c>
      <c r="T86" s="62">
        <f t="shared" si="88"/>
        <v>388.05195847800502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3.0046170591450272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3.0046170591450272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9">
        <f t="shared" si="56"/>
        <v>256.66666666666669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1.738044375088066E-13</v>
      </c>
      <c r="P87" s="14">
        <f t="shared" si="87"/>
        <v>2.4483293633950478E-12</v>
      </c>
      <c r="Q87" s="22">
        <f t="shared" si="54"/>
        <v>4.566883036574213E-12</v>
      </c>
      <c r="R87" s="62">
        <f t="shared" si="55"/>
        <v>293.33333333333786</v>
      </c>
      <c r="S87" s="62">
        <f ca="1">AVERAGE(OFFSET($R$3,0,0,'Données projet'!$E$9+1,1))-AVERAGE(OFFSET($H$3,0,0,'Données projet'!$E$9+1,1))</f>
        <v>321.23599968992932</v>
      </c>
      <c r="T87" s="62">
        <f t="shared" si="88"/>
        <v>388.05195847800502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2.9224556476567622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2.9224556476567622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9">
        <f t="shared" si="56"/>
        <v>256.66666666666669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1.738044375088066E-13</v>
      </c>
      <c r="P88" s="14">
        <f t="shared" si="87"/>
        <v>2.4483293633950478E-12</v>
      </c>
      <c r="Q88" s="22">
        <f t="shared" si="54"/>
        <v>4.566883036574213E-12</v>
      </c>
      <c r="R88" s="62">
        <f t="shared" si="55"/>
        <v>293.33333333333786</v>
      </c>
      <c r="S88" s="62">
        <f ca="1">AVERAGE(OFFSET($R$3,0,0,'Données projet'!$E$9+1,1))-AVERAGE(OFFSET($H$3,0,0,'Données projet'!$E$9+1,1))</f>
        <v>321.23599968992932</v>
      </c>
      <c r="T88" s="62">
        <f t="shared" si="88"/>
        <v>388.05195847800502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2.8425409442863248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2.8425409442863248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9">
        <f t="shared" si="56"/>
        <v>256.66666666666669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1.738044375088066E-13</v>
      </c>
      <c r="P89" s="14">
        <f t="shared" si="87"/>
        <v>2.4483293633950478E-12</v>
      </c>
      <c r="Q89" s="22">
        <f t="shared" si="54"/>
        <v>4.566883036574213E-12</v>
      </c>
      <c r="R89" s="62">
        <f t="shared" si="55"/>
        <v>293.33333333333786</v>
      </c>
      <c r="S89" s="62">
        <f ca="1">AVERAGE(OFFSET($R$3,0,0,'Données projet'!$E$9+1,1))-AVERAGE(OFFSET($H$3,0,0,'Données projet'!$E$9+1,1))</f>
        <v>321.23599968992932</v>
      </c>
      <c r="T89" s="62">
        <f t="shared" si="88"/>
        <v>388.05195847800502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2.7648115126820838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2.7648115126820838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9">
        <f t="shared" si="56"/>
        <v>256.66666666666669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1.738044375088066E-13</v>
      </c>
      <c r="P90" s="14">
        <f t="shared" si="87"/>
        <v>2.4483293633950478E-12</v>
      </c>
      <c r="Q90" s="22">
        <f t="shared" si="54"/>
        <v>4.566883036574213E-12</v>
      </c>
      <c r="R90" s="62">
        <f t="shared" si="55"/>
        <v>293.33333333333786</v>
      </c>
      <c r="S90" s="62">
        <f ca="1">AVERAGE(OFFSET($R$3,0,0,'Données projet'!$E$9+1,1))-AVERAGE(OFFSET($H$3,0,0,'Données projet'!$E$9+1,1))</f>
        <v>321.23599968992932</v>
      </c>
      <c r="T90" s="62">
        <f t="shared" si="88"/>
        <v>388.05195847800502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2.689207596472674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2.689207596472674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9">
        <f t="shared" si="56"/>
        <v>256.66666666666669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1.738044375088066E-13</v>
      </c>
      <c r="P91" s="14">
        <f t="shared" si="87"/>
        <v>2.4483293633950478E-12</v>
      </c>
      <c r="Q91" s="22">
        <f t="shared" si="54"/>
        <v>4.566883036574213E-12</v>
      </c>
      <c r="R91" s="62">
        <f t="shared" si="55"/>
        <v>293.33333333333786</v>
      </c>
      <c r="S91" s="62">
        <f ca="1">AVERAGE(OFFSET($R$3,0,0,'Données projet'!$E$9+1,1))-AVERAGE(OFFSET($H$3,0,0,'Données projet'!$E$9+1,1))</f>
        <v>321.23599968992932</v>
      </c>
      <c r="T91" s="62">
        <f t="shared" si="88"/>
        <v>388.05195847800502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2.6156710733278477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2.6156710733278477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9">
        <f t="shared" si="56"/>
        <v>256.66666666666669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1.738044375088066E-13</v>
      </c>
      <c r="P92" s="14">
        <f t="shared" si="87"/>
        <v>2.4483293633950478E-12</v>
      </c>
      <c r="Q92" s="22">
        <f t="shared" si="54"/>
        <v>4.566883036574213E-12</v>
      </c>
      <c r="R92" s="62">
        <f t="shared" si="55"/>
        <v>293.33333333333786</v>
      </c>
      <c r="S92" s="62">
        <f ca="1">AVERAGE(OFFSET($R$3,0,0,'Données projet'!$E$9+1,1))-AVERAGE(OFFSET($H$3,0,0,'Données projet'!$E$9+1,1))</f>
        <v>321.23599968992932</v>
      </c>
      <c r="T92" s="62">
        <f t="shared" si="88"/>
        <v>388.05195847800502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2.5441454102755343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2.5441454102755343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9">
        <f t="shared" si="56"/>
        <v>256.66666666666669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1.738044375088066E-13</v>
      </c>
      <c r="P93" s="14">
        <f t="shared" si="87"/>
        <v>2.4483293633950478E-12</v>
      </c>
      <c r="Q93" s="22">
        <f t="shared" si="54"/>
        <v>4.566883036574213E-12</v>
      </c>
      <c r="R93" s="62">
        <f t="shared" si="55"/>
        <v>293.33333333333786</v>
      </c>
      <c r="S93" s="62">
        <f ca="1">AVERAGE(OFFSET($R$3,0,0,'Données projet'!$E$9+1,1))-AVERAGE(OFFSET($H$3,0,0,'Données projet'!$E$9+1,1))</f>
        <v>321.23599968992932</v>
      </c>
      <c r="T93" s="62">
        <f t="shared" si="88"/>
        <v>388.05195847800502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2.4745756202407576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2.4745756202407576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9">
        <f t="shared" si="56"/>
        <v>256.66666666666669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1.738044375088066E-13</v>
      </c>
      <c r="P94" s="14">
        <f t="shared" si="87"/>
        <v>2.4483293633950478E-12</v>
      </c>
      <c r="Q94" s="22">
        <f t="shared" si="54"/>
        <v>4.566883036574213E-12</v>
      </c>
      <c r="R94" s="62">
        <f t="shared" si="55"/>
        <v>293.33333333333786</v>
      </c>
      <c r="S94" s="62">
        <f ca="1">AVERAGE(OFFSET($R$3,0,0,'Données projet'!$E$9+1,1))-AVERAGE(OFFSET($H$3,0,0,'Données projet'!$E$9+1,1))</f>
        <v>321.23599968992932</v>
      </c>
      <c r="T94" s="62">
        <f t="shared" si="88"/>
        <v>388.05195847800502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2.4069082197729981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2.4069082197729981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9">
        <f t="shared" si="56"/>
        <v>256.66666666666669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1.738044375088066E-13</v>
      </c>
      <c r="P95" s="14">
        <f t="shared" si="87"/>
        <v>2.4483293633950478E-12</v>
      </c>
      <c r="Q95" s="22">
        <f t="shared" si="54"/>
        <v>4.566883036574213E-12</v>
      </c>
      <c r="R95" s="62">
        <f t="shared" si="55"/>
        <v>293.33333333333786</v>
      </c>
      <c r="S95" s="62">
        <f ca="1">AVERAGE(OFFSET($R$3,0,0,'Données projet'!$E$9+1,1))-AVERAGE(OFFSET($H$3,0,0,'Données projet'!$E$9+1,1))</f>
        <v>321.23599968992932</v>
      </c>
      <c r="T95" s="62">
        <f t="shared" si="88"/>
        <v>388.05195847800502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2.3410911879295031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2.3410911879295031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9">
        <f t="shared" si="56"/>
        <v>256.66666666666669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1.738044375088066E-13</v>
      </c>
      <c r="P96" s="14">
        <f t="shared" si="87"/>
        <v>2.4483293633950478E-12</v>
      </c>
      <c r="Q96" s="22">
        <f t="shared" si="54"/>
        <v>4.566883036574213E-12</v>
      </c>
      <c r="R96" s="62">
        <f t="shared" si="55"/>
        <v>293.33333333333786</v>
      </c>
      <c r="S96" s="62">
        <f ca="1">AVERAGE(OFFSET($R$3,0,0,'Données projet'!$E$9+1,1))-AVERAGE(OFFSET($H$3,0,0,'Données projet'!$E$9+1,1))</f>
        <v>321.23599968992932</v>
      </c>
      <c r="T96" s="62">
        <f t="shared" si="88"/>
        <v>388.05195847800502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2.2770739262829358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2.2770739262829358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9">
        <f t="shared" si="56"/>
        <v>256.66666666666669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1.738044375088066E-13</v>
      </c>
      <c r="P97" s="14">
        <f t="shared" si="87"/>
        <v>2.4483293633950478E-12</v>
      </c>
      <c r="Q97" s="22">
        <f t="shared" si="54"/>
        <v>4.566883036574213E-12</v>
      </c>
      <c r="R97" s="62">
        <f t="shared" si="55"/>
        <v>293.33333333333786</v>
      </c>
      <c r="S97" s="62">
        <f ca="1">AVERAGE(OFFSET($R$3,0,0,'Données projet'!$E$9+1,1))-AVERAGE(OFFSET($H$3,0,0,'Données projet'!$E$9+1,1))</f>
        <v>321.23599968992932</v>
      </c>
      <c r="T97" s="62">
        <f t="shared" si="88"/>
        <v>388.05195847800502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2.2148072200226157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2.2148072200226157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9">
        <f t="shared" si="56"/>
        <v>256.66666666666669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1.738044375088066E-13</v>
      </c>
      <c r="P98" s="14">
        <f t="shared" si="87"/>
        <v>2.4483293633950478E-12</v>
      </c>
      <c r="Q98" s="22">
        <f t="shared" si="54"/>
        <v>4.566883036574213E-12</v>
      </c>
      <c r="R98" s="62">
        <f t="shared" si="55"/>
        <v>293.33333333333786</v>
      </c>
      <c r="S98" s="62">
        <f ca="1">AVERAGE(OFFSET($R$3,0,0,'Données projet'!$E$9+1,1))-AVERAGE(OFFSET($H$3,0,0,'Données projet'!$E$9+1,1))</f>
        <v>321.23599968992932</v>
      </c>
      <c r="T98" s="62">
        <f t="shared" si="88"/>
        <v>388.05195847800502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2.1542432001194474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2.1542432001194474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9">
        <f t="shared" si="56"/>
        <v>256.66666666666669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1.738044375088066E-13</v>
      </c>
      <c r="P99" s="14">
        <f t="shared" si="87"/>
        <v>2.4483293633950478E-12</v>
      </c>
      <c r="Q99" s="22">
        <f t="shared" ref="Q99:Q130" si="107">(O99+P99)*0.475*44/12</f>
        <v>4.566883036574213E-12</v>
      </c>
      <c r="R99" s="62">
        <f t="shared" si="55"/>
        <v>293.33333333333786</v>
      </c>
      <c r="S99" s="62">
        <f ca="1">AVERAGE(OFFSET($R$3,0,0,'Données projet'!$E$9+1,1))-AVERAGE(OFFSET($H$3,0,0,'Données projet'!$E$9+1,1))</f>
        <v>321.23599968992932</v>
      </c>
      <c r="T99" s="62">
        <f t="shared" si="88"/>
        <v>388.05195847800502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2.0953353065254547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2.0953353065254547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9">
        <f t="shared" si="56"/>
        <v>256.66666666666669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1.738044375088066E-13</v>
      </c>
      <c r="P100" s="14">
        <f t="shared" si="87"/>
        <v>2.4483293633950478E-12</v>
      </c>
      <c r="Q100" s="22">
        <f t="shared" si="107"/>
        <v>4.566883036574213E-12</v>
      </c>
      <c r="R100" s="62">
        <f t="shared" si="55"/>
        <v>293.33333333333786</v>
      </c>
      <c r="S100" s="62">
        <f ca="1">AVERAGE(OFFSET($R$3,0,0,'Données projet'!$E$9+1,1))-AVERAGE(OFFSET($H$3,0,0,'Données projet'!$E$9+1,1))</f>
        <v>321.23599968992932</v>
      </c>
      <c r="T100" s="62">
        <f t="shared" si="88"/>
        <v>388.05195847800502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2.0380382523796214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2.0380382523796214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9">
        <f t="shared" si="56"/>
        <v>256.66666666666669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1.738044375088066E-13</v>
      </c>
      <c r="P101" s="14">
        <f t="shared" si="87"/>
        <v>2.4483293633950478E-12</v>
      </c>
      <c r="Q101" s="22">
        <f t="shared" si="107"/>
        <v>4.566883036574213E-12</v>
      </c>
      <c r="R101" s="62">
        <f t="shared" si="55"/>
        <v>293.33333333333786</v>
      </c>
      <c r="S101" s="62">
        <f ca="1">AVERAGE(OFFSET($R$3,0,0,'Données projet'!$E$9+1,1))-AVERAGE(OFFSET($H$3,0,0,'Données projet'!$E$9+1,1))</f>
        <v>321.23599968992932</v>
      </c>
      <c r="T101" s="62">
        <f t="shared" si="88"/>
        <v>388.05195847800502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1.982307989192527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1.982307989192527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9">
        <f t="shared" si="56"/>
        <v>256.66666666666669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1.738044375088066E-13</v>
      </c>
      <c r="P102" s="14">
        <f t="shared" si="87"/>
        <v>2.4483293633950478E-12</v>
      </c>
      <c r="Q102" s="22">
        <f t="shared" si="107"/>
        <v>4.566883036574213E-12</v>
      </c>
      <c r="R102" s="62">
        <f t="shared" si="55"/>
        <v>293.33333333333786</v>
      </c>
      <c r="S102" s="62">
        <f ca="1">AVERAGE(OFFSET($R$3,0,0,'Données projet'!$E$9+1,1))-AVERAGE(OFFSET($H$3,0,0,'Données projet'!$E$9+1,1))</f>
        <v>321.23599968992932</v>
      </c>
      <c r="T102" s="62">
        <f t="shared" si="88"/>
        <v>388.05195847800502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1.9281016729830109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1.9281016729830109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9">
        <f t="shared" si="56"/>
        <v>256.66666666666669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1.738044375088066E-13</v>
      </c>
      <c r="P103" s="14">
        <f t="shared" si="87"/>
        <v>2.4483293633950478E-12</v>
      </c>
      <c r="Q103" s="22">
        <f t="shared" si="107"/>
        <v>4.566883036574213E-12</v>
      </c>
      <c r="R103" s="62">
        <f t="shared" si="55"/>
        <v>293.33333333333786</v>
      </c>
      <c r="S103" s="62">
        <f ca="1">AVERAGE(OFFSET($R$3,0,0,'Données projet'!$E$9+1,1))-AVERAGE(OFFSET($H$3,0,0,'Données projet'!$E$9+1,1))</f>
        <v>321.23599968992932</v>
      </c>
      <c r="T103" s="62">
        <f t="shared" si="88"/>
        <v>388.05195847800502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1.8753776313408304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1.8753776313408304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9">
        <f t="shared" si="56"/>
        <v>256.66666666666669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1.738044375088066E-13</v>
      </c>
      <c r="P104" s="14">
        <f t="shared" si="87"/>
        <v>2.4483293633950478E-12</v>
      </c>
      <c r="Q104" s="22">
        <f t="shared" si="107"/>
        <v>4.566883036574213E-12</v>
      </c>
      <c r="R104" s="62">
        <f t="shared" si="55"/>
        <v>293.33333333333786</v>
      </c>
      <c r="S104" s="62">
        <f ca="1">AVERAGE(OFFSET($R$3,0,0,'Données projet'!$E$9+1,1))-AVERAGE(OFFSET($H$3,0,0,'Données projet'!$E$9+1,1))</f>
        <v>321.23599968992932</v>
      </c>
      <c r="T104" s="62">
        <f t="shared" si="88"/>
        <v>388.05195847800502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1.8240953313899919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1.8240953313899919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9">
        <f t="shared" si="56"/>
        <v>256.66666666666669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1.738044375088066E-13</v>
      </c>
      <c r="P105" s="14">
        <f t="shared" si="87"/>
        <v>2.4483293633950478E-12</v>
      </c>
      <c r="Q105" s="22">
        <f t="shared" si="107"/>
        <v>4.566883036574213E-12</v>
      </c>
      <c r="R105" s="62">
        <f t="shared" si="55"/>
        <v>293.33333333333786</v>
      </c>
      <c r="S105" s="62">
        <f ca="1">AVERAGE(OFFSET($R$3,0,0,'Données projet'!$E$9+1,1))-AVERAGE(OFFSET($H$3,0,0,'Données projet'!$E$9+1,1))</f>
        <v>321.23599968992932</v>
      </c>
      <c r="T105" s="62">
        <f t="shared" si="88"/>
        <v>388.05195847800502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1.7742153486281282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1.7742153486281282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9">
        <f t="shared" si="56"/>
        <v>256.66666666666669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1.738044375088066E-13</v>
      </c>
      <c r="P106" s="14">
        <f t="shared" si="87"/>
        <v>2.4483293633950478E-12</v>
      </c>
      <c r="Q106" s="22">
        <f t="shared" si="107"/>
        <v>4.566883036574213E-12</v>
      </c>
      <c r="R106" s="62">
        <f t="shared" si="55"/>
        <v>293.33333333333786</v>
      </c>
      <c r="S106" s="62">
        <f ca="1">AVERAGE(OFFSET($R$3,0,0,'Données projet'!$E$9+1,1))-AVERAGE(OFFSET($H$3,0,0,'Données projet'!$E$9+1,1))</f>
        <v>321.23599968992932</v>
      </c>
      <c r="T106" s="62">
        <f t="shared" si="88"/>
        <v>388.05195847800502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1.7256993366179618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1.7256993366179618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9">
        <f t="shared" si="56"/>
        <v>256.66666666666669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1.738044375088066E-13</v>
      </c>
      <c r="P107" s="14">
        <f t="shared" si="87"/>
        <v>2.4483293633950478E-12</v>
      </c>
      <c r="Q107" s="22">
        <f t="shared" si="107"/>
        <v>4.566883036574213E-12</v>
      </c>
      <c r="R107" s="62">
        <f t="shared" si="55"/>
        <v>293.33333333333786</v>
      </c>
      <c r="S107" s="62">
        <f ca="1">AVERAGE(OFFSET($R$3,0,0,'Données projet'!$E$9+1,1))-AVERAGE(OFFSET($H$3,0,0,'Données projet'!$E$9+1,1))</f>
        <v>321.23599968992932</v>
      </c>
      <c r="T107" s="62">
        <f t="shared" si="88"/>
        <v>388.05195847800502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1.6785099975075597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1.6785099975075597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9">
        <f t="shared" si="56"/>
        <v>256.66666666666669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1.738044375088066E-13</v>
      </c>
      <c r="P108" s="14">
        <f t="shared" si="87"/>
        <v>2.4483293633950478E-12</v>
      </c>
      <c r="Q108" s="22">
        <f t="shared" si="107"/>
        <v>4.566883036574213E-12</v>
      </c>
      <c r="R108" s="62">
        <f t="shared" si="55"/>
        <v>293.33333333333786</v>
      </c>
      <c r="S108" s="62">
        <f ca="1">AVERAGE(OFFSET($R$3,0,0,'Données projet'!$E$9+1,1))-AVERAGE(OFFSET($H$3,0,0,'Données projet'!$E$9+1,1))</f>
        <v>321.23599968992932</v>
      </c>
      <c r="T108" s="62">
        <f t="shared" si="88"/>
        <v>388.05195847800502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1.6326110533567111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1.6326110533567111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9">
        <f t="shared" si="56"/>
        <v>256.66666666666669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1.738044375088066E-13</v>
      </c>
      <c r="P109" s="14">
        <f t="shared" si="87"/>
        <v>2.4483293633950478E-12</v>
      </c>
      <c r="Q109" s="22">
        <f t="shared" si="107"/>
        <v>4.566883036574213E-12</v>
      </c>
      <c r="R109" s="62">
        <f t="shared" si="55"/>
        <v>293.33333333333786</v>
      </c>
      <c r="S109" s="62">
        <f ca="1">AVERAGE(OFFSET($R$3,0,0,'Données projet'!$E$9+1,1))-AVERAGE(OFFSET($H$3,0,0,'Données projet'!$E$9+1,1))</f>
        <v>321.23599968992932</v>
      </c>
      <c r="T109" s="62">
        <f t="shared" si="88"/>
        <v>388.05195847800502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1.5879672182473878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1.5879672182473878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9">
        <f t="shared" si="56"/>
        <v>256.66666666666669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1.738044375088066E-13</v>
      </c>
      <c r="P110" s="14">
        <f t="shared" si="87"/>
        <v>2.4483293633950478E-12</v>
      </c>
      <c r="Q110" s="22">
        <f t="shared" si="107"/>
        <v>4.566883036574213E-12</v>
      </c>
      <c r="R110" s="62">
        <f t="shared" si="55"/>
        <v>293.33333333333786</v>
      </c>
      <c r="S110" s="62">
        <f ca="1">AVERAGE(OFFSET($R$3,0,0,'Données projet'!$E$9+1,1))-AVERAGE(OFFSET($H$3,0,0,'Données projet'!$E$9+1,1))</f>
        <v>321.23599968992932</v>
      </c>
      <c r="T110" s="62">
        <f t="shared" si="88"/>
        <v>388.05195847800502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1.5445441711568464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1.5445441711568464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9">
        <f t="shared" si="56"/>
        <v>256.66666666666669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1.738044375088066E-13</v>
      </c>
      <c r="P111" s="14">
        <f t="shared" si="87"/>
        <v>2.4483293633950478E-12</v>
      </c>
      <c r="Q111" s="22">
        <f t="shared" si="107"/>
        <v>4.566883036574213E-12</v>
      </c>
      <c r="R111" s="62">
        <f t="shared" si="55"/>
        <v>293.33333333333786</v>
      </c>
      <c r="S111" s="62">
        <f ca="1">AVERAGE(OFFSET($R$3,0,0,'Données projet'!$E$9+1,1))-AVERAGE(OFFSET($H$3,0,0,'Données projet'!$E$9+1,1))</f>
        <v>321.23599968992932</v>
      </c>
      <c r="T111" s="62">
        <f t="shared" si="88"/>
        <v>388.05195847800502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1.5023085295725145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1.5023085295725145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9">
        <f t="shared" si="56"/>
        <v>256.66666666666669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1.738044375088066E-13</v>
      </c>
      <c r="P112" s="14">
        <f t="shared" si="87"/>
        <v>2.4483293633950478E-12</v>
      </c>
      <c r="Q112" s="22">
        <f t="shared" si="107"/>
        <v>4.566883036574213E-12</v>
      </c>
      <c r="R112" s="62">
        <f t="shared" si="55"/>
        <v>293.33333333333786</v>
      </c>
      <c r="S112" s="62">
        <f ca="1">AVERAGE(OFFSET($R$3,0,0,'Données projet'!$E$9+1,1))-AVERAGE(OFFSET($H$3,0,0,'Données projet'!$E$9+1,1))</f>
        <v>321.23599968992932</v>
      </c>
      <c r="T112" s="62">
        <f t="shared" si="88"/>
        <v>388.05195847800502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1.461227823828382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1.461227823828382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9">
        <f t="shared" si="56"/>
        <v>256.66666666666669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1.738044375088066E-13</v>
      </c>
      <c r="P113" s="14">
        <f t="shared" si="87"/>
        <v>2.4483293633950478E-12</v>
      </c>
      <c r="Q113" s="22">
        <f t="shared" si="107"/>
        <v>4.566883036574213E-12</v>
      </c>
      <c r="R113" s="62">
        <f t="shared" si="55"/>
        <v>293.33333333333786</v>
      </c>
      <c r="S113" s="62">
        <f ca="1">AVERAGE(OFFSET($R$3,0,0,'Données projet'!$E$9+1,1))-AVERAGE(OFFSET($H$3,0,0,'Données projet'!$E$9+1,1))</f>
        <v>321.23599968992932</v>
      </c>
      <c r="T113" s="62">
        <f t="shared" si="88"/>
        <v>388.05195847800502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1.4212704721431633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1.4212704721431633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9">
        <f t="shared" si="56"/>
        <v>256.66666666666669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1.738044375088066E-13</v>
      </c>
      <c r="P114" s="14">
        <f t="shared" si="87"/>
        <v>2.4483293633950478E-12</v>
      </c>
      <c r="Q114" s="22">
        <f t="shared" si="107"/>
        <v>4.566883036574213E-12</v>
      </c>
      <c r="R114" s="62">
        <f t="shared" si="55"/>
        <v>293.33333333333786</v>
      </c>
      <c r="S114" s="62">
        <f ca="1">AVERAGE(OFFSET($R$3,0,0,'Données projet'!$E$9+1,1))-AVERAGE(OFFSET($H$3,0,0,'Données projet'!$E$9+1,1))</f>
        <v>321.23599968992932</v>
      </c>
      <c r="T114" s="62">
        <f t="shared" si="88"/>
        <v>388.05195847800502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1.3824057563410428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1.3824057563410428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9">
        <f t="shared" si="56"/>
        <v>256.66666666666669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1.738044375088066E-13</v>
      </c>
      <c r="P115" s="14">
        <f t="shared" si="87"/>
        <v>2.4483293633950478E-12</v>
      </c>
      <c r="Q115" s="22">
        <f t="shared" si="107"/>
        <v>4.566883036574213E-12</v>
      </c>
      <c r="R115" s="62">
        <f t="shared" si="55"/>
        <v>293.33333333333786</v>
      </c>
      <c r="S115" s="62">
        <f ca="1">AVERAGE(OFFSET($R$3,0,0,'Données projet'!$E$9+1,1))-AVERAGE(OFFSET($H$3,0,0,'Données projet'!$E$9+1,1))</f>
        <v>321.23599968992932</v>
      </c>
      <c r="T115" s="62">
        <f t="shared" si="88"/>
        <v>388.05195847800502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1.3446037982363377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1.3446037982363377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9">
        <f t="shared" si="56"/>
        <v>256.66666666666669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1.738044375088066E-13</v>
      </c>
      <c r="P116" s="14">
        <f t="shared" si="87"/>
        <v>2.4483293633950478E-12</v>
      </c>
      <c r="Q116" s="22">
        <f t="shared" si="107"/>
        <v>4.566883036574213E-12</v>
      </c>
      <c r="R116" s="62">
        <f t="shared" si="55"/>
        <v>293.33333333333786</v>
      </c>
      <c r="S116" s="62">
        <f ca="1">AVERAGE(OFFSET($R$3,0,0,'Données projet'!$E$9+1,1))-AVERAGE(OFFSET($H$3,0,0,'Données projet'!$E$9+1,1))</f>
        <v>321.23599968992932</v>
      </c>
      <c r="T116" s="62">
        <f t="shared" si="88"/>
        <v>388.05195847800502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1.3078355366639245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1.3078355366639245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9">
        <f t="shared" si="56"/>
        <v>256.66666666666669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1.738044375088066E-13</v>
      </c>
      <c r="P117" s="14">
        <f t="shared" si="87"/>
        <v>2.4483293633950478E-12</v>
      </c>
      <c r="Q117" s="22">
        <f t="shared" si="107"/>
        <v>4.566883036574213E-12</v>
      </c>
      <c r="R117" s="62">
        <f t="shared" si="55"/>
        <v>293.33333333333786</v>
      </c>
      <c r="S117" s="62">
        <f ca="1">AVERAGE(OFFSET($R$3,0,0,'Données projet'!$E$9+1,1))-AVERAGE(OFFSET($H$3,0,0,'Données projet'!$E$9+1,1))</f>
        <v>321.23599968992932</v>
      </c>
      <c r="T117" s="62">
        <f t="shared" si="88"/>
        <v>388.05195847800502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1.2720727051377676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1.2720727051377676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9">
        <f t="shared" si="56"/>
        <v>256.66666666666669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1.738044375088066E-13</v>
      </c>
      <c r="P118" s="14">
        <f t="shared" si="87"/>
        <v>2.4483293633950478E-12</v>
      </c>
      <c r="Q118" s="22">
        <f t="shared" si="107"/>
        <v>4.566883036574213E-12</v>
      </c>
      <c r="R118" s="62">
        <f t="shared" si="55"/>
        <v>293.33333333333786</v>
      </c>
      <c r="S118" s="62">
        <f ca="1">AVERAGE(OFFSET($R$3,0,0,'Données projet'!$E$9+1,1))-AVERAGE(OFFSET($H$3,0,0,'Données projet'!$E$9+1,1))</f>
        <v>321.23599968992932</v>
      </c>
      <c r="T118" s="62">
        <f t="shared" si="88"/>
        <v>388.05195847800502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1.2372878101203793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1.2372878101203793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9">
        <f t="shared" si="56"/>
        <v>256.66666666666669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1.738044375088066E-13</v>
      </c>
      <c r="P119" s="14">
        <f t="shared" si="87"/>
        <v>2.4483293633950478E-12</v>
      </c>
      <c r="Q119" s="22">
        <f t="shared" si="107"/>
        <v>4.566883036574213E-12</v>
      </c>
      <c r="R119" s="62">
        <f t="shared" si="55"/>
        <v>293.33333333333786</v>
      </c>
      <c r="S119" s="62">
        <f ca="1">AVERAGE(OFFSET($R$3,0,0,'Données projet'!$E$9+1,1))-AVERAGE(OFFSET($H$3,0,0,'Données projet'!$E$9+1,1))</f>
        <v>321.23599968992932</v>
      </c>
      <c r="T119" s="62">
        <f t="shared" si="88"/>
        <v>388.05195847800502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1.2034541098864995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1.2034541098864995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9">
        <f t="shared" si="56"/>
        <v>256.66666666666669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1.738044375088066E-13</v>
      </c>
      <c r="P120" s="14">
        <f t="shared" si="87"/>
        <v>2.4483293633950478E-12</v>
      </c>
      <c r="Q120" s="22">
        <f t="shared" si="107"/>
        <v>4.566883036574213E-12</v>
      </c>
      <c r="R120" s="62">
        <f t="shared" si="55"/>
        <v>293.33333333333786</v>
      </c>
      <c r="S120" s="62">
        <f ca="1">AVERAGE(OFFSET($R$3,0,0,'Données projet'!$E$9+1,1))-AVERAGE(OFFSET($H$3,0,0,'Données projet'!$E$9+1,1))</f>
        <v>321.23599968992932</v>
      </c>
      <c r="T120" s="62">
        <f t="shared" si="88"/>
        <v>388.05195847800502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1.170545593964752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1.170545593964752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9">
        <f t="shared" si="56"/>
        <v>256.66666666666669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1.738044375088066E-13</v>
      </c>
      <c r="P121" s="14">
        <f t="shared" si="87"/>
        <v>2.4483293633950478E-12</v>
      </c>
      <c r="Q121" s="22">
        <f t="shared" si="107"/>
        <v>4.566883036574213E-12</v>
      </c>
      <c r="R121" s="62">
        <f t="shared" si="55"/>
        <v>293.33333333333786</v>
      </c>
      <c r="S121" s="62">
        <f ca="1">AVERAGE(OFFSET($R$3,0,0,'Données projet'!$E$9+1,1))-AVERAGE(OFFSET($H$3,0,0,'Données projet'!$E$9+1,1))</f>
        <v>321.23599968992932</v>
      </c>
      <c r="T121" s="62">
        <f t="shared" si="88"/>
        <v>388.05195847800502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1.1385369631414684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1.1385369631414684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9">
        <f t="shared" si="56"/>
        <v>256.66666666666669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1.738044375088066E-13</v>
      </c>
      <c r="P122" s="14">
        <f t="shared" si="87"/>
        <v>2.4483293633950478E-12</v>
      </c>
      <c r="Q122" s="22">
        <f t="shared" si="107"/>
        <v>4.566883036574213E-12</v>
      </c>
      <c r="R122" s="62">
        <f t="shared" si="55"/>
        <v>293.33333333333786</v>
      </c>
      <c r="S122" s="62">
        <f ca="1">AVERAGE(OFFSET($R$3,0,0,'Données projet'!$E$9+1,1))-AVERAGE(OFFSET($H$3,0,0,'Données projet'!$E$9+1,1))</f>
        <v>321.23599968992932</v>
      </c>
      <c r="T122" s="62">
        <f t="shared" si="88"/>
        <v>388.05195847800502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1.1074036100113083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1.1074036100113083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9">
        <f t="shared" si="56"/>
        <v>256.66666666666669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1.738044375088066E-13</v>
      </c>
      <c r="P123" s="14">
        <f t="shared" si="87"/>
        <v>2.4483293633950478E-12</v>
      </c>
      <c r="Q123" s="22">
        <f t="shared" si="107"/>
        <v>4.566883036574213E-12</v>
      </c>
      <c r="R123" s="62">
        <f t="shared" si="55"/>
        <v>293.33333333333786</v>
      </c>
      <c r="S123" s="62">
        <f ca="1">AVERAGE(OFFSET($R$3,0,0,'Données projet'!$E$9+1,1))-AVERAGE(OFFSET($H$3,0,0,'Données projet'!$E$9+1,1))</f>
        <v>321.23599968992932</v>
      </c>
      <c r="T123" s="62">
        <f t="shared" si="88"/>
        <v>388.05195847800502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1.0771216000597241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1.0771216000597241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9">
        <f t="shared" si="56"/>
        <v>256.66666666666669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1.738044375088066E-13</v>
      </c>
      <c r="P124" s="14">
        <f t="shared" si="87"/>
        <v>2.4483293633950478E-12</v>
      </c>
      <c r="Q124" s="22">
        <f t="shared" si="107"/>
        <v>4.566883036574213E-12</v>
      </c>
      <c r="R124" s="62">
        <f t="shared" si="55"/>
        <v>293.33333333333786</v>
      </c>
      <c r="S124" s="62">
        <f ca="1">AVERAGE(OFFSET($R$3,0,0,'Données projet'!$E$9+1,1))-AVERAGE(OFFSET($H$3,0,0,'Données projet'!$E$9+1,1))</f>
        <v>321.23599968992932</v>
      </c>
      <c r="T124" s="62">
        <f t="shared" si="88"/>
        <v>388.05195847800502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1.0476676532627278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1.0476676532627278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9">
        <f t="shared" si="56"/>
        <v>256.66666666666669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1.738044375088066E-13</v>
      </c>
      <c r="P125" s="14">
        <f t="shared" si="87"/>
        <v>2.4483293633950478E-12</v>
      </c>
      <c r="Q125" s="22">
        <f t="shared" si="107"/>
        <v>4.566883036574213E-12</v>
      </c>
      <c r="R125" s="62">
        <f t="shared" si="55"/>
        <v>293.33333333333786</v>
      </c>
      <c r="S125" s="62">
        <f ca="1">AVERAGE(OFFSET($R$3,0,0,'Données projet'!$E$9+1,1))-AVERAGE(OFFSET($H$3,0,0,'Données projet'!$E$9+1,1))</f>
        <v>321.23599968992932</v>
      </c>
      <c r="T125" s="62">
        <f t="shared" si="88"/>
        <v>388.05195847800502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1.0190191261898112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1.0190191261898112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9">
        <f t="shared" si="56"/>
        <v>256.66666666666669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1.738044375088066E-13</v>
      </c>
      <c r="P126" s="14">
        <f t="shared" si="87"/>
        <v>2.4483293633950478E-12</v>
      </c>
      <c r="Q126" s="22">
        <f t="shared" si="107"/>
        <v>4.566883036574213E-12</v>
      </c>
      <c r="R126" s="62">
        <f t="shared" si="55"/>
        <v>293.33333333333786</v>
      </c>
      <c r="S126" s="62">
        <f ca="1">AVERAGE(OFFSET($R$3,0,0,'Données projet'!$E$9+1,1))-AVERAGE(OFFSET($H$3,0,0,'Données projet'!$E$9+1,1))</f>
        <v>321.23599968992932</v>
      </c>
      <c r="T126" s="62">
        <f t="shared" si="88"/>
        <v>388.05195847800502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0.99115399459626397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0.99115399459626397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9">
        <f t="shared" si="56"/>
        <v>256.66666666666669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1.738044375088066E-13</v>
      </c>
      <c r="P127" s="14">
        <f t="shared" si="87"/>
        <v>2.4483293633950478E-12</v>
      </c>
      <c r="Q127" s="22">
        <f t="shared" si="107"/>
        <v>4.566883036574213E-12</v>
      </c>
      <c r="R127" s="62">
        <f t="shared" si="55"/>
        <v>293.33333333333786</v>
      </c>
      <c r="S127" s="62">
        <f ca="1">AVERAGE(OFFSET($R$3,0,0,'Données projet'!$E$9+1,1))-AVERAGE(OFFSET($H$3,0,0,'Données projet'!$E$9+1,1))</f>
        <v>321.23599968992932</v>
      </c>
      <c r="T127" s="62">
        <f t="shared" si="88"/>
        <v>388.05195847800502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0.96405083649150591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0.96405083649150591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9">
        <f t="shared" si="56"/>
        <v>256.66666666666669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1.738044375088066E-13</v>
      </c>
      <c r="P128" s="14">
        <f t="shared" si="87"/>
        <v>2.4483293633950478E-12</v>
      </c>
      <c r="Q128" s="22">
        <f t="shared" si="107"/>
        <v>4.566883036574213E-12</v>
      </c>
      <c r="R128" s="62">
        <f t="shared" si="55"/>
        <v>293.33333333333786</v>
      </c>
      <c r="S128" s="62">
        <f ca="1">AVERAGE(OFFSET($R$3,0,0,'Données projet'!$E$9+1,1))-AVERAGE(OFFSET($H$3,0,0,'Données projet'!$E$9+1,1))</f>
        <v>321.23599968992932</v>
      </c>
      <c r="T128" s="62">
        <f t="shared" si="88"/>
        <v>388.05195847800502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0.93768881567041551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0.93768881567041551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9">
        <f t="shared" si="56"/>
        <v>256.66666666666669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1.738044375088066E-13</v>
      </c>
      <c r="P129" s="14">
        <f t="shared" si="87"/>
        <v>2.4483293633950478E-12</v>
      </c>
      <c r="Q129" s="22">
        <f t="shared" si="107"/>
        <v>4.566883036574213E-12</v>
      </c>
      <c r="R129" s="62">
        <f t="shared" si="55"/>
        <v>293.33333333333786</v>
      </c>
      <c r="S129" s="62">
        <f ca="1">AVERAGE(OFFSET($R$3,0,0,'Données projet'!$E$9+1,1))-AVERAGE(OFFSET($H$3,0,0,'Données projet'!$E$9+1,1))</f>
        <v>321.23599968992932</v>
      </c>
      <c r="T129" s="62">
        <f t="shared" si="88"/>
        <v>388.05195847800502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0.91204766569499629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0.91204766569499629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9">
        <f t="shared" si="56"/>
        <v>256.66666666666669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1.738044375088066E-13</v>
      </c>
      <c r="P130" s="14">
        <f t="shared" si="87"/>
        <v>2.4483293633950478E-12</v>
      </c>
      <c r="Q130" s="22">
        <f t="shared" si="107"/>
        <v>4.566883036574213E-12</v>
      </c>
      <c r="R130" s="62">
        <f t="shared" si="55"/>
        <v>293.33333333333786</v>
      </c>
      <c r="S130" s="62">
        <f ca="1">AVERAGE(OFFSET($R$3,0,0,'Données projet'!$E$9+1,1))-AVERAGE(OFFSET($H$3,0,0,'Données projet'!$E$9+1,1))</f>
        <v>321.23599968992932</v>
      </c>
      <c r="T130" s="62">
        <f t="shared" si="88"/>
        <v>388.05195847800502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0.88710767431406434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0.88710767431406434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9">
        <f t="shared" si="56"/>
        <v>256.66666666666669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1.738044375088066E-13</v>
      </c>
      <c r="P131" s="14">
        <f t="shared" si="87"/>
        <v>2.4483293633950478E-12</v>
      </c>
      <c r="Q131" s="22">
        <f t="shared" ref="Q131:Q153" si="108">(O131+P131)*0.475*44/12</f>
        <v>4.566883036574213E-12</v>
      </c>
      <c r="R131" s="62">
        <f t="shared" ref="R131:R194" si="109">Q131+(I131+J131)*44/12</f>
        <v>293.33333333333786</v>
      </c>
      <c r="S131" s="62">
        <f ca="1">AVERAGE(OFFSET($R$3,0,0,'Données projet'!$E$9+1,1))-AVERAGE(OFFSET($H$3,0,0,'Données projet'!$E$9+1,1))</f>
        <v>321.23599968992932</v>
      </c>
      <c r="T131" s="62">
        <f t="shared" si="88"/>
        <v>388.05195847800502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0.86284966830898113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0.86284966830898113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9">
        <f t="shared" ref="H132:H195" si="110">(B132+E132+F132)*44/12+(C132+D132)*0.475*44/12</f>
        <v>256.66666666666669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1.738044375088066E-13</v>
      </c>
      <c r="P132" s="14">
        <f t="shared" si="87"/>
        <v>2.4483293633950478E-12</v>
      </c>
      <c r="Q132" s="22">
        <f t="shared" si="108"/>
        <v>4.566883036574213E-12</v>
      </c>
      <c r="R132" s="62">
        <f t="shared" si="109"/>
        <v>293.33333333333786</v>
      </c>
      <c r="S132" s="62">
        <f ca="1">AVERAGE(OFFSET($R$3,0,0,'Données projet'!$E$9+1,1))-AVERAGE(OFFSET($H$3,0,0,'Données projet'!$E$9+1,1))</f>
        <v>321.23599968992932</v>
      </c>
      <c r="T132" s="62">
        <f t="shared" si="88"/>
        <v>388.05195847800502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0.83925499875378007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0.83925499875378007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9">
        <f t="shared" si="110"/>
        <v>256.66666666666669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1.738044375088066E-13</v>
      </c>
      <c r="P133" s="14">
        <f t="shared" ref="P133:P196" si="141">EXP(-1.0587+0.8836*LN(O133)+0.284)</f>
        <v>2.4483293633950478E-12</v>
      </c>
      <c r="Q133" s="22">
        <f t="shared" si="108"/>
        <v>4.566883036574213E-12</v>
      </c>
      <c r="R133" s="62">
        <f t="shared" si="109"/>
        <v>293.33333333333786</v>
      </c>
      <c r="S133" s="62">
        <f ca="1">AVERAGE(OFFSET($R$3,0,0,'Données projet'!$E$9+1,1))-AVERAGE(OFFSET($H$3,0,0,'Données projet'!$E$9+1,1))</f>
        <v>321.23599968992932</v>
      </c>
      <c r="T133" s="62">
        <f t="shared" ref="T133:T196" si="142">$T$3</f>
        <v>388.05195847800502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0.81630552667835576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0.81630552667835576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9">
        <f t="shared" si="110"/>
        <v>256.66666666666669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1.738044375088066E-13</v>
      </c>
      <c r="P134" s="14">
        <f t="shared" si="141"/>
        <v>2.4483293633950478E-12</v>
      </c>
      <c r="Q134" s="22">
        <f t="shared" si="108"/>
        <v>4.566883036574213E-12</v>
      </c>
      <c r="R134" s="62">
        <f t="shared" si="109"/>
        <v>293.33333333333786</v>
      </c>
      <c r="S134" s="62">
        <f ca="1">AVERAGE(OFFSET($R$3,0,0,'Données projet'!$E$9+1,1))-AVERAGE(OFFSET($H$3,0,0,'Données projet'!$E$9+1,1))</f>
        <v>321.23599968992932</v>
      </c>
      <c r="T134" s="62">
        <f t="shared" si="142"/>
        <v>388.05195847800502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0.79398360912369415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0.79398360912369415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9">
        <f t="shared" si="110"/>
        <v>256.66666666666669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1.738044375088066E-13</v>
      </c>
      <c r="P135" s="14">
        <f t="shared" si="141"/>
        <v>2.4483293633950478E-12</v>
      </c>
      <c r="Q135" s="22">
        <f t="shared" si="108"/>
        <v>4.566883036574213E-12</v>
      </c>
      <c r="R135" s="62">
        <f t="shared" si="109"/>
        <v>293.33333333333786</v>
      </c>
      <c r="S135" s="62">
        <f ca="1">AVERAGE(OFFSET($R$3,0,0,'Données projet'!$E$9+1,1))-AVERAGE(OFFSET($H$3,0,0,'Données projet'!$E$9+1,1))</f>
        <v>321.23599968992932</v>
      </c>
      <c r="T135" s="62">
        <f t="shared" si="142"/>
        <v>388.05195847800502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0.77227208557842342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0.77227208557842342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9">
        <f t="shared" si="110"/>
        <v>256.66666666666669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1.738044375088066E-13</v>
      </c>
      <c r="P136" s="14">
        <f t="shared" si="141"/>
        <v>2.4483293633950478E-12</v>
      </c>
      <c r="Q136" s="22">
        <f t="shared" si="108"/>
        <v>4.566883036574213E-12</v>
      </c>
      <c r="R136" s="62">
        <f t="shared" si="109"/>
        <v>293.33333333333786</v>
      </c>
      <c r="S136" s="62">
        <f ca="1">AVERAGE(OFFSET($R$3,0,0,'Données projet'!$E$9+1,1))-AVERAGE(OFFSET($H$3,0,0,'Données projet'!$E$9+1,1))</f>
        <v>321.23599968992932</v>
      </c>
      <c r="T136" s="62">
        <f t="shared" si="142"/>
        <v>388.05195847800502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0.75115426478625746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0.75115426478625746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9">
        <f t="shared" si="110"/>
        <v>256.66666666666669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1.738044375088066E-13</v>
      </c>
      <c r="P137" s="14">
        <f t="shared" si="141"/>
        <v>2.4483293633950478E-12</v>
      </c>
      <c r="Q137" s="22">
        <f t="shared" si="108"/>
        <v>4.566883036574213E-12</v>
      </c>
      <c r="R137" s="62">
        <f t="shared" si="109"/>
        <v>293.33333333333786</v>
      </c>
      <c r="S137" s="62">
        <f ca="1">AVERAGE(OFFSET($R$3,0,0,'Données projet'!$E$9+1,1))-AVERAGE(OFFSET($H$3,0,0,'Données projet'!$E$9+1,1))</f>
        <v>321.23599968992932</v>
      </c>
      <c r="T137" s="62">
        <f t="shared" si="142"/>
        <v>388.05195847800502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0.73061391191419123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0.73061391191419123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9">
        <f t="shared" si="110"/>
        <v>256.66666666666669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1.738044375088066E-13</v>
      </c>
      <c r="P138" s="14">
        <f t="shared" si="141"/>
        <v>2.4483293633950478E-12</v>
      </c>
      <c r="Q138" s="22">
        <f t="shared" si="108"/>
        <v>4.566883036574213E-12</v>
      </c>
      <c r="R138" s="62">
        <f t="shared" si="109"/>
        <v>293.33333333333786</v>
      </c>
      <c r="S138" s="62">
        <f ca="1">AVERAGE(OFFSET($R$3,0,0,'Données projet'!$E$9+1,1))-AVERAGE(OFFSET($H$3,0,0,'Données projet'!$E$9+1,1))</f>
        <v>321.23599968992932</v>
      </c>
      <c r="T138" s="62">
        <f t="shared" si="142"/>
        <v>388.05195847800502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0.71063523607158186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0.71063523607158186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9">
        <f t="shared" si="110"/>
        <v>256.66666666666669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1.738044375088066E-13</v>
      </c>
      <c r="P139" s="14">
        <f t="shared" si="141"/>
        <v>2.4483293633950478E-12</v>
      </c>
      <c r="Q139" s="22">
        <f t="shared" si="108"/>
        <v>4.566883036574213E-12</v>
      </c>
      <c r="R139" s="62">
        <f t="shared" si="109"/>
        <v>293.33333333333786</v>
      </c>
      <c r="S139" s="62">
        <f ca="1">AVERAGE(OFFSET($R$3,0,0,'Données projet'!$E$9+1,1))-AVERAGE(OFFSET($H$3,0,0,'Données projet'!$E$9+1,1))</f>
        <v>321.23599968992932</v>
      </c>
      <c r="T139" s="62">
        <f t="shared" si="142"/>
        <v>388.05195847800502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0.69120287817052162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0.69120287817052162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9">
        <f t="shared" si="110"/>
        <v>256.66666666666669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1.738044375088066E-13</v>
      </c>
      <c r="P140" s="14">
        <f t="shared" si="141"/>
        <v>2.4483293633950478E-12</v>
      </c>
      <c r="Q140" s="22">
        <f t="shared" si="108"/>
        <v>4.566883036574213E-12</v>
      </c>
      <c r="R140" s="62">
        <f t="shared" si="109"/>
        <v>293.33333333333786</v>
      </c>
      <c r="S140" s="62">
        <f ca="1">AVERAGE(OFFSET($R$3,0,0,'Données projet'!$E$9+1,1))-AVERAGE(OFFSET($H$3,0,0,'Données projet'!$E$9+1,1))</f>
        <v>321.23599968992932</v>
      </c>
      <c r="T140" s="62">
        <f t="shared" si="142"/>
        <v>388.05195847800502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0.67230189911816907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0.67230189911816907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9">
        <f t="shared" si="110"/>
        <v>256.66666666666669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1.738044375088066E-13</v>
      </c>
      <c r="P141" s="14">
        <f t="shared" si="141"/>
        <v>2.4483293633950478E-12</v>
      </c>
      <c r="Q141" s="22">
        <f t="shared" si="108"/>
        <v>4.566883036574213E-12</v>
      </c>
      <c r="R141" s="62">
        <f t="shared" si="109"/>
        <v>293.33333333333786</v>
      </c>
      <c r="S141" s="62">
        <f ca="1">AVERAGE(OFFSET($R$3,0,0,'Données projet'!$E$9+1,1))-AVERAGE(OFFSET($H$3,0,0,'Données projet'!$E$9+1,1))</f>
        <v>321.23599968992932</v>
      </c>
      <c r="T141" s="62">
        <f t="shared" si="142"/>
        <v>388.05195847800502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0.65391776833196247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0.65391776833196247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9">
        <f t="shared" si="110"/>
        <v>256.66666666666669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1.738044375088066E-13</v>
      </c>
      <c r="P142" s="14">
        <f t="shared" si="141"/>
        <v>2.4483293633950478E-12</v>
      </c>
      <c r="Q142" s="22">
        <f t="shared" si="108"/>
        <v>4.566883036574213E-12</v>
      </c>
      <c r="R142" s="62">
        <f t="shared" si="109"/>
        <v>293.33333333333786</v>
      </c>
      <c r="S142" s="62">
        <f ca="1">AVERAGE(OFFSET($R$3,0,0,'Données projet'!$E$9+1,1))-AVERAGE(OFFSET($H$3,0,0,'Données projet'!$E$9+1,1))</f>
        <v>321.23599968992932</v>
      </c>
      <c r="T142" s="62">
        <f t="shared" si="142"/>
        <v>388.05195847800502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0.63603635256888402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0.63603635256888402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9">
        <f t="shared" si="110"/>
        <v>256.66666666666669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1.738044375088066E-13</v>
      </c>
      <c r="P143" s="14">
        <f t="shared" si="141"/>
        <v>2.4483293633950478E-12</v>
      </c>
      <c r="Q143" s="22">
        <f t="shared" si="108"/>
        <v>4.566883036574213E-12</v>
      </c>
      <c r="R143" s="62">
        <f t="shared" si="109"/>
        <v>293.33333333333786</v>
      </c>
      <c r="S143" s="62">
        <f ca="1">AVERAGE(OFFSET($R$3,0,0,'Données projet'!$E$9+1,1))-AVERAGE(OFFSET($H$3,0,0,'Données projet'!$E$9+1,1))</f>
        <v>321.23599968992932</v>
      </c>
      <c r="T143" s="62">
        <f t="shared" si="142"/>
        <v>388.05195847800502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0.61864390506018974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0.61864390506018974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9">
        <f t="shared" si="110"/>
        <v>256.66666666666669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1.738044375088066E-13</v>
      </c>
      <c r="P144" s="14">
        <f t="shared" si="141"/>
        <v>2.4483293633950478E-12</v>
      </c>
      <c r="Q144" s="22">
        <f t="shared" si="108"/>
        <v>4.566883036574213E-12</v>
      </c>
      <c r="R144" s="62">
        <f t="shared" si="109"/>
        <v>293.33333333333786</v>
      </c>
      <c r="S144" s="62">
        <f ca="1">AVERAGE(OFFSET($R$3,0,0,'Données projet'!$E$9+1,1))-AVERAGE(OFFSET($H$3,0,0,'Données projet'!$E$9+1,1))</f>
        <v>321.23599968992932</v>
      </c>
      <c r="T144" s="62">
        <f t="shared" si="142"/>
        <v>388.05195847800502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0.60172705494324985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0.60172705494324985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9">
        <f t="shared" si="110"/>
        <v>256.66666666666669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1.738044375088066E-13</v>
      </c>
      <c r="P145" s="14">
        <f t="shared" si="141"/>
        <v>2.4483293633950478E-12</v>
      </c>
      <c r="Q145" s="22">
        <f t="shared" si="108"/>
        <v>4.566883036574213E-12</v>
      </c>
      <c r="R145" s="62">
        <f t="shared" si="109"/>
        <v>293.33333333333786</v>
      </c>
      <c r="S145" s="62">
        <f ca="1">AVERAGE(OFFSET($R$3,0,0,'Données projet'!$E$9+1,1))-AVERAGE(OFFSET($H$3,0,0,'Données projet'!$E$9+1,1))</f>
        <v>321.23599968992932</v>
      </c>
      <c r="T145" s="62">
        <f t="shared" si="142"/>
        <v>388.05195847800502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0.58527279698237611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0.58527279698237611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9">
        <f t="shared" si="110"/>
        <v>256.66666666666669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1.738044375088066E-13</v>
      </c>
      <c r="P146" s="14">
        <f t="shared" si="141"/>
        <v>2.4483293633950478E-12</v>
      </c>
      <c r="Q146" s="22">
        <f t="shared" si="108"/>
        <v>4.566883036574213E-12</v>
      </c>
      <c r="R146" s="62">
        <f t="shared" si="109"/>
        <v>293.33333333333786</v>
      </c>
      <c r="S146" s="62">
        <f ca="1">AVERAGE(OFFSET($R$3,0,0,'Données projet'!$E$9+1,1))-AVERAGE(OFFSET($H$3,0,0,'Données projet'!$E$9+1,1))</f>
        <v>321.23599968992932</v>
      </c>
      <c r="T146" s="62">
        <f t="shared" si="142"/>
        <v>388.05195847800502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0.56926848157073429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0.56926848157073429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9">
        <f t="shared" si="110"/>
        <v>256.66666666666669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1.738044375088066E-13</v>
      </c>
      <c r="P147" s="14">
        <f t="shared" si="141"/>
        <v>2.4483293633950478E-12</v>
      </c>
      <c r="Q147" s="22">
        <f t="shared" si="108"/>
        <v>4.566883036574213E-12</v>
      </c>
      <c r="R147" s="62">
        <f t="shared" si="109"/>
        <v>293.33333333333786</v>
      </c>
      <c r="S147" s="62">
        <f ca="1">AVERAGE(OFFSET($R$3,0,0,'Données projet'!$E$9+1,1))-AVERAGE(OFFSET($H$3,0,0,'Données projet'!$E$9+1,1))</f>
        <v>321.23599968992932</v>
      </c>
      <c r="T147" s="62">
        <f t="shared" si="142"/>
        <v>388.05195847800502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0.55370180500565425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0.55370180500565425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9">
        <f t="shared" si="110"/>
        <v>256.66666666666669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1.738044375088066E-13</v>
      </c>
      <c r="P148" s="14">
        <f t="shared" si="141"/>
        <v>2.4483293633950478E-12</v>
      </c>
      <c r="Q148" s="22">
        <f t="shared" si="108"/>
        <v>4.566883036574213E-12</v>
      </c>
      <c r="R148" s="62">
        <f t="shared" si="109"/>
        <v>293.33333333333786</v>
      </c>
      <c r="S148" s="62">
        <f ca="1">AVERAGE(OFFSET($R$3,0,0,'Données projet'!$E$9+1,1))-AVERAGE(OFFSET($H$3,0,0,'Données projet'!$E$9+1,1))</f>
        <v>321.23599968992932</v>
      </c>
      <c r="T148" s="62">
        <f t="shared" si="142"/>
        <v>388.05195847800502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0.53856080002986217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0.53856080002986217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9">
        <f t="shared" si="110"/>
        <v>256.66666666666669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1.738044375088066E-13</v>
      </c>
      <c r="P149" s="14">
        <f t="shared" si="141"/>
        <v>2.4483293633950478E-12</v>
      </c>
      <c r="Q149" s="22">
        <f t="shared" si="108"/>
        <v>4.566883036574213E-12</v>
      </c>
      <c r="R149" s="62">
        <f t="shared" si="109"/>
        <v>293.33333333333786</v>
      </c>
      <c r="S149" s="62">
        <f ca="1">AVERAGE(OFFSET($R$3,0,0,'Données projet'!$E$9+1,1))-AVERAGE(OFFSET($H$3,0,0,'Données projet'!$E$9+1,1))</f>
        <v>321.23599968992932</v>
      </c>
      <c r="T149" s="62">
        <f t="shared" si="142"/>
        <v>388.05195847800502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0.52383382663136402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0.52383382663136402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9">
        <f t="shared" si="110"/>
        <v>256.66666666666669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1.738044375088066E-13</v>
      </c>
      <c r="P150" s="14">
        <f t="shared" si="141"/>
        <v>2.4483293633950478E-12</v>
      </c>
      <c r="Q150" s="22">
        <f t="shared" si="108"/>
        <v>4.566883036574213E-12</v>
      </c>
      <c r="R150" s="62">
        <f t="shared" si="109"/>
        <v>293.33333333333786</v>
      </c>
      <c r="S150" s="62">
        <f ca="1">AVERAGE(OFFSET($R$3,0,0,'Données projet'!$E$9+1,1))-AVERAGE(OFFSET($H$3,0,0,'Données projet'!$E$9+1,1))</f>
        <v>321.23599968992932</v>
      </c>
      <c r="T150" s="62">
        <f t="shared" si="142"/>
        <v>388.05195847800502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0.50950956309490569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0.50950956309490569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9">
        <f t="shared" si="110"/>
        <v>256.66666666666669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1.738044375088066E-13</v>
      </c>
      <c r="P151" s="14">
        <f t="shared" si="141"/>
        <v>2.4483293633950478E-12</v>
      </c>
      <c r="Q151" s="22">
        <f t="shared" si="108"/>
        <v>4.566883036574213E-12</v>
      </c>
      <c r="R151" s="62">
        <f t="shared" si="109"/>
        <v>293.33333333333786</v>
      </c>
      <c r="S151" s="62">
        <f ca="1">AVERAGE(OFFSET($R$3,0,0,'Données projet'!$E$9+1,1))-AVERAGE(OFFSET($H$3,0,0,'Données projet'!$E$9+1,1))</f>
        <v>321.23599968992932</v>
      </c>
      <c r="T151" s="62">
        <f t="shared" si="142"/>
        <v>388.05195847800502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0.49557699729813209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0.49557699729813209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9">
        <f t="shared" si="110"/>
        <v>256.66666666666669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1.738044375088066E-13</v>
      </c>
      <c r="P152" s="14">
        <f t="shared" si="141"/>
        <v>2.4483293633950478E-12</v>
      </c>
      <c r="Q152" s="22">
        <f t="shared" si="108"/>
        <v>4.566883036574213E-12</v>
      </c>
      <c r="R152" s="62">
        <f t="shared" si="109"/>
        <v>293.33333333333786</v>
      </c>
      <c r="S152" s="62">
        <f ca="1">AVERAGE(OFFSET($R$3,0,0,'Données projet'!$E$9+1,1))-AVERAGE(OFFSET($H$3,0,0,'Données projet'!$E$9+1,1))</f>
        <v>321.23599968992932</v>
      </c>
      <c r="T152" s="62">
        <f t="shared" si="142"/>
        <v>388.05195847800502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0.48202541824575307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0.48202541824575307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9">
        <f t="shared" si="110"/>
        <v>256.66666666666669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1.738044375088066E-13</v>
      </c>
      <c r="P153" s="14">
        <f t="shared" si="141"/>
        <v>2.4483293633950478E-12</v>
      </c>
      <c r="Q153" s="22">
        <f t="shared" si="108"/>
        <v>4.566883036574213E-12</v>
      </c>
      <c r="R153" s="62">
        <f t="shared" si="109"/>
        <v>293.33333333333786</v>
      </c>
      <c r="S153" s="62">
        <f ca="1">AVERAGE(OFFSET($R$3,0,0,'Données projet'!$E$9+1,1))-AVERAGE(OFFSET($H$3,0,0,'Données projet'!$E$9+1,1))</f>
        <v>321.23599968992932</v>
      </c>
      <c r="T153" s="62">
        <f t="shared" si="142"/>
        <v>388.05195847800502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0.46884440783520787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0.46884440783520787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9">
        <f t="shared" si="110"/>
        <v>256.66666666666669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1.738044375088066E-13</v>
      </c>
      <c r="P154" s="14">
        <f t="shared" si="141"/>
        <v>2.4483293633950478E-12</v>
      </c>
      <c r="Q154" s="22">
        <f t="shared" ref="Q154:Q203" si="162">(O154+P154)*0.475*44/12</f>
        <v>4.566883036574213E-12</v>
      </c>
      <c r="R154" s="62">
        <f t="shared" si="109"/>
        <v>293.33333333333786</v>
      </c>
      <c r="S154" s="62">
        <f ca="1">AVERAGE(OFFSET($R$3,0,0,'Données projet'!$E$9+1,1))-AVERAGE(OFFSET($H$3,0,0,'Données projet'!$E$9+1,1))</f>
        <v>321.23599968992932</v>
      </c>
      <c r="T154" s="62">
        <f t="shared" si="142"/>
        <v>388.05195847800502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0.45602383284749826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0.45602383284749826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9">
        <f t="shared" si="110"/>
        <v>256.66666666666669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1.738044375088066E-13</v>
      </c>
      <c r="P155" s="14">
        <f t="shared" si="141"/>
        <v>2.4483293633950478E-12</v>
      </c>
      <c r="Q155" s="22">
        <f t="shared" si="162"/>
        <v>4.566883036574213E-12</v>
      </c>
      <c r="R155" s="62">
        <f t="shared" si="109"/>
        <v>293.33333333333786</v>
      </c>
      <c r="S155" s="62">
        <f ca="1">AVERAGE(OFFSET($R$3,0,0,'Données projet'!$E$9+1,1))-AVERAGE(OFFSET($H$3,0,0,'Données projet'!$E$9+1,1))</f>
        <v>321.23599968992932</v>
      </c>
      <c r="T155" s="62">
        <f t="shared" si="142"/>
        <v>388.05195847800502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0.44355383715703228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0.44355383715703228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9">
        <f t="shared" si="110"/>
        <v>256.66666666666669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1.738044375088066E-13</v>
      </c>
      <c r="P156" s="14">
        <f t="shared" si="141"/>
        <v>2.4483293633950478E-12</v>
      </c>
      <c r="Q156" s="22">
        <f t="shared" si="162"/>
        <v>4.566883036574213E-12</v>
      </c>
      <c r="R156" s="62">
        <f t="shared" si="109"/>
        <v>293.33333333333786</v>
      </c>
      <c r="S156" s="62">
        <f ca="1">AVERAGE(OFFSET($R$3,0,0,'Données projet'!$E$9+1,1))-AVERAGE(OFFSET($H$3,0,0,'Données projet'!$E$9+1,1))</f>
        <v>321.23599968992932</v>
      </c>
      <c r="T156" s="62">
        <f t="shared" si="142"/>
        <v>388.05195847800502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0.43142483415449068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0.43142483415449068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9">
        <f t="shared" si="110"/>
        <v>256.66666666666669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1.738044375088066E-13</v>
      </c>
      <c r="P157" s="14">
        <f t="shared" si="141"/>
        <v>2.4483293633950478E-12</v>
      </c>
      <c r="Q157" s="22">
        <f t="shared" si="162"/>
        <v>4.566883036574213E-12</v>
      </c>
      <c r="R157" s="62">
        <f t="shared" si="109"/>
        <v>293.33333333333786</v>
      </c>
      <c r="S157" s="62">
        <f ca="1">AVERAGE(OFFSET($R$3,0,0,'Données projet'!$E$9+1,1))-AVERAGE(OFFSET($H$3,0,0,'Données projet'!$E$9+1,1))</f>
        <v>321.23599968992932</v>
      </c>
      <c r="T157" s="62">
        <f t="shared" si="142"/>
        <v>388.05195847800502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0.41962749937689015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0.41962749937689015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9">
        <f t="shared" si="110"/>
        <v>256.66666666666669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1.738044375088066E-13</v>
      </c>
      <c r="P158" s="14">
        <f t="shared" si="141"/>
        <v>2.4483293633950478E-12</v>
      </c>
      <c r="Q158" s="22">
        <f t="shared" si="162"/>
        <v>4.566883036574213E-12</v>
      </c>
      <c r="R158" s="62">
        <f t="shared" si="109"/>
        <v>293.33333333333786</v>
      </c>
      <c r="S158" s="62">
        <f ca="1">AVERAGE(OFFSET($R$3,0,0,'Données projet'!$E$9+1,1))-AVERAGE(OFFSET($H$3,0,0,'Données projet'!$E$9+1,1))</f>
        <v>321.23599968992932</v>
      </c>
      <c r="T158" s="62">
        <f t="shared" si="142"/>
        <v>388.05195847800502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0.40815276333917794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0.40815276333917794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9">
        <f t="shared" si="110"/>
        <v>256.66666666666669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1.738044375088066E-13</v>
      </c>
      <c r="P159" s="14">
        <f t="shared" si="141"/>
        <v>2.4483293633950478E-12</v>
      </c>
      <c r="Q159" s="22">
        <f t="shared" si="162"/>
        <v>4.566883036574213E-12</v>
      </c>
      <c r="R159" s="62">
        <f t="shared" si="109"/>
        <v>293.33333333333786</v>
      </c>
      <c r="S159" s="62">
        <f ca="1">AVERAGE(OFFSET($R$3,0,0,'Données projet'!$E$9+1,1))-AVERAGE(OFFSET($H$3,0,0,'Données projet'!$E$9+1,1))</f>
        <v>321.23599968992932</v>
      </c>
      <c r="T159" s="62">
        <f t="shared" si="142"/>
        <v>388.05195847800502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0.39699180456184713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0.39699180456184713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9">
        <f t="shared" si="110"/>
        <v>256.66666666666669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1.738044375088066E-13</v>
      </c>
      <c r="P160" s="14">
        <f t="shared" si="141"/>
        <v>2.4483293633950478E-12</v>
      </c>
      <c r="Q160" s="22">
        <f t="shared" si="162"/>
        <v>4.566883036574213E-12</v>
      </c>
      <c r="R160" s="62">
        <f t="shared" si="109"/>
        <v>293.33333333333786</v>
      </c>
      <c r="S160" s="62">
        <f ca="1">AVERAGE(OFFSET($R$3,0,0,'Données projet'!$E$9+1,1))-AVERAGE(OFFSET($H$3,0,0,'Données projet'!$E$9+1,1))</f>
        <v>321.23599968992932</v>
      </c>
      <c r="T160" s="62">
        <f t="shared" si="142"/>
        <v>388.05195847800502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0.38613604278921176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0.38613604278921176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9">
        <f t="shared" si="110"/>
        <v>256.66666666666669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1.738044375088066E-13</v>
      </c>
      <c r="P161" s="14">
        <f t="shared" si="141"/>
        <v>2.4483293633950478E-12</v>
      </c>
      <c r="Q161" s="22">
        <f t="shared" si="162"/>
        <v>4.566883036574213E-12</v>
      </c>
      <c r="R161" s="62">
        <f t="shared" si="109"/>
        <v>293.33333333333786</v>
      </c>
      <c r="S161" s="62">
        <f ca="1">AVERAGE(OFFSET($R$3,0,0,'Données projet'!$E$9+1,1))-AVERAGE(OFFSET($H$3,0,0,'Données projet'!$E$9+1,1))</f>
        <v>321.23599968992932</v>
      </c>
      <c r="T161" s="62">
        <f t="shared" si="142"/>
        <v>388.05195847800502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0.37557713239312879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0.37557713239312879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9">
        <f t="shared" si="110"/>
        <v>256.66666666666669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1.738044375088066E-13</v>
      </c>
      <c r="P162" s="14">
        <f t="shared" si="141"/>
        <v>2.4483293633950478E-12</v>
      </c>
      <c r="Q162" s="22">
        <f t="shared" si="162"/>
        <v>4.566883036574213E-12</v>
      </c>
      <c r="R162" s="62">
        <f t="shared" si="109"/>
        <v>293.33333333333786</v>
      </c>
      <c r="S162" s="62">
        <f ca="1">AVERAGE(OFFSET($R$3,0,0,'Données projet'!$E$9+1,1))-AVERAGE(OFFSET($H$3,0,0,'Données projet'!$E$9+1,1))</f>
        <v>321.23599968992932</v>
      </c>
      <c r="T162" s="62">
        <f t="shared" si="142"/>
        <v>388.05195847800502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0.36530695595709567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0.36530695595709567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9">
        <f t="shared" si="110"/>
        <v>256.66666666666669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1.738044375088066E-13</v>
      </c>
      <c r="P163" s="14">
        <f t="shared" si="141"/>
        <v>2.4483293633950478E-12</v>
      </c>
      <c r="Q163" s="22">
        <f t="shared" si="162"/>
        <v>4.566883036574213E-12</v>
      </c>
      <c r="R163" s="62">
        <f t="shared" si="109"/>
        <v>293.33333333333786</v>
      </c>
      <c r="S163" s="62">
        <f ca="1">AVERAGE(OFFSET($R$3,0,0,'Données projet'!$E$9+1,1))-AVERAGE(OFFSET($H$3,0,0,'Données projet'!$E$9+1,1))</f>
        <v>321.23599968992932</v>
      </c>
      <c r="T163" s="62">
        <f t="shared" si="142"/>
        <v>388.05195847800502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0.35531761803579098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0.35531761803579098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9">
        <f t="shared" si="110"/>
        <v>256.66666666666669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1.738044375088066E-13</v>
      </c>
      <c r="P164" s="14">
        <f t="shared" si="141"/>
        <v>2.4483293633950478E-12</v>
      </c>
      <c r="Q164" s="22">
        <f t="shared" si="162"/>
        <v>4.566883036574213E-12</v>
      </c>
      <c r="R164" s="62">
        <f t="shared" si="109"/>
        <v>293.33333333333786</v>
      </c>
      <c r="S164" s="62">
        <f ca="1">AVERAGE(OFFSET($R$3,0,0,'Données projet'!$E$9+1,1))-AVERAGE(OFFSET($H$3,0,0,'Données projet'!$E$9+1,1))</f>
        <v>321.23599968992932</v>
      </c>
      <c r="T164" s="62">
        <f t="shared" si="142"/>
        <v>388.05195847800502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0.34560143908526081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0.34560143908526081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9">
        <f t="shared" si="110"/>
        <v>256.66666666666669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1.738044375088066E-13</v>
      </c>
      <c r="P165" s="14">
        <f t="shared" si="141"/>
        <v>2.4483293633950478E-12</v>
      </c>
      <c r="Q165" s="22">
        <f t="shared" si="162"/>
        <v>4.566883036574213E-12</v>
      </c>
      <c r="R165" s="62">
        <f t="shared" si="109"/>
        <v>293.33333333333786</v>
      </c>
      <c r="S165" s="62">
        <f ca="1">AVERAGE(OFFSET($R$3,0,0,'Données projet'!$E$9+1,1))-AVERAGE(OFFSET($H$3,0,0,'Données projet'!$E$9+1,1))</f>
        <v>321.23599968992932</v>
      </c>
      <c r="T165" s="62">
        <f t="shared" si="142"/>
        <v>388.05195847800502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0.33615094955908453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0.33615094955908453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9">
        <f t="shared" si="110"/>
        <v>256.66666666666669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1.738044375088066E-13</v>
      </c>
      <c r="P166" s="14">
        <f t="shared" si="141"/>
        <v>2.4483293633950478E-12</v>
      </c>
      <c r="Q166" s="22">
        <f t="shared" si="162"/>
        <v>4.566883036574213E-12</v>
      </c>
      <c r="R166" s="62">
        <f t="shared" si="109"/>
        <v>293.33333333333786</v>
      </c>
      <c r="S166" s="62">
        <f ca="1">AVERAGE(OFFSET($R$3,0,0,'Données projet'!$E$9+1,1))-AVERAGE(OFFSET($H$3,0,0,'Données projet'!$E$9+1,1))</f>
        <v>321.23599968992932</v>
      </c>
      <c r="T166" s="62">
        <f t="shared" si="142"/>
        <v>388.05195847800502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0.32695888416598123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0.32695888416598123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9">
        <f t="shared" si="110"/>
        <v>256.66666666666669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1.738044375088066E-13</v>
      </c>
      <c r="P167" s="14">
        <f t="shared" si="141"/>
        <v>2.4483293633950478E-12</v>
      </c>
      <c r="Q167" s="22">
        <f t="shared" si="162"/>
        <v>4.566883036574213E-12</v>
      </c>
      <c r="R167" s="62">
        <f t="shared" si="109"/>
        <v>293.33333333333786</v>
      </c>
      <c r="S167" s="62">
        <f ca="1">AVERAGE(OFFSET($R$3,0,0,'Données projet'!$E$9+1,1))-AVERAGE(OFFSET($H$3,0,0,'Données projet'!$E$9+1,1))</f>
        <v>321.23599968992932</v>
      </c>
      <c r="T167" s="62">
        <f t="shared" si="142"/>
        <v>388.05195847800502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0.31801817628444201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0.31801817628444201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9">
        <f t="shared" si="110"/>
        <v>256.66666666666669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1.738044375088066E-13</v>
      </c>
      <c r="P168" s="14">
        <f t="shared" si="141"/>
        <v>2.4483293633950478E-12</v>
      </c>
      <c r="Q168" s="22">
        <f t="shared" si="162"/>
        <v>4.566883036574213E-12</v>
      </c>
      <c r="R168" s="62">
        <f t="shared" si="109"/>
        <v>293.33333333333786</v>
      </c>
      <c r="S168" s="62">
        <f ca="1">AVERAGE(OFFSET($R$3,0,0,'Données projet'!$E$9+1,1))-AVERAGE(OFFSET($H$3,0,0,'Données projet'!$E$9+1,1))</f>
        <v>321.23599968992932</v>
      </c>
      <c r="T168" s="62">
        <f t="shared" si="142"/>
        <v>388.05195847800502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0.30932195253009487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0.30932195253009487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9">
        <f t="shared" si="110"/>
        <v>256.66666666666669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1.738044375088066E-13</v>
      </c>
      <c r="P169" s="14">
        <f t="shared" si="141"/>
        <v>2.4483293633950478E-12</v>
      </c>
      <c r="Q169" s="22">
        <f t="shared" si="162"/>
        <v>4.566883036574213E-12</v>
      </c>
      <c r="R169" s="62">
        <f t="shared" si="109"/>
        <v>293.33333333333786</v>
      </c>
      <c r="S169" s="62">
        <f ca="1">AVERAGE(OFFSET($R$3,0,0,'Données projet'!$E$9+1,1))-AVERAGE(OFFSET($H$3,0,0,'Données projet'!$E$9+1,1))</f>
        <v>321.23599968992932</v>
      </c>
      <c r="T169" s="62">
        <f t="shared" si="142"/>
        <v>388.05195847800502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0.30086352747162493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0.30086352747162493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9">
        <f t="shared" si="110"/>
        <v>256.66666666666669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1.738044375088066E-13</v>
      </c>
      <c r="P170" s="14">
        <f t="shared" si="141"/>
        <v>2.4483293633950478E-12</v>
      </c>
      <c r="Q170" s="22">
        <f t="shared" si="162"/>
        <v>4.566883036574213E-12</v>
      </c>
      <c r="R170" s="62">
        <f t="shared" si="109"/>
        <v>293.33333333333786</v>
      </c>
      <c r="S170" s="62">
        <f ca="1">AVERAGE(OFFSET($R$3,0,0,'Données projet'!$E$9+1,1))-AVERAGE(OFFSET($H$3,0,0,'Données projet'!$E$9+1,1))</f>
        <v>321.23599968992932</v>
      </c>
      <c r="T170" s="62">
        <f t="shared" si="142"/>
        <v>388.05195847800502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0.29263639849118805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0.29263639849118805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9">
        <f t="shared" si="110"/>
        <v>256.66666666666669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1.738044375088066E-13</v>
      </c>
      <c r="P171" s="14">
        <f t="shared" si="141"/>
        <v>2.4483293633950478E-12</v>
      </c>
      <c r="Q171" s="22">
        <f t="shared" si="162"/>
        <v>4.566883036574213E-12</v>
      </c>
      <c r="R171" s="62">
        <f t="shared" si="109"/>
        <v>293.33333333333786</v>
      </c>
      <c r="S171" s="62">
        <f ca="1">AVERAGE(OFFSET($R$3,0,0,'Données projet'!$E$9+1,1))-AVERAGE(OFFSET($H$3,0,0,'Données projet'!$E$9+1,1))</f>
        <v>321.23599968992932</v>
      </c>
      <c r="T171" s="62">
        <f t="shared" si="142"/>
        <v>388.05195847800502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0.28463424078536714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0.28463424078536714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9">
        <f t="shared" si="110"/>
        <v>256.66666666666669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1.738044375088066E-13</v>
      </c>
      <c r="P172" s="14">
        <f t="shared" si="141"/>
        <v>2.4483293633950478E-12</v>
      </c>
      <c r="Q172" s="22">
        <f t="shared" si="162"/>
        <v>4.566883036574213E-12</v>
      </c>
      <c r="R172" s="62">
        <f t="shared" si="109"/>
        <v>293.33333333333786</v>
      </c>
      <c r="S172" s="62">
        <f ca="1">AVERAGE(OFFSET($R$3,0,0,'Données projet'!$E$9+1,1))-AVERAGE(OFFSET($H$3,0,0,'Données projet'!$E$9+1,1))</f>
        <v>321.23599968992932</v>
      </c>
      <c r="T172" s="62">
        <f t="shared" si="142"/>
        <v>388.05195847800502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0.27685090250282712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0.27685090250282712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9">
        <f t="shared" si="110"/>
        <v>256.66666666666669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1.738044375088066E-13</v>
      </c>
      <c r="P173" s="14">
        <f t="shared" si="141"/>
        <v>2.4483293633950478E-12</v>
      </c>
      <c r="Q173" s="22">
        <f t="shared" si="162"/>
        <v>4.566883036574213E-12</v>
      </c>
      <c r="R173" s="62">
        <f t="shared" si="109"/>
        <v>293.33333333333786</v>
      </c>
      <c r="S173" s="62">
        <f ca="1">AVERAGE(OFFSET($R$3,0,0,'Données projet'!$E$9+1,1))-AVERAGE(OFFSET($H$3,0,0,'Données projet'!$E$9+1,1))</f>
        <v>321.23599968992932</v>
      </c>
      <c r="T173" s="62">
        <f t="shared" si="142"/>
        <v>388.05195847800502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0.26928040001493109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0.26928040001493109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9">
        <f t="shared" si="110"/>
        <v>256.66666666666669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1.738044375088066E-13</v>
      </c>
      <c r="P174" s="14">
        <f t="shared" si="141"/>
        <v>2.4483293633950478E-12</v>
      </c>
      <c r="Q174" s="22">
        <f t="shared" si="162"/>
        <v>4.566883036574213E-12</v>
      </c>
      <c r="R174" s="62">
        <f t="shared" si="109"/>
        <v>293.33333333333786</v>
      </c>
      <c r="S174" s="62">
        <f ca="1">AVERAGE(OFFSET($R$3,0,0,'Données projet'!$E$9+1,1))-AVERAGE(OFFSET($H$3,0,0,'Données projet'!$E$9+1,1))</f>
        <v>321.23599968992932</v>
      </c>
      <c r="T174" s="62">
        <f t="shared" si="142"/>
        <v>388.05195847800502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0.26191691331568201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0.26191691331568201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9">
        <f t="shared" si="110"/>
        <v>256.66666666666669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1.738044375088066E-13</v>
      </c>
      <c r="P175" s="14">
        <f t="shared" si="141"/>
        <v>2.4483293633950478E-12</v>
      </c>
      <c r="Q175" s="22">
        <f t="shared" si="162"/>
        <v>4.566883036574213E-12</v>
      </c>
      <c r="R175" s="62">
        <f t="shared" si="109"/>
        <v>293.33333333333786</v>
      </c>
      <c r="S175" s="62">
        <f ca="1">AVERAGE(OFFSET($R$3,0,0,'Données projet'!$E$9+1,1))-AVERAGE(OFFSET($H$3,0,0,'Données projet'!$E$9+1,1))</f>
        <v>321.23599968992932</v>
      </c>
      <c r="T175" s="62">
        <f t="shared" si="142"/>
        <v>388.05195847800502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0.25475478154745285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0.25475478154745285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9">
        <f t="shared" si="110"/>
        <v>256.66666666666669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1.738044375088066E-13</v>
      </c>
      <c r="P176" s="14">
        <f t="shared" si="141"/>
        <v>2.4483293633950478E-12</v>
      </c>
      <c r="Q176" s="22">
        <f t="shared" si="162"/>
        <v>4.566883036574213E-12</v>
      </c>
      <c r="R176" s="62">
        <f t="shared" si="109"/>
        <v>293.33333333333786</v>
      </c>
      <c r="S176" s="62">
        <f ca="1">AVERAGE(OFFSET($R$3,0,0,'Données projet'!$E$9+1,1))-AVERAGE(OFFSET($H$3,0,0,'Données projet'!$E$9+1,1))</f>
        <v>321.23599968992932</v>
      </c>
      <c r="T176" s="62">
        <f t="shared" si="142"/>
        <v>388.05195847800502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0.24778849864906605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0.24778849864906605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9">
        <f t="shared" si="110"/>
        <v>256.66666666666669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1.738044375088066E-13</v>
      </c>
      <c r="P177" s="14">
        <f t="shared" si="141"/>
        <v>2.4483293633950478E-12</v>
      </c>
      <c r="Q177" s="22">
        <f t="shared" si="162"/>
        <v>4.566883036574213E-12</v>
      </c>
      <c r="R177" s="62">
        <f t="shared" si="109"/>
        <v>293.33333333333786</v>
      </c>
      <c r="S177" s="62">
        <f ca="1">AVERAGE(OFFSET($R$3,0,0,'Données projet'!$E$9+1,1))-AVERAGE(OFFSET($H$3,0,0,'Données projet'!$E$9+1,1))</f>
        <v>321.23599968992932</v>
      </c>
      <c r="T177" s="62">
        <f t="shared" si="142"/>
        <v>388.05195847800502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0.24101270912287653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0.24101270912287653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9">
        <f t="shared" si="110"/>
        <v>256.66666666666669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1.738044375088066E-13</v>
      </c>
      <c r="P178" s="14">
        <f t="shared" si="141"/>
        <v>2.4483293633950478E-12</v>
      </c>
      <c r="Q178" s="22">
        <f t="shared" si="162"/>
        <v>4.566883036574213E-12</v>
      </c>
      <c r="R178" s="62">
        <f t="shared" si="109"/>
        <v>293.33333333333786</v>
      </c>
      <c r="S178" s="62">
        <f ca="1">AVERAGE(OFFSET($R$3,0,0,'Données projet'!$E$9+1,1))-AVERAGE(OFFSET($H$3,0,0,'Données projet'!$E$9+1,1))</f>
        <v>321.23599968992932</v>
      </c>
      <c r="T178" s="62">
        <f t="shared" si="142"/>
        <v>388.05195847800502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0.23442220391760393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0.23442220391760393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9">
        <f t="shared" si="110"/>
        <v>256.66666666666669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1.738044375088066E-13</v>
      </c>
      <c r="P179" s="14">
        <f t="shared" si="141"/>
        <v>2.4483293633950478E-12</v>
      </c>
      <c r="Q179" s="22">
        <f t="shared" si="162"/>
        <v>4.566883036574213E-12</v>
      </c>
      <c r="R179" s="62">
        <f t="shared" si="109"/>
        <v>293.33333333333786</v>
      </c>
      <c r="S179" s="62">
        <f ca="1">AVERAGE(OFFSET($R$3,0,0,'Données projet'!$E$9+1,1))-AVERAGE(OFFSET($H$3,0,0,'Données projet'!$E$9+1,1))</f>
        <v>321.23599968992932</v>
      </c>
      <c r="T179" s="62">
        <f t="shared" si="142"/>
        <v>388.05195847800502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0.22801191642374913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0.22801191642374913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9">
        <f t="shared" si="110"/>
        <v>256.66666666666669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1.738044375088066E-13</v>
      </c>
      <c r="P180" s="14">
        <f t="shared" si="141"/>
        <v>2.4483293633950478E-12</v>
      </c>
      <c r="Q180" s="22">
        <f t="shared" si="162"/>
        <v>4.566883036574213E-12</v>
      </c>
      <c r="R180" s="62">
        <f t="shared" si="109"/>
        <v>293.33333333333786</v>
      </c>
      <c r="S180" s="62">
        <f ca="1">AVERAGE(OFFSET($R$3,0,0,'Données projet'!$E$9+1,1))-AVERAGE(OFFSET($H$3,0,0,'Données projet'!$E$9+1,1))</f>
        <v>321.23599968992932</v>
      </c>
      <c r="T180" s="62">
        <f t="shared" si="142"/>
        <v>388.05195847800502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0.22177691857851614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0.22177691857851614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9">
        <f t="shared" si="110"/>
        <v>256.66666666666669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1.738044375088066E-13</v>
      </c>
      <c r="P181" s="14">
        <f t="shared" si="141"/>
        <v>2.4483293633950478E-12</v>
      </c>
      <c r="Q181" s="22">
        <f t="shared" si="162"/>
        <v>4.566883036574213E-12</v>
      </c>
      <c r="R181" s="62">
        <f t="shared" si="109"/>
        <v>293.33333333333786</v>
      </c>
      <c r="S181" s="62">
        <f ca="1">AVERAGE(OFFSET($R$3,0,0,'Données projet'!$E$9+1,1))-AVERAGE(OFFSET($H$3,0,0,'Données projet'!$E$9+1,1))</f>
        <v>321.23599968992932</v>
      </c>
      <c r="T181" s="62">
        <f t="shared" si="142"/>
        <v>388.05195847800502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0.21571241707724534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0.21571241707724534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9">
        <f t="shared" si="110"/>
        <v>256.66666666666669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1.738044375088066E-13</v>
      </c>
      <c r="P182" s="14">
        <f t="shared" si="141"/>
        <v>2.4483293633950478E-12</v>
      </c>
      <c r="Q182" s="22">
        <f t="shared" si="162"/>
        <v>4.566883036574213E-12</v>
      </c>
      <c r="R182" s="62">
        <f t="shared" si="109"/>
        <v>293.33333333333786</v>
      </c>
      <c r="S182" s="62">
        <f ca="1">AVERAGE(OFFSET($R$3,0,0,'Données projet'!$E$9+1,1))-AVERAGE(OFFSET($H$3,0,0,'Données projet'!$E$9+1,1))</f>
        <v>321.23599968992932</v>
      </c>
      <c r="T182" s="62">
        <f t="shared" si="142"/>
        <v>388.05195847800502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0.20981374968844507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0.20981374968844507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9">
        <f t="shared" si="110"/>
        <v>256.66666666666669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1.738044375088066E-13</v>
      </c>
      <c r="P183" s="14">
        <f t="shared" si="141"/>
        <v>2.4483293633950478E-12</v>
      </c>
      <c r="Q183" s="22">
        <f t="shared" si="162"/>
        <v>4.566883036574213E-12</v>
      </c>
      <c r="R183" s="62">
        <f t="shared" si="109"/>
        <v>293.33333333333786</v>
      </c>
      <c r="S183" s="62">
        <f ca="1">AVERAGE(OFFSET($R$3,0,0,'Données projet'!$E$9+1,1))-AVERAGE(OFFSET($H$3,0,0,'Données projet'!$E$9+1,1))</f>
        <v>321.23599968992932</v>
      </c>
      <c r="T183" s="62">
        <f t="shared" si="142"/>
        <v>388.05195847800502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0.20407638166958897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0.20407638166958897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9">
        <f t="shared" si="110"/>
        <v>256.66666666666669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1.738044375088066E-13</v>
      </c>
      <c r="P184" s="14">
        <f t="shared" si="141"/>
        <v>2.4483293633950478E-12</v>
      </c>
      <c r="Q184" s="22">
        <f t="shared" si="162"/>
        <v>4.566883036574213E-12</v>
      </c>
      <c r="R184" s="62">
        <f t="shared" si="109"/>
        <v>293.33333333333786</v>
      </c>
      <c r="S184" s="62">
        <f ca="1">AVERAGE(OFFSET($R$3,0,0,'Données projet'!$E$9+1,1))-AVERAGE(OFFSET($H$3,0,0,'Données projet'!$E$9+1,1))</f>
        <v>321.23599968992932</v>
      </c>
      <c r="T184" s="62">
        <f t="shared" si="142"/>
        <v>388.05195847800502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0.19849590228092356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0.19849590228092356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9">
        <f t="shared" si="110"/>
        <v>256.66666666666669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1.738044375088066E-13</v>
      </c>
      <c r="P185" s="14">
        <f t="shared" si="141"/>
        <v>2.4483293633950478E-12</v>
      </c>
      <c r="Q185" s="22">
        <f t="shared" si="162"/>
        <v>4.566883036574213E-12</v>
      </c>
      <c r="R185" s="62">
        <f t="shared" si="109"/>
        <v>293.33333333333786</v>
      </c>
      <c r="S185" s="62">
        <f ca="1">AVERAGE(OFFSET($R$3,0,0,'Données projet'!$E$9+1,1))-AVERAGE(OFFSET($H$3,0,0,'Données projet'!$E$9+1,1))</f>
        <v>321.23599968992932</v>
      </c>
      <c r="T185" s="62">
        <f t="shared" si="142"/>
        <v>388.05195847800502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0.19306802139460588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0.19306802139460588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9">
        <f t="shared" si="110"/>
        <v>256.66666666666669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1.738044375088066E-13</v>
      </c>
      <c r="P186" s="14">
        <f t="shared" si="141"/>
        <v>2.4483293633950478E-12</v>
      </c>
      <c r="Q186" s="22">
        <f t="shared" si="162"/>
        <v>4.566883036574213E-12</v>
      </c>
      <c r="R186" s="62">
        <f t="shared" si="109"/>
        <v>293.33333333333786</v>
      </c>
      <c r="S186" s="62">
        <f ca="1">AVERAGE(OFFSET($R$3,0,0,'Données projet'!$E$9+1,1))-AVERAGE(OFFSET($H$3,0,0,'Données projet'!$E$9+1,1))</f>
        <v>321.23599968992932</v>
      </c>
      <c r="T186" s="62">
        <f t="shared" si="142"/>
        <v>388.05195847800502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0.18778856619656439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0.18778856619656439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9">
        <f t="shared" si="110"/>
        <v>256.66666666666669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1.738044375088066E-13</v>
      </c>
      <c r="P187" s="14">
        <f t="shared" si="141"/>
        <v>2.4483293633950478E-12</v>
      </c>
      <c r="Q187" s="22">
        <f t="shared" si="162"/>
        <v>4.566883036574213E-12</v>
      </c>
      <c r="R187" s="62">
        <f t="shared" si="109"/>
        <v>293.33333333333786</v>
      </c>
      <c r="S187" s="62">
        <f ca="1">AVERAGE(OFFSET($R$3,0,0,'Données projet'!$E$9+1,1))-AVERAGE(OFFSET($H$3,0,0,'Données projet'!$E$9+1,1))</f>
        <v>321.23599968992932</v>
      </c>
      <c r="T187" s="62">
        <f t="shared" si="142"/>
        <v>388.05195847800502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0.18265347797854783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0.18265347797854783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9">
        <f t="shared" si="110"/>
        <v>256.66666666666669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1.738044375088066E-13</v>
      </c>
      <c r="P188" s="14">
        <f t="shared" si="141"/>
        <v>2.4483293633950478E-12</v>
      </c>
      <c r="Q188" s="22">
        <f t="shared" si="162"/>
        <v>4.566883036574213E-12</v>
      </c>
      <c r="R188" s="62">
        <f t="shared" si="109"/>
        <v>293.33333333333786</v>
      </c>
      <c r="S188" s="62">
        <f ca="1">AVERAGE(OFFSET($R$3,0,0,'Données projet'!$E$9+1,1))-AVERAGE(OFFSET($H$3,0,0,'Données projet'!$E$9+1,1))</f>
        <v>321.23599968992932</v>
      </c>
      <c r="T188" s="62">
        <f t="shared" si="142"/>
        <v>388.05195847800502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0.17765880901789549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0.17765880901789549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9">
        <f t="shared" si="110"/>
        <v>256.66666666666669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1.738044375088066E-13</v>
      </c>
      <c r="P189" s="14">
        <f t="shared" si="141"/>
        <v>2.4483293633950478E-12</v>
      </c>
      <c r="Q189" s="22">
        <f t="shared" si="162"/>
        <v>4.566883036574213E-12</v>
      </c>
      <c r="R189" s="62">
        <f t="shared" si="109"/>
        <v>293.33333333333786</v>
      </c>
      <c r="S189" s="62">
        <f ca="1">AVERAGE(OFFSET($R$3,0,0,'Données projet'!$E$9+1,1))-AVERAGE(OFFSET($H$3,0,0,'Données projet'!$E$9+1,1))</f>
        <v>321.23599968992932</v>
      </c>
      <c r="T189" s="62">
        <f t="shared" si="142"/>
        <v>388.05195847800502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0.1728007195426304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0.1728007195426304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9">
        <f t="shared" si="110"/>
        <v>256.66666666666669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1.738044375088066E-13</v>
      </c>
      <c r="P190" s="14">
        <f t="shared" si="141"/>
        <v>2.4483293633950478E-12</v>
      </c>
      <c r="Q190" s="22">
        <f t="shared" si="162"/>
        <v>4.566883036574213E-12</v>
      </c>
      <c r="R190" s="62">
        <f t="shared" si="109"/>
        <v>293.33333333333786</v>
      </c>
      <c r="S190" s="62">
        <f ca="1">AVERAGE(OFFSET($R$3,0,0,'Données projet'!$E$9+1,1))-AVERAGE(OFFSET($H$3,0,0,'Données projet'!$E$9+1,1))</f>
        <v>321.23599968992932</v>
      </c>
      <c r="T190" s="62">
        <f t="shared" si="142"/>
        <v>388.05195847800502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0.16807547477954227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0.16807547477954227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9">
        <f t="shared" si="110"/>
        <v>256.66666666666669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1.738044375088066E-13</v>
      </c>
      <c r="P191" s="14">
        <f t="shared" si="141"/>
        <v>2.4483293633950478E-12</v>
      </c>
      <c r="Q191" s="22">
        <f t="shared" si="162"/>
        <v>4.566883036574213E-12</v>
      </c>
      <c r="R191" s="62">
        <f t="shared" si="109"/>
        <v>293.33333333333786</v>
      </c>
      <c r="S191" s="62">
        <f ca="1">AVERAGE(OFFSET($R$3,0,0,'Données projet'!$E$9+1,1))-AVERAGE(OFFSET($H$3,0,0,'Données projet'!$E$9+1,1))</f>
        <v>321.23599968992932</v>
      </c>
      <c r="T191" s="62">
        <f t="shared" si="142"/>
        <v>388.05195847800502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0.16347944208299062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0.16347944208299062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9">
        <f t="shared" si="110"/>
        <v>256.66666666666669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1.738044375088066E-13</v>
      </c>
      <c r="P192" s="14">
        <f t="shared" si="141"/>
        <v>2.4483293633950478E-12</v>
      </c>
      <c r="Q192" s="22">
        <f t="shared" si="162"/>
        <v>4.566883036574213E-12</v>
      </c>
      <c r="R192" s="62">
        <f t="shared" si="109"/>
        <v>293.33333333333786</v>
      </c>
      <c r="S192" s="62">
        <f ca="1">AVERAGE(OFFSET($R$3,0,0,'Données projet'!$E$9+1,1))-AVERAGE(OFFSET($H$3,0,0,'Données projet'!$E$9+1,1))</f>
        <v>321.23599968992932</v>
      </c>
      <c r="T192" s="62">
        <f t="shared" si="142"/>
        <v>388.05195847800502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0.15900908814222101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0.15900908814222101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9">
        <f t="shared" si="110"/>
        <v>256.66666666666669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1.738044375088066E-13</v>
      </c>
      <c r="P193" s="14">
        <f t="shared" si="141"/>
        <v>2.4483293633950478E-12</v>
      </c>
      <c r="Q193" s="22">
        <f t="shared" si="162"/>
        <v>4.566883036574213E-12</v>
      </c>
      <c r="R193" s="62">
        <f t="shared" si="109"/>
        <v>293.33333333333786</v>
      </c>
      <c r="S193" s="62">
        <f ca="1">AVERAGE(OFFSET($R$3,0,0,'Données projet'!$E$9+1,1))-AVERAGE(OFFSET($H$3,0,0,'Données projet'!$E$9+1,1))</f>
        <v>321.23599968992932</v>
      </c>
      <c r="T193" s="62">
        <f t="shared" si="142"/>
        <v>388.05195847800502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0.15466097626504743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0.15466097626504743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9">
        <f t="shared" si="110"/>
        <v>256.66666666666669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1.738044375088066E-13</v>
      </c>
      <c r="P194" s="14">
        <f t="shared" si="141"/>
        <v>2.4483293633950478E-12</v>
      </c>
      <c r="Q194" s="22">
        <f t="shared" si="162"/>
        <v>4.566883036574213E-12</v>
      </c>
      <c r="R194" s="62">
        <f t="shared" si="109"/>
        <v>293.33333333333786</v>
      </c>
      <c r="S194" s="62">
        <f ca="1">AVERAGE(OFFSET($R$3,0,0,'Données projet'!$E$9+1,1))-AVERAGE(OFFSET($H$3,0,0,'Données projet'!$E$9+1,1))</f>
        <v>321.23599968992932</v>
      </c>
      <c r="T194" s="62">
        <f t="shared" si="142"/>
        <v>388.05195847800502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0.15043176373581246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0.15043176373581246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9">
        <f t="shared" si="110"/>
        <v>256.66666666666669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1.738044375088066E-13</v>
      </c>
      <c r="P195" s="14">
        <f t="shared" si="141"/>
        <v>2.4483293633950478E-12</v>
      </c>
      <c r="Q195" s="22">
        <f t="shared" si="162"/>
        <v>4.566883036574213E-12</v>
      </c>
      <c r="R195" s="62">
        <f t="shared" ref="R195:R203" si="191">Q195+(I195+J195)*44/12</f>
        <v>293.33333333333786</v>
      </c>
      <c r="S195" s="62">
        <f ca="1">AVERAGE(OFFSET($R$3,0,0,'Données projet'!$E$9+1,1))-AVERAGE(OFFSET($H$3,0,0,'Données projet'!$E$9+1,1))</f>
        <v>321.23599968992932</v>
      </c>
      <c r="T195" s="62">
        <f t="shared" si="142"/>
        <v>388.05195847800502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0.14631819924559403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0.14631819924559403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9">
        <f t="shared" ref="H196:H203" si="192">(B196+E196+F196)*44/12+(C196+D196)*0.475*44/12</f>
        <v>256.66666666666669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1.738044375088066E-13</v>
      </c>
      <c r="P196" s="14">
        <f t="shared" si="141"/>
        <v>2.4483293633950478E-12</v>
      </c>
      <c r="Q196" s="22">
        <f t="shared" si="162"/>
        <v>4.566883036574213E-12</v>
      </c>
      <c r="R196" s="62">
        <f t="shared" si="191"/>
        <v>293.33333333333786</v>
      </c>
      <c r="S196" s="62">
        <f ca="1">AVERAGE(OFFSET($R$3,0,0,'Données projet'!$E$9+1,1))-AVERAGE(OFFSET($H$3,0,0,'Données projet'!$E$9+1,1))</f>
        <v>321.23599968992932</v>
      </c>
      <c r="T196" s="62">
        <f t="shared" si="142"/>
        <v>388.05195847800502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0.14231712039268357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0.14231712039268357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9">
        <f t="shared" si="192"/>
        <v>256.66666666666669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1.738044375088066E-13</v>
      </c>
      <c r="P197" s="14">
        <f t="shared" ref="P197:P203" si="203">EXP(-1.0587+0.8836*LN(O197)+0.284)</f>
        <v>2.4483293633950478E-12</v>
      </c>
      <c r="Q197" s="22">
        <f t="shared" si="162"/>
        <v>4.566883036574213E-12</v>
      </c>
      <c r="R197" s="62">
        <f t="shared" si="191"/>
        <v>293.33333333333786</v>
      </c>
      <c r="S197" s="62">
        <f ca="1">AVERAGE(OFFSET($R$3,0,0,'Données projet'!$E$9+1,1))-AVERAGE(OFFSET($H$3,0,0,'Données projet'!$E$9+1,1))</f>
        <v>321.23599968992932</v>
      </c>
      <c r="T197" s="62">
        <f t="shared" ref="T197:T203" si="204">$T$3</f>
        <v>388.05195847800502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0.13842545125141356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0.13842545125141356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9">
        <f t="shared" si="192"/>
        <v>256.66666666666669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1.738044375088066E-13</v>
      </c>
      <c r="P198" s="14">
        <f t="shared" si="203"/>
        <v>2.4483293633950478E-12</v>
      </c>
      <c r="Q198" s="22">
        <f t="shared" si="162"/>
        <v>4.566883036574213E-12</v>
      </c>
      <c r="R198" s="62">
        <f t="shared" si="191"/>
        <v>293.33333333333786</v>
      </c>
      <c r="S198" s="62">
        <f ca="1">AVERAGE(OFFSET($R$3,0,0,'Données projet'!$E$9+1,1))-AVERAGE(OFFSET($H$3,0,0,'Données projet'!$E$9+1,1))</f>
        <v>321.23599968992932</v>
      </c>
      <c r="T198" s="62">
        <f t="shared" si="204"/>
        <v>388.05195847800502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0.13464020000746554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0.13464020000746554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9">
        <f t="shared" si="192"/>
        <v>256.66666666666669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1.738044375088066E-13</v>
      </c>
      <c r="P199" s="14">
        <f t="shared" si="203"/>
        <v>2.4483293633950478E-12</v>
      </c>
      <c r="Q199" s="22">
        <f t="shared" si="162"/>
        <v>4.566883036574213E-12</v>
      </c>
      <c r="R199" s="62">
        <f t="shared" si="191"/>
        <v>293.33333333333786</v>
      </c>
      <c r="S199" s="62">
        <f ca="1">AVERAGE(OFFSET($R$3,0,0,'Données projet'!$E$9+1,1))-AVERAGE(OFFSET($H$3,0,0,'Données projet'!$E$9+1,1))</f>
        <v>321.23599968992932</v>
      </c>
      <c r="T199" s="62">
        <f t="shared" si="204"/>
        <v>388.05195847800502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0.130958456657841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0.130958456657841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9">
        <f t="shared" si="192"/>
        <v>256.66666666666669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1.738044375088066E-13</v>
      </c>
      <c r="P200" s="14">
        <f t="shared" si="203"/>
        <v>2.4483293633950478E-12</v>
      </c>
      <c r="Q200" s="22">
        <f t="shared" si="162"/>
        <v>4.566883036574213E-12</v>
      </c>
      <c r="R200" s="62">
        <f t="shared" si="191"/>
        <v>293.33333333333786</v>
      </c>
      <c r="S200" s="62">
        <f ca="1">AVERAGE(OFFSET($R$3,0,0,'Données projet'!$E$9+1,1))-AVERAGE(OFFSET($H$3,0,0,'Données projet'!$E$9+1,1))</f>
        <v>321.23599968992932</v>
      </c>
      <c r="T200" s="62">
        <f t="shared" si="204"/>
        <v>388.05195847800502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0.12737739077372642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0.12737739077372642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9">
        <f t="shared" si="192"/>
        <v>256.66666666666669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1.738044375088066E-13</v>
      </c>
      <c r="P201" s="14">
        <f t="shared" si="203"/>
        <v>2.4483293633950478E-12</v>
      </c>
      <c r="Q201" s="22">
        <f t="shared" si="162"/>
        <v>4.566883036574213E-12</v>
      </c>
      <c r="R201" s="62">
        <f t="shared" si="191"/>
        <v>293.33333333333786</v>
      </c>
      <c r="S201" s="62">
        <f ca="1">AVERAGE(OFFSET($R$3,0,0,'Données projet'!$E$9+1,1))-AVERAGE(OFFSET($H$3,0,0,'Données projet'!$E$9+1,1))</f>
        <v>321.23599968992932</v>
      </c>
      <c r="T201" s="62">
        <f t="shared" si="204"/>
        <v>388.05195847800502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0.12389424932453302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0.12389424932453302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9">
        <f t="shared" si="192"/>
        <v>256.66666666666669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1.738044375088066E-13</v>
      </c>
      <c r="P202" s="14">
        <f t="shared" si="203"/>
        <v>2.4483293633950478E-12</v>
      </c>
      <c r="Q202" s="22">
        <f t="shared" si="162"/>
        <v>4.566883036574213E-12</v>
      </c>
      <c r="R202" s="62">
        <f t="shared" si="191"/>
        <v>293.33333333333786</v>
      </c>
      <c r="S202" s="62">
        <f ca="1">AVERAGE(OFFSET($R$3,0,0,'Données projet'!$E$9+1,1))-AVERAGE(OFFSET($H$3,0,0,'Données projet'!$E$9+1,1))</f>
        <v>321.23599968992932</v>
      </c>
      <c r="T202" s="62">
        <f t="shared" si="204"/>
        <v>388.05195847800502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0.12050635456143827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0.12050635456143827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9">
        <f t="shared" si="192"/>
        <v>256.66666666666669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1.738044375088066E-13</v>
      </c>
      <c r="P203" s="14">
        <f t="shared" si="203"/>
        <v>2.4483293633950478E-12</v>
      </c>
      <c r="Q203" s="22">
        <f t="shared" si="162"/>
        <v>4.566883036574213E-12</v>
      </c>
      <c r="R203" s="62">
        <f t="shared" si="191"/>
        <v>293.33333333333786</v>
      </c>
      <c r="S203" s="62">
        <f ca="1">AVERAGE(OFFSET($R$3,0,0,'Données projet'!$E$9+1,1))-AVERAGE(OFFSET($H$3,0,0,'Données projet'!$E$9+1,1))</f>
        <v>321.23599968992932</v>
      </c>
      <c r="T203" s="62">
        <f t="shared" si="204"/>
        <v>388.05195847800502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0.11721110195880197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0.11721110195880197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.75" thickBot="1" x14ac:dyDescent="0.3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1.3467943429205997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 t="e">
        <f>EXP(LN('Données projet'!B62)/'Données projet'!A62)</f>
        <v>#NUM!</v>
      </c>
      <c r="BA205" s="87" t="e">
        <f>EXP(LN('Données projet'!B88)/'Données projet'!A88)</f>
        <v>#NUM!</v>
      </c>
      <c r="BV205" s="87" t="e">
        <f>EXP(LN('Données projet'!B114)/'Données projet'!A114)</f>
        <v>#NUM!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6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7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6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8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8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7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6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7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4" zoomScale="85" zoomScaleNormal="85" workbookViewId="0">
      <selection activeCell="Q24" sqref="Q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rouge d'Amérique</v>
      </c>
      <c r="B6" s="153">
        <f>'Données projet'!D9</f>
        <v>1.6</v>
      </c>
      <c r="C6" s="154">
        <f ca="1">IF(OR('Données projet'!B9="",'Données projet'!C9="",'Données projet'!C9=0%),0,Calculateur!S3)</f>
        <v>321.23599968992932</v>
      </c>
      <c r="D6" s="154">
        <f>IF(OR('Données projet'!B9="",'Données projet'!C9="",'Données projet'!C9=0%),0,Calculateur!T3)</f>
        <v>388.05195847800502</v>
      </c>
      <c r="E6" s="154">
        <f ca="1">MIN(C6,D6)</f>
        <v>321.23599968992932</v>
      </c>
      <c r="F6" s="154">
        <f ca="1">E6*B6</f>
        <v>513.97759950388695</v>
      </c>
      <c r="G6" s="154">
        <f ca="1">F6*(100%-'Données projet'!$C$24)*(100%-'Données projet'!$C$25)*(100%-'Données projet'!$C$26)*(100%-'Données projet'!$C$27)</f>
        <v>462.57983955349829</v>
      </c>
      <c r="H6" s="155">
        <f>IF(OR('Données projet'!B9="",'Données projet'!C9="",'Données projet'!C9=0%),0,AVERAGE(Calculateur!$AC$3:$AC$33)*B6)</f>
        <v>1.7858093555872618</v>
      </c>
      <c r="I6" s="156">
        <f>H6*(100%-'Données projet'!$C$24)*(100%-'Données projet'!$C$25)*(100%-'Données projet'!$C$26)*(100%-'Données projet'!$C$27)</f>
        <v>1.6072284200285356</v>
      </c>
      <c r="J6" s="157">
        <f>IF(OR('Données projet'!B9="",'Données projet'!C9="",'Données projet'!C9=0%),0,SUM(Calculateur!$V$3:$V$33)*VLOOKUP('Données projet'!$B$9,Paramètres!$A$1:$I$89,9,0)*B6)</f>
        <v>60.800000000000004</v>
      </c>
      <c r="K6" s="158">
        <f>J6*(100%-'Données projet'!$C$24)*(100%-'Données projet'!$C$25)*(100%-'Données projet'!$C$26)*(100%-'Données projet'!$C$27)</f>
        <v>54.720000000000006</v>
      </c>
      <c r="L6" s="159">
        <f ca="1">G6+I6+K6</f>
        <v>518.90706797352686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/>
      </c>
      <c r="B7" s="161">
        <f>'Données projet'!D10</f>
        <v>0</v>
      </c>
      <c r="C7" s="154">
        <f>IF(OR('Données projet'!B10="",'Données projet'!C10="",'Données projet'!C10=0%),0,Calculateur!AN3)</f>
        <v>0</v>
      </c>
      <c r="D7" s="154">
        <f>IF(OR('Données projet'!B10="",'Données projet'!C10="",'Données projet'!C10=0%),0,Calculateur!AO3)</f>
        <v>0</v>
      </c>
      <c r="E7" s="154">
        <f t="shared" ref="E7:E15" si="0">MIN(C7,D7)</f>
        <v>0</v>
      </c>
      <c r="F7" s="154">
        <f t="shared" ref="F7:F15" si="1">E7*B7</f>
        <v>0</v>
      </c>
      <c r="G7" s="154">
        <f>F7*(100%-'Données projet'!$C$24)*(100%-'Données projet'!$C$25)*(100%-'Données projet'!$C$26)*(100%-'Données projet'!$C$27)</f>
        <v>0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/>
      </c>
      <c r="B8" s="161">
        <f>'Données projet'!D11</f>
        <v>0</v>
      </c>
      <c r="C8" s="154">
        <f>IF(OR('Données projet'!B11="",'Données projet'!C11="",'Données projet'!C11=0%),0,Calculateur!BI3)</f>
        <v>0</v>
      </c>
      <c r="D8" s="154">
        <f>IF(OR('Données projet'!B11="",'Données projet'!C11="",'Données projet'!C11=0%),0,Calculateur!BJ3)</f>
        <v>0</v>
      </c>
      <c r="E8" s="154">
        <f t="shared" si="0"/>
        <v>0</v>
      </c>
      <c r="F8" s="154">
        <f t="shared" si="1"/>
        <v>0</v>
      </c>
      <c r="G8" s="154">
        <f>F8*(100%-'Données projet'!$C$24)*(100%-'Données projet'!$C$25)*(100%-'Données projet'!$C$26)*(100%-'Données projet'!$C$27)</f>
        <v>0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/>
      </c>
      <c r="B9" s="161">
        <f>'Données projet'!D12</f>
        <v>0</v>
      </c>
      <c r="C9" s="154">
        <f>IF(OR('Données projet'!B12="",'Données projet'!C12="",'Données projet'!C12=0%),0,Calculateur!CD3)</f>
        <v>0</v>
      </c>
      <c r="D9" s="154">
        <f>IF(OR('Données projet'!B12="",'Données projet'!C12="",'Données projet'!C12=0%),0,Calculateur!CE3)</f>
        <v>0</v>
      </c>
      <c r="E9" s="154">
        <f t="shared" si="0"/>
        <v>0</v>
      </c>
      <c r="F9" s="154">
        <f t="shared" si="1"/>
        <v>0</v>
      </c>
      <c r="G9" s="154">
        <f>F9*(100%-'Données projet'!$C$24)*(100%-'Données projet'!$C$25)*(100%-'Données projet'!$C$26)*(100%-'Données projet'!$C$27)</f>
        <v>0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/>
      </c>
      <c r="B10" s="161">
        <f>'Données projet'!D13</f>
        <v>0</v>
      </c>
      <c r="C10" s="154">
        <f>IF(OR('Données projet'!B13="",'Données projet'!C13="",'Données projet'!C13=0%),0,Calculateur!CY3)</f>
        <v>0</v>
      </c>
      <c r="D10" s="154">
        <f>IF(OR('Données projet'!B13="",'Données projet'!C13="",'Données projet'!C13=0%),0,Calculateur!CZ3)</f>
        <v>0</v>
      </c>
      <c r="E10" s="154">
        <f t="shared" si="0"/>
        <v>0</v>
      </c>
      <c r="F10" s="154">
        <f t="shared" si="1"/>
        <v>0</v>
      </c>
      <c r="G10" s="154">
        <f>F10*(100%-'Données projet'!$C$24)*(100%-'Données projet'!$C$25)*(100%-'Données projet'!$C$26)*(100%-'Données projet'!$C$27)</f>
        <v>0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513.97759950388695</v>
      </c>
      <c r="G16" s="173">
        <f t="shared" ca="1" si="3"/>
        <v>462.57983955349829</v>
      </c>
      <c r="H16" s="174">
        <f t="shared" si="3"/>
        <v>1.7858093555872618</v>
      </c>
      <c r="I16" s="174">
        <f t="shared" si="3"/>
        <v>1.6072284200285356</v>
      </c>
      <c r="J16" s="175">
        <f t="shared" si="3"/>
        <v>60.800000000000004</v>
      </c>
      <c r="K16" s="175">
        <f t="shared" si="3"/>
        <v>54.720000000000006</v>
      </c>
      <c r="L16" s="176">
        <f t="shared" ca="1" si="3"/>
        <v>518.90706797352686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rouge d'Amérique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/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/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/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/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85" zoomScaleNormal="85" workbookViewId="0">
      <selection activeCell="I32" sqref="I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9" t="s">
        <v>315</v>
      </c>
      <c r="I4" s="339"/>
      <c r="K4" s="336" t="s">
        <v>253</v>
      </c>
      <c r="L4" s="337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8" t="s">
        <v>310</v>
      </c>
      <c r="S7" s="329"/>
      <c r="T7" s="329"/>
      <c r="U7" s="329"/>
      <c r="V7" s="330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rouge d'Amérique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1763.8631548071935</v>
      </c>
      <c r="U10" s="188">
        <f>'Données projet'!D9</f>
        <v>1.6</v>
      </c>
      <c r="V10" s="187">
        <f>U10*T10</f>
        <v>2822.1810476915098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/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88">
        <f>'Données projet'!D10</f>
        <v>0</v>
      </c>
      <c r="V11" s="187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/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88">
        <f>'Données projet'!D11</f>
        <v>0</v>
      </c>
      <c r="V12" s="187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/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8">
        <f>'Données projet'!D12</f>
        <v>0</v>
      </c>
      <c r="V13" s="187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rouge d'Amérique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/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40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0"/>
      <c r="H16" s="201"/>
      <c r="I16" s="202"/>
      <c r="J16" s="214"/>
      <c r="K16" s="223"/>
      <c r="L16" s="336" t="s">
        <v>254</v>
      </c>
      <c r="M16" s="337"/>
      <c r="N16" s="2"/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0"/>
      <c r="J17" s="214"/>
      <c r="K17" s="223"/>
      <c r="L17" s="294" t="s">
        <v>289</v>
      </c>
      <c r="M17" s="296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0"/>
      <c r="J18" s="214"/>
      <c r="K18" s="223"/>
      <c r="L18" s="294" t="s">
        <v>255</v>
      </c>
      <c r="M18" s="296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0"/>
      <c r="H19" s="230" t="s">
        <v>178</v>
      </c>
      <c r="I19" s="230" t="s">
        <v>287</v>
      </c>
      <c r="J19" s="258"/>
      <c r="K19" s="181"/>
      <c r="L19" s="336" t="s">
        <v>288</v>
      </c>
      <c r="M19" s="337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0"/>
      <c r="H20" s="201">
        <v>0</v>
      </c>
      <c r="I20" s="202">
        <v>2500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>
        <v>1</v>
      </c>
      <c r="I21" s="202">
        <v>250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>
        <v>2</v>
      </c>
      <c r="I22" s="202">
        <v>250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15</v>
      </c>
      <c r="B23" s="191">
        <f>'Données projet'!D36</f>
        <v>21</v>
      </c>
      <c r="C23" s="290">
        <v>5</v>
      </c>
      <c r="D23" s="192">
        <f>B23*C23</f>
        <v>105</v>
      </c>
      <c r="E23" s="204"/>
      <c r="F23" s="259"/>
      <c r="H23" s="201">
        <v>3</v>
      </c>
      <c r="I23" s="202">
        <v>250</v>
      </c>
      <c r="K23" s="223"/>
      <c r="L23" s="338" t="s">
        <v>260</v>
      </c>
      <c r="M23" s="338"/>
      <c r="N23" s="338"/>
      <c r="O23" s="25"/>
      <c r="P23" s="25"/>
      <c r="Q23" s="263"/>
      <c r="R23" s="25"/>
      <c r="S23" s="183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-2277.4046940426315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20</v>
      </c>
      <c r="B24" s="191">
        <f>'Données projet'!D37</f>
        <v>43</v>
      </c>
      <c r="C24" s="290">
        <v>7</v>
      </c>
      <c r="D24" s="192">
        <f t="shared" ref="D24:D42" si="2">B24*C24</f>
        <v>301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25</v>
      </c>
      <c r="B25" s="191">
        <f>'Données projet'!D38</f>
        <v>44</v>
      </c>
      <c r="C25" s="290">
        <v>9</v>
      </c>
      <c r="D25" s="192">
        <f t="shared" si="2"/>
        <v>396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5">
        <f ca="1">T23-T24</f>
        <v>-2277.4046940426315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30</v>
      </c>
      <c r="B26" s="191">
        <f>'Données projet'!D39</f>
        <v>44</v>
      </c>
      <c r="C26" s="290">
        <v>9</v>
      </c>
      <c r="D26" s="192">
        <f t="shared" si="2"/>
        <v>396</v>
      </c>
      <c r="E26" s="204"/>
      <c r="F26" s="262"/>
      <c r="G26" s="257"/>
      <c r="H26" s="201"/>
      <c r="I26" s="202"/>
      <c r="K26" s="223"/>
      <c r="L26" s="322" t="s">
        <v>258</v>
      </c>
      <c r="M26" s="323"/>
      <c r="N26" s="323"/>
      <c r="O26" s="323"/>
      <c r="P26" s="324"/>
      <c r="Q26" s="263"/>
      <c r="R26" s="25"/>
      <c r="S26" s="196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35</v>
      </c>
      <c r="B27" s="191">
        <f>'Données projet'!D40</f>
        <v>42</v>
      </c>
      <c r="C27" s="290">
        <v>9</v>
      </c>
      <c r="D27" s="192">
        <f t="shared" si="2"/>
        <v>378</v>
      </c>
      <c r="E27" s="204"/>
      <c r="F27" s="262"/>
      <c r="G27" s="257"/>
      <c r="H27" s="201"/>
      <c r="I27" s="202"/>
      <c r="K27" s="223"/>
      <c r="L27" s="325"/>
      <c r="M27" s="326"/>
      <c r="N27" s="326"/>
      <c r="O27" s="326"/>
      <c r="P27" s="327"/>
      <c r="Q27" s="263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40</v>
      </c>
      <c r="B28" s="191">
        <f>'Données projet'!D41</f>
        <v>39</v>
      </c>
      <c r="C28" s="290">
        <v>14</v>
      </c>
      <c r="D28" s="192">
        <f t="shared" si="2"/>
        <v>546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45</v>
      </c>
      <c r="B29" s="191">
        <f>'Données projet'!D42</f>
        <v>36</v>
      </c>
      <c r="C29" s="290">
        <v>14</v>
      </c>
      <c r="D29" s="192">
        <f t="shared" si="2"/>
        <v>504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50</v>
      </c>
      <c r="B30" s="191">
        <f>'Données projet'!D43</f>
        <v>33</v>
      </c>
      <c r="C30" s="290">
        <v>14</v>
      </c>
      <c r="D30" s="192">
        <f t="shared" si="2"/>
        <v>462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55</v>
      </c>
      <c r="B31" s="191">
        <f>'Données projet'!D44</f>
        <v>29</v>
      </c>
      <c r="C31" s="290">
        <v>20</v>
      </c>
      <c r="D31" s="192">
        <f t="shared" si="2"/>
        <v>580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60</v>
      </c>
      <c r="B32" s="191">
        <f>'Données projet'!D45</f>
        <v>26</v>
      </c>
      <c r="C32" s="290">
        <v>25</v>
      </c>
      <c r="D32" s="192">
        <f t="shared" si="2"/>
        <v>650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65</v>
      </c>
      <c r="B33" s="191">
        <f>'Données projet'!D46</f>
        <v>23</v>
      </c>
      <c r="C33" s="290">
        <v>30</v>
      </c>
      <c r="D33" s="192">
        <f t="shared" si="2"/>
        <v>690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70</v>
      </c>
      <c r="B34" s="191">
        <f>'Données projet'!D47</f>
        <v>249</v>
      </c>
      <c r="C34" s="290">
        <v>80</v>
      </c>
      <c r="D34" s="192">
        <f t="shared" si="2"/>
        <v>19920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0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0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0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0</v>
      </c>
      <c r="B40" s="191">
        <f>'Données projet'!D53</f>
        <v>0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/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0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0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0</v>
      </c>
      <c r="B57" s="191">
        <f>'Données projet'!D65</f>
        <v>0</v>
      </c>
      <c r="C57" s="202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0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0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0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/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0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0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0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str">
        <f>IF(O103+1&lt;=MIN('Données projet'!$E$9:$E$18),O103+1,"STOP")</f>
        <v>STOP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/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0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0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0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0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0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0</v>
      </c>
      <c r="B124" s="191">
        <f>'Données projet'!D122</f>
        <v>0</v>
      </c>
      <c r="C124" s="202"/>
      <c r="D124" s="189">
        <f t="shared" si="8"/>
        <v>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/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5">
        <f>'Données projet'!D142</f>
        <v>0</v>
      </c>
      <c r="C149" s="202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5">
        <f>'Données projet'!D144</f>
        <v>0</v>
      </c>
      <c r="C151" s="202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5">
        <f>'Données projet'!D146</f>
        <v>0</v>
      </c>
      <c r="C153" s="202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0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0</v>
      </c>
      <c r="B180" s="191">
        <f>'Données projet'!D168</f>
        <v>0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0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0</v>
      </c>
      <c r="B182" s="191">
        <f>'Données projet'!D170</f>
        <v>0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0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0</v>
      </c>
      <c r="B184" s="191">
        <f>'Données projet'!D172</f>
        <v>0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0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0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0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2023-11-10T15:22:26Z</dcterms:modified>
</cp:coreProperties>
</file>